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0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1.xml" ContentType="application/vnd.openxmlformats-officedocument.drawingml.chartshapes+xml"/>
  <Override PartName="/xl/drawings/drawing13.xml" ContentType="application/vnd.openxmlformats-officedocument.drawingml.chartshapes+xml"/>
  <Override PartName="/xl/drawings/drawing87.xml" ContentType="application/vnd.openxmlformats-officedocument.drawingml.chartshapes+xml"/>
  <Override PartName="/xl/drawings/drawing58.xml" ContentType="application/vnd.openxmlformats-officedocument.drawingml.chartshapes+xml"/>
  <Override PartName="/xl/drawings/drawing86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77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82.xml" ContentType="application/vnd.openxmlformats-officedocument.drawingml.chartshapes+xml"/>
  <Override PartName="/xl/drawings/drawing16.xml" ContentType="application/vnd.openxmlformats-officedocument.drawingml.chartshapes+xml"/>
  <Override PartName="/xl/drawings/drawing69.xml" ContentType="application/vnd.openxmlformats-officedocument.drawingml.chartshapes+xml"/>
  <Override PartName="/xl/drawings/drawing53.xml" ContentType="application/vnd.openxmlformats-officedocument.drawingml.chartshapes+xml"/>
  <Override PartName="/xl/drawings/drawing79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0.xml" ContentType="application/vnd.openxmlformats-officedocument.drawingml.chartshapes+xml"/>
  <Override PartName="/xl/drawings/drawing85.xml" ContentType="application/vnd.openxmlformats-officedocument.drawingml.chartshapes+xml"/>
  <Override PartName="/xl/drawings/drawing108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7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6.xml" ContentType="application/vnd.openxmlformats-officedocument.drawingml.chartshapes+xml"/>
  <Override PartName="/xl/drawings/drawing70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6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91.xml" ContentType="application/vnd.openxmlformats-officedocument.drawingml.chartshapes+xml"/>
  <Override PartName="/xl/drawings/drawing21.xml" ContentType="application/vnd.openxmlformats-officedocument.drawingml.chartshapes+xml"/>
  <Override PartName="/xl/drawings/drawing121.xml" ContentType="application/vnd.openxmlformats-officedocument.drawingml.chartshapes+xml"/>
  <Override PartName="/xl/drawings/drawing114.xml" ContentType="application/vnd.openxmlformats-officedocument.drawingml.chartshapes+xml"/>
  <Override PartName="/xl/drawings/drawing39.xml" ContentType="application/vnd.openxmlformats-officedocument.drawingml.chartshapes+xml"/>
  <Override PartName="/xl/drawings/drawing113.xml" ContentType="application/vnd.openxmlformats-officedocument.drawingml.chartshapes+xml"/>
  <Override PartName="/xl/drawings/drawing120.xml" ContentType="application/vnd.openxmlformats-officedocument.drawingml.chartshapes+xml"/>
  <Override PartName="/xl/drawings/drawing101.xml" ContentType="application/vnd.openxmlformats-officedocument.drawingml.chartshapes+xml"/>
  <Override PartName="/xl/drawings/drawing78.xml" ContentType="application/vnd.openxmlformats-officedocument.drawingml.chartshapes+xml"/>
  <Override PartName="/xl/drawings/drawing67.xml" ContentType="application/vnd.openxmlformats-officedocument.drawingml.chartshapes+xml"/>
  <Override PartName="/xl/drawings/drawing119.xml" ContentType="application/vnd.openxmlformats-officedocument.drawingml.chartshapes+xml"/>
  <Override PartName="/xl/drawings/drawing90.xml" ContentType="application/vnd.openxmlformats-officedocument.drawingml.chartshapes+xml"/>
  <Override PartName="/xl/drawings/drawing117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6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drawings/drawing62.xml" ContentType="application/vnd.openxmlformats-officedocument.drawingml.chartshapes+xml"/>
  <Override PartName="/xl/drawings/drawing84.xml" ContentType="application/vnd.openxmlformats-officedocument.drawingml.chartshapes+xml"/>
  <Override PartName="/xl/workbook.xml" ContentType="application/vnd.openxmlformats-officedocument.spreadsheetml.sheet.main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8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81.xml" ContentType="application/vnd.openxmlformats-officedocument.drawingml.chartshapes+xml"/>
  <Override PartName="/xl/drawings/drawing57.xml" ContentType="application/vnd.openxmlformats-officedocument.drawingml.chartshapes+xml"/>
  <Override PartName="/xl/drawings/drawing97.xml" ContentType="application/vnd.openxmlformats-officedocument.drawingml.chartshapes+xml"/>
  <Override PartName="/xl/drawings/drawing25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28.xml" ContentType="application/vnd.openxmlformats-officedocument.drawingml.chartshapes+xml"/>
  <Override PartName="/xl/drawings/drawing129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1.xml" ContentType="application/vnd.openxmlformats-officedocument.drawingml.chartshapes+xml"/>
  <Override PartName="/xl/drawings/drawing123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olors33.xml" ContentType="application/vnd.ms-office.chartcolorstyl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febrero/"/>
    </mc:Choice>
  </mc:AlternateContent>
  <xr:revisionPtr revIDLastSave="0" documentId="8_{4E3B76C1-BC64-439F-96E7-E5D6B60BCED9}" xr6:coauthVersionLast="47" xr6:coauthVersionMax="47" xr10:uidLastSave="{00000000-0000-0000-0000-000000000000}"/>
  <bookViews>
    <workbookView xWindow="-120" yWindow="-120" windowWidth="29040" windowHeight="15720" xr2:uid="{43C9D69D-265A-4166-BFDB-534D9E13158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5" i="43" l="1"/>
  <c r="K135" i="43"/>
  <c r="H135" i="43"/>
  <c r="T5" i="43"/>
  <c r="J5" i="43"/>
  <c r="H5" i="43"/>
  <c r="F5" i="43"/>
  <c r="R5" i="43"/>
  <c r="O135" i="42"/>
  <c r="N135" i="42"/>
  <c r="M135" i="42"/>
  <c r="L135" i="42"/>
  <c r="K135" i="42"/>
  <c r="H135" i="42"/>
  <c r="S5" i="42"/>
  <c r="N5" i="42"/>
  <c r="F5" i="42"/>
  <c r="N135" i="41"/>
  <c r="M135" i="41"/>
  <c r="K135" i="41"/>
  <c r="I135" i="41"/>
  <c r="T5" i="41"/>
  <c r="R5" i="41"/>
  <c r="N5" i="41"/>
  <c r="J5" i="41"/>
  <c r="F5" i="41"/>
  <c r="L133" i="40"/>
  <c r="I133" i="40"/>
  <c r="H133" i="40"/>
  <c r="G133" i="40"/>
  <c r="T5" i="40"/>
  <c r="R5" i="40"/>
  <c r="J5" i="40"/>
  <c r="F5" i="40"/>
  <c r="I133" i="39"/>
  <c r="H133" i="39"/>
  <c r="M133" i="38"/>
  <c r="L133" i="38"/>
  <c r="K133" i="38"/>
  <c r="G133" i="38"/>
  <c r="I133" i="38"/>
  <c r="T5" i="38"/>
  <c r="R5" i="38"/>
  <c r="H5" i="38"/>
  <c r="J5" i="38"/>
  <c r="M123" i="37"/>
  <c r="T5" i="37"/>
  <c r="R5" i="37"/>
  <c r="Q5" i="37"/>
  <c r="I5" i="37"/>
  <c r="G5" i="37"/>
  <c r="H5" i="37"/>
  <c r="W29" i="35"/>
  <c r="H29" i="35"/>
  <c r="AV7" i="35"/>
  <c r="AU7" i="35"/>
  <c r="AK7" i="35"/>
  <c r="H7" i="35"/>
  <c r="K51" i="33"/>
  <c r="I29" i="33"/>
  <c r="N8" i="33"/>
  <c r="L8" i="33"/>
  <c r="J8" i="33"/>
  <c r="M51" i="33"/>
  <c r="J96" i="31"/>
  <c r="D96" i="31"/>
  <c r="L96" i="31"/>
  <c r="H96" i="31"/>
  <c r="J74" i="31"/>
  <c r="D74" i="31"/>
  <c r="L74" i="31"/>
  <c r="F74" i="31"/>
  <c r="H52" i="31"/>
  <c r="D52" i="31"/>
  <c r="L52" i="31"/>
  <c r="F52" i="31"/>
  <c r="H30" i="31"/>
  <c r="J8" i="31"/>
  <c r="D8" i="31"/>
  <c r="M29" i="31"/>
  <c r="L8" i="31"/>
  <c r="H8" i="31"/>
  <c r="F8" i="31"/>
  <c r="L272" i="30"/>
  <c r="N272" i="30"/>
  <c r="J272" i="30"/>
  <c r="H272" i="30"/>
  <c r="F272" i="30"/>
  <c r="B270" i="30"/>
  <c r="L250" i="30"/>
  <c r="N250" i="30"/>
  <c r="J250" i="30"/>
  <c r="D250" i="30"/>
  <c r="B248" i="30"/>
  <c r="L228" i="30"/>
  <c r="H228" i="30"/>
  <c r="D228" i="30"/>
  <c r="N228" i="30"/>
  <c r="J228" i="30"/>
  <c r="F228" i="30"/>
  <c r="B226" i="30"/>
  <c r="L206" i="30"/>
  <c r="H206" i="30"/>
  <c r="N206" i="30"/>
  <c r="J206" i="30"/>
  <c r="F206" i="30"/>
  <c r="B204" i="30"/>
  <c r="N184" i="30"/>
  <c r="H184" i="30"/>
  <c r="D184" i="30"/>
  <c r="L184" i="30"/>
  <c r="F184" i="30"/>
  <c r="B182" i="30"/>
  <c r="L162" i="30"/>
  <c r="D162" i="30"/>
  <c r="N162" i="30"/>
  <c r="J162" i="30"/>
  <c r="F162" i="30"/>
  <c r="B160" i="30"/>
  <c r="D140" i="30"/>
  <c r="N140" i="30"/>
  <c r="H140" i="30"/>
  <c r="F140" i="30"/>
  <c r="B138" i="30"/>
  <c r="H118" i="30"/>
  <c r="D118" i="30"/>
  <c r="L118" i="30"/>
  <c r="J118" i="30"/>
  <c r="F118" i="30"/>
  <c r="B116" i="30"/>
  <c r="N96" i="30"/>
  <c r="L96" i="30"/>
  <c r="J96" i="30"/>
  <c r="F96" i="30"/>
  <c r="D96" i="30"/>
  <c r="L74" i="30"/>
  <c r="H74" i="30"/>
  <c r="D74" i="30"/>
  <c r="J74" i="30"/>
  <c r="F74" i="30"/>
  <c r="F52" i="30"/>
  <c r="L30" i="30"/>
  <c r="H30" i="30"/>
  <c r="J30" i="30"/>
  <c r="F30" i="30"/>
  <c r="F8" i="30"/>
  <c r="D8" i="30"/>
  <c r="N8" i="30"/>
  <c r="L8" i="30"/>
  <c r="J8" i="30"/>
  <c r="H8" i="30"/>
  <c r="M6" i="28"/>
  <c r="L6" i="28"/>
  <c r="B4" i="28"/>
  <c r="K6" i="27"/>
  <c r="B3" i="27"/>
  <c r="K6" i="26"/>
  <c r="B4" i="26"/>
  <c r="M95" i="25"/>
  <c r="N96" i="25" s="1"/>
  <c r="K29" i="25"/>
  <c r="M51" i="25"/>
  <c r="K7" i="25"/>
  <c r="K95" i="25" s="1"/>
  <c r="B252" i="24"/>
  <c r="B226" i="24"/>
  <c r="B204" i="24"/>
  <c r="B182" i="24"/>
  <c r="B160" i="24"/>
  <c r="B138" i="24"/>
  <c r="B116" i="24"/>
  <c r="M73" i="24"/>
  <c r="M29" i="24"/>
  <c r="M183" i="24"/>
  <c r="K7" i="24"/>
  <c r="K117" i="24" s="1"/>
  <c r="B4" i="22"/>
  <c r="B5" i="21"/>
  <c r="X7" i="19"/>
  <c r="V7" i="19"/>
  <c r="B4" i="19"/>
  <c r="B3" i="18"/>
  <c r="W7" i="17"/>
  <c r="V7" i="17"/>
  <c r="U7" i="17"/>
  <c r="K7" i="17"/>
  <c r="J7" i="17"/>
  <c r="B4" i="17"/>
  <c r="W7" i="16"/>
  <c r="V7" i="16"/>
  <c r="K7" i="16"/>
  <c r="B4" i="16"/>
  <c r="X7" i="15"/>
  <c r="W7" i="15"/>
  <c r="M7" i="15"/>
  <c r="B4" i="15"/>
  <c r="J9" i="14"/>
  <c r="I9" i="14"/>
  <c r="B6" i="14"/>
  <c r="U6" i="13"/>
  <c r="B3" i="13"/>
  <c r="L5" i="12"/>
  <c r="J5" i="12"/>
  <c r="I5" i="12"/>
  <c r="N96" i="10"/>
  <c r="L96" i="10"/>
  <c r="H96" i="10"/>
  <c r="H74" i="10"/>
  <c r="L74" i="10"/>
  <c r="L52" i="10"/>
  <c r="J52" i="10"/>
  <c r="L30" i="10"/>
  <c r="J30" i="10"/>
  <c r="N8" i="10"/>
  <c r="K7" i="10"/>
  <c r="B270" i="8"/>
  <c r="M249" i="8"/>
  <c r="N250" i="8" s="1"/>
  <c r="B248" i="8"/>
  <c r="B226" i="8"/>
  <c r="B204" i="8"/>
  <c r="B182" i="8"/>
  <c r="B160" i="8"/>
  <c r="M139" i="8"/>
  <c r="N140" i="8" s="1"/>
  <c r="B138" i="8"/>
  <c r="B116" i="8"/>
  <c r="K7" i="8"/>
  <c r="Q6" i="6"/>
  <c r="B3" i="6"/>
  <c r="U6" i="5"/>
  <c r="M6" i="5"/>
  <c r="I6" i="5"/>
  <c r="B3" i="5"/>
  <c r="K152" i="3"/>
  <c r="J152" i="3"/>
  <c r="J79" i="3"/>
  <c r="L56" i="2"/>
  <c r="J31" i="2"/>
  <c r="B39" i="1"/>
  <c r="B38" i="1"/>
  <c r="B37" i="1"/>
  <c r="M2" i="1"/>
  <c r="L81" i="33"/>
  <c r="L42" i="33"/>
  <c r="F33" i="31"/>
  <c r="F31" i="31"/>
  <c r="L101" i="33"/>
  <c r="L99" i="33"/>
  <c r="L79" i="33"/>
  <c r="L58" i="33"/>
  <c r="J42" i="33"/>
  <c r="L12" i="33"/>
  <c r="N9" i="33"/>
  <c r="F64" i="31"/>
  <c r="H63" i="31"/>
  <c r="F60" i="31"/>
  <c r="H59" i="31"/>
  <c r="F56" i="31"/>
  <c r="H55" i="31"/>
  <c r="L54" i="31"/>
  <c r="H16" i="35"/>
  <c r="AB11" i="35"/>
  <c r="L77" i="33"/>
  <c r="L56" i="33"/>
  <c r="L37" i="33"/>
  <c r="L14" i="33"/>
  <c r="L13" i="33"/>
  <c r="J11" i="33"/>
  <c r="L10" i="33"/>
  <c r="H39" i="31"/>
  <c r="F36" i="31"/>
  <c r="H35" i="31"/>
  <c r="H32" i="31"/>
  <c r="J86" i="33"/>
  <c r="L84" i="33"/>
  <c r="J56" i="33"/>
  <c r="F41" i="33"/>
  <c r="L38" i="33"/>
  <c r="J37" i="33"/>
  <c r="L16" i="33"/>
  <c r="J13" i="33"/>
  <c r="J10" i="33"/>
  <c r="F106" i="31"/>
  <c r="H105" i="31"/>
  <c r="F102" i="31"/>
  <c r="H101" i="31"/>
  <c r="H98" i="31"/>
  <c r="L97" i="31"/>
  <c r="H62" i="31"/>
  <c r="L87" i="31"/>
  <c r="H19" i="31"/>
  <c r="F17" i="31"/>
  <c r="L11" i="31"/>
  <c r="N9" i="31"/>
  <c r="F55" i="31"/>
  <c r="F21" i="31"/>
  <c r="L14" i="31"/>
  <c r="J11" i="31"/>
  <c r="L10" i="31"/>
  <c r="H260" i="30"/>
  <c r="J259" i="30"/>
  <c r="L258" i="30"/>
  <c r="F257" i="30"/>
  <c r="H256" i="30"/>
  <c r="J255" i="30"/>
  <c r="L254" i="30"/>
  <c r="F253" i="30"/>
  <c r="J252" i="30"/>
  <c r="N251" i="30"/>
  <c r="F251" i="30"/>
  <c r="F234" i="30"/>
  <c r="H233" i="30"/>
  <c r="J232" i="30"/>
  <c r="L231" i="30"/>
  <c r="L60" i="31"/>
  <c r="H33" i="31"/>
  <c r="H108" i="31"/>
  <c r="L18" i="31"/>
  <c r="J14" i="31"/>
  <c r="J12" i="31"/>
  <c r="J10" i="31"/>
  <c r="L9" i="31"/>
  <c r="H31" i="31"/>
  <c r="F86" i="31"/>
  <c r="J18" i="31"/>
  <c r="H16" i="31"/>
  <c r="H12" i="31"/>
  <c r="H11" i="31"/>
  <c r="J9" i="31"/>
  <c r="F260" i="30"/>
  <c r="H259" i="30"/>
  <c r="J258" i="30"/>
  <c r="L257" i="30"/>
  <c r="F256" i="30"/>
  <c r="H255" i="30"/>
  <c r="J254" i="30"/>
  <c r="L253" i="30"/>
  <c r="H252" i="30"/>
  <c r="L251" i="30"/>
  <c r="J239" i="30"/>
  <c r="L238" i="30"/>
  <c r="F237" i="30"/>
  <c r="H236" i="30"/>
  <c r="J235" i="30"/>
  <c r="L234" i="30"/>
  <c r="F59" i="31"/>
  <c r="H53" i="31"/>
  <c r="H20" i="31"/>
  <c r="F16" i="31"/>
  <c r="F11" i="31"/>
  <c r="H10" i="31"/>
  <c r="F279" i="30"/>
  <c r="J81" i="33"/>
  <c r="L64" i="31"/>
  <c r="H58" i="31"/>
  <c r="F53" i="31"/>
  <c r="L32" i="31"/>
  <c r="F20" i="31"/>
  <c r="L13" i="31"/>
  <c r="F12" i="31"/>
  <c r="F10" i="31"/>
  <c r="H9" i="31"/>
  <c r="L281" i="30"/>
  <c r="F278" i="30"/>
  <c r="H277" i="30"/>
  <c r="J276" i="30"/>
  <c r="L275" i="30"/>
  <c r="H274" i="30"/>
  <c r="L273" i="30"/>
  <c r="F263" i="30"/>
  <c r="H262" i="30"/>
  <c r="J261" i="30"/>
  <c r="L260" i="30"/>
  <c r="F259" i="30"/>
  <c r="H258" i="30"/>
  <c r="J257" i="30"/>
  <c r="L256" i="30"/>
  <c r="F255" i="30"/>
  <c r="H254" i="30"/>
  <c r="J253" i="30"/>
  <c r="N252" i="30"/>
  <c r="F252" i="30"/>
  <c r="J251" i="30"/>
  <c r="H81" i="33"/>
  <c r="J57" i="31"/>
  <c r="L17" i="31"/>
  <c r="J15" i="31"/>
  <c r="F9" i="31"/>
  <c r="L284" i="30"/>
  <c r="L280" i="30"/>
  <c r="F76" i="33"/>
  <c r="F63" i="31"/>
  <c r="L56" i="31"/>
  <c r="F34" i="31"/>
  <c r="L21" i="31"/>
  <c r="J19" i="31"/>
  <c r="H15" i="31"/>
  <c r="F13" i="31"/>
  <c r="N10" i="31"/>
  <c r="J283" i="30"/>
  <c r="J281" i="30"/>
  <c r="L278" i="30"/>
  <c r="F277" i="30"/>
  <c r="H276" i="30"/>
  <c r="J275" i="30"/>
  <c r="N274" i="30"/>
  <c r="F274" i="30"/>
  <c r="J273" i="30"/>
  <c r="L263" i="30"/>
  <c r="F262" i="30"/>
  <c r="H261" i="30"/>
  <c r="J260" i="30"/>
  <c r="L259" i="30"/>
  <c r="F258" i="30"/>
  <c r="H257" i="30"/>
  <c r="J256" i="30"/>
  <c r="L255" i="30"/>
  <c r="F254" i="30"/>
  <c r="F239" i="30"/>
  <c r="F233" i="30"/>
  <c r="F231" i="30"/>
  <c r="L229" i="30"/>
  <c r="H218" i="30"/>
  <c r="L216" i="30"/>
  <c r="F215" i="30"/>
  <c r="J213" i="30"/>
  <c r="H210" i="30"/>
  <c r="N208" i="30"/>
  <c r="J207" i="30"/>
  <c r="J196" i="30"/>
  <c r="H195" i="30"/>
  <c r="L192" i="30"/>
  <c r="J191" i="30"/>
  <c r="F190" i="30"/>
  <c r="J186" i="30"/>
  <c r="J185" i="30"/>
  <c r="L174" i="30"/>
  <c r="F172" i="30"/>
  <c r="J169" i="30"/>
  <c r="H168" i="30"/>
  <c r="F167" i="30"/>
  <c r="F166" i="30"/>
  <c r="F164" i="30"/>
  <c r="H163" i="30"/>
  <c r="H131" i="30"/>
  <c r="F130" i="30"/>
  <c r="F129" i="30"/>
  <c r="F128" i="30"/>
  <c r="L123" i="30"/>
  <c r="L122" i="30"/>
  <c r="L121" i="30"/>
  <c r="L120" i="30"/>
  <c r="N119" i="30"/>
  <c r="J109" i="30"/>
  <c r="J108" i="30"/>
  <c r="J107" i="30"/>
  <c r="H106" i="30"/>
  <c r="H105" i="30"/>
  <c r="H104" i="30"/>
  <c r="H102" i="30"/>
  <c r="J100" i="30"/>
  <c r="N98" i="30"/>
  <c r="L85" i="30"/>
  <c r="L81" i="30"/>
  <c r="L77" i="30"/>
  <c r="H76" i="30"/>
  <c r="L75" i="30"/>
  <c r="J43" i="30"/>
  <c r="L42" i="30"/>
  <c r="F41" i="30"/>
  <c r="H40" i="30"/>
  <c r="J39" i="30"/>
  <c r="L38" i="30"/>
  <c r="F285" i="30"/>
  <c r="L241" i="30"/>
  <c r="J238" i="30"/>
  <c r="H235" i="30"/>
  <c r="N230" i="30"/>
  <c r="J229" i="30"/>
  <c r="L219" i="30"/>
  <c r="F218" i="30"/>
  <c r="J216" i="30"/>
  <c r="H213" i="30"/>
  <c r="L211" i="30"/>
  <c r="F210" i="30"/>
  <c r="L208" i="30"/>
  <c r="H207" i="30"/>
  <c r="L197" i="30"/>
  <c r="F195" i="30"/>
  <c r="J192" i="30"/>
  <c r="H191" i="30"/>
  <c r="L188" i="30"/>
  <c r="J187" i="30"/>
  <c r="H186" i="30"/>
  <c r="H185" i="30"/>
  <c r="J174" i="30"/>
  <c r="H173" i="30"/>
  <c r="L170" i="30"/>
  <c r="F168" i="30"/>
  <c r="F163" i="30"/>
  <c r="F131" i="30"/>
  <c r="L124" i="30"/>
  <c r="J121" i="30"/>
  <c r="H107" i="30"/>
  <c r="F104" i="30"/>
  <c r="F103" i="30"/>
  <c r="H101" i="30"/>
  <c r="J99" i="30"/>
  <c r="L98" i="30"/>
  <c r="F97" i="30"/>
  <c r="L65" i="30"/>
  <c r="L61" i="30"/>
  <c r="L57" i="30"/>
  <c r="L54" i="30"/>
  <c r="F21" i="30"/>
  <c r="H20" i="30"/>
  <c r="J19" i="30"/>
  <c r="L18" i="30"/>
  <c r="F17" i="30"/>
  <c r="H16" i="30"/>
  <c r="J15" i="30"/>
  <c r="L14" i="30"/>
  <c r="F13" i="30"/>
  <c r="H12" i="30"/>
  <c r="J11" i="30"/>
  <c r="N10" i="30"/>
  <c r="F10" i="30"/>
  <c r="J9" i="30"/>
  <c r="J241" i="30"/>
  <c r="H238" i="30"/>
  <c r="F235" i="30"/>
  <c r="L232" i="30"/>
  <c r="L230" i="30"/>
  <c r="H229" i="30"/>
  <c r="J219" i="30"/>
  <c r="H216" i="30"/>
  <c r="L214" i="30"/>
  <c r="F213" i="30"/>
  <c r="J211" i="30"/>
  <c r="J208" i="30"/>
  <c r="F207" i="30"/>
  <c r="J197" i="30"/>
  <c r="H196" i="30"/>
  <c r="L193" i="30"/>
  <c r="F191" i="30"/>
  <c r="J188" i="30"/>
  <c r="H187" i="30"/>
  <c r="F185" i="30"/>
  <c r="L175" i="30"/>
  <c r="H174" i="30"/>
  <c r="F173" i="30"/>
  <c r="J170" i="30"/>
  <c r="H169" i="30"/>
  <c r="L165" i="30"/>
  <c r="N164" i="30"/>
  <c r="L127" i="30"/>
  <c r="L126" i="30"/>
  <c r="L125" i="30"/>
  <c r="J124" i="30"/>
  <c r="J123" i="30"/>
  <c r="J122" i="30"/>
  <c r="H121" i="30"/>
  <c r="J120" i="30"/>
  <c r="L119" i="30"/>
  <c r="H109" i="30"/>
  <c r="H108" i="30"/>
  <c r="F107" i="30"/>
  <c r="F106" i="30"/>
  <c r="F105" i="30"/>
  <c r="F102" i="30"/>
  <c r="H100" i="30"/>
  <c r="H99" i="30"/>
  <c r="N97" i="30"/>
  <c r="L84" i="30"/>
  <c r="H82" i="30"/>
  <c r="L80" i="30"/>
  <c r="H78" i="30"/>
  <c r="H43" i="30"/>
  <c r="J42" i="30"/>
  <c r="L41" i="30"/>
  <c r="H253" i="30"/>
  <c r="L237" i="30"/>
  <c r="J234" i="30"/>
  <c r="H232" i="30"/>
  <c r="J230" i="30"/>
  <c r="F229" i="30"/>
  <c r="H219" i="30"/>
  <c r="L217" i="30"/>
  <c r="F216" i="30"/>
  <c r="J214" i="30"/>
  <c r="H211" i="30"/>
  <c r="L209" i="30"/>
  <c r="H208" i="30"/>
  <c r="H197" i="30"/>
  <c r="F196" i="30"/>
  <c r="J193" i="30"/>
  <c r="H192" i="30"/>
  <c r="L189" i="30"/>
  <c r="F187" i="30"/>
  <c r="F186" i="30"/>
  <c r="J175" i="30"/>
  <c r="L171" i="30"/>
  <c r="H170" i="30"/>
  <c r="F169" i="30"/>
  <c r="L166" i="30"/>
  <c r="N163" i="30"/>
  <c r="F108" i="30"/>
  <c r="F101" i="30"/>
  <c r="F100" i="30"/>
  <c r="J98" i="30"/>
  <c r="L21" i="30"/>
  <c r="F20" i="30"/>
  <c r="H19" i="30"/>
  <c r="J18" i="30"/>
  <c r="L17" i="30"/>
  <c r="F16" i="30"/>
  <c r="H15" i="30"/>
  <c r="J14" i="30"/>
  <c r="L13" i="30"/>
  <c r="F12" i="30"/>
  <c r="H11" i="30"/>
  <c r="L10" i="30"/>
  <c r="H9" i="30"/>
  <c r="J54" i="31"/>
  <c r="L252" i="30"/>
  <c r="L240" i="30"/>
  <c r="J237" i="30"/>
  <c r="H234" i="30"/>
  <c r="F232" i="30"/>
  <c r="H230" i="30"/>
  <c r="F219" i="30"/>
  <c r="J217" i="30"/>
  <c r="H214" i="30"/>
  <c r="L212" i="30"/>
  <c r="F211" i="30"/>
  <c r="J209" i="30"/>
  <c r="F208" i="30"/>
  <c r="L194" i="30"/>
  <c r="H193" i="30"/>
  <c r="F192" i="30"/>
  <c r="J189" i="30"/>
  <c r="H188" i="30"/>
  <c r="H175" i="30"/>
  <c r="F174" i="30"/>
  <c r="L172" i="30"/>
  <c r="J171" i="30"/>
  <c r="L167" i="30"/>
  <c r="J166" i="30"/>
  <c r="J165" i="30"/>
  <c r="L164" i="30"/>
  <c r="L163" i="30"/>
  <c r="J153" i="30"/>
  <c r="H152" i="30"/>
  <c r="H151" i="30"/>
  <c r="H150" i="30"/>
  <c r="F149" i="30"/>
  <c r="F148" i="30"/>
  <c r="F147" i="30"/>
  <c r="N142" i="30"/>
  <c r="F141" i="30"/>
  <c r="L131" i="30"/>
  <c r="L130" i="30"/>
  <c r="L129" i="30"/>
  <c r="J128" i="30"/>
  <c r="J127" i="30"/>
  <c r="J126" i="30"/>
  <c r="H125" i="30"/>
  <c r="H124" i="30"/>
  <c r="H123" i="30"/>
  <c r="F122" i="30"/>
  <c r="F121" i="30"/>
  <c r="H120" i="30"/>
  <c r="H119" i="30"/>
  <c r="F109" i="30"/>
  <c r="L104" i="30"/>
  <c r="L103" i="30"/>
  <c r="F99" i="30"/>
  <c r="L97" i="30"/>
  <c r="L87" i="30"/>
  <c r="F86" i="30"/>
  <c r="H85" i="30"/>
  <c r="F240" i="30"/>
  <c r="F230" i="30"/>
  <c r="H217" i="30"/>
  <c r="L215" i="30"/>
  <c r="F214" i="30"/>
  <c r="J212" i="30"/>
  <c r="H209" i="30"/>
  <c r="F197" i="30"/>
  <c r="L195" i="30"/>
  <c r="J194" i="30"/>
  <c r="L190" i="30"/>
  <c r="H189" i="30"/>
  <c r="F188" i="30"/>
  <c r="N185" i="30"/>
  <c r="F175" i="30"/>
  <c r="H171" i="30"/>
  <c r="F170" i="30"/>
  <c r="L168" i="30"/>
  <c r="J167" i="30"/>
  <c r="J164" i="30"/>
  <c r="F120" i="30"/>
  <c r="L105" i="30"/>
  <c r="L102" i="30"/>
  <c r="L101" i="30"/>
  <c r="H98" i="30"/>
  <c r="J21" i="30"/>
  <c r="L20" i="30"/>
  <c r="F19" i="30"/>
  <c r="H18" i="30"/>
  <c r="J17" i="30"/>
  <c r="L16" i="30"/>
  <c r="F15" i="30"/>
  <c r="H14" i="30"/>
  <c r="J13" i="30"/>
  <c r="L12" i="30"/>
  <c r="F11" i="30"/>
  <c r="J10" i="30"/>
  <c r="N9" i="30"/>
  <c r="F9" i="30"/>
  <c r="H251" i="30"/>
  <c r="L236" i="30"/>
  <c r="L233" i="30"/>
  <c r="J231" i="30"/>
  <c r="L218" i="30"/>
  <c r="F217" i="30"/>
  <c r="J215" i="30"/>
  <c r="H212" i="30"/>
  <c r="L210" i="30"/>
  <c r="F209" i="30"/>
  <c r="N207" i="30"/>
  <c r="H194" i="30"/>
  <c r="F193" i="30"/>
  <c r="L191" i="30"/>
  <c r="J190" i="30"/>
  <c r="N186" i="30"/>
  <c r="L185" i="30"/>
  <c r="L173" i="30"/>
  <c r="J172" i="30"/>
  <c r="F171" i="30"/>
  <c r="H167" i="30"/>
  <c r="H166" i="30"/>
  <c r="H165" i="30"/>
  <c r="H164" i="30"/>
  <c r="J163" i="30"/>
  <c r="F153" i="30"/>
  <c r="F152" i="30"/>
  <c r="F151" i="30"/>
  <c r="L146" i="30"/>
  <c r="L145" i="30"/>
  <c r="L144" i="30"/>
  <c r="J143" i="30"/>
  <c r="L142" i="30"/>
  <c r="N141" i="30"/>
  <c r="J131" i="30"/>
  <c r="J130" i="30"/>
  <c r="H129" i="30"/>
  <c r="H128" i="30"/>
  <c r="H127" i="30"/>
  <c r="F126" i="30"/>
  <c r="F125" i="30"/>
  <c r="F124" i="30"/>
  <c r="F119" i="30"/>
  <c r="L108" i="30"/>
  <c r="L107" i="30"/>
  <c r="L106" i="30"/>
  <c r="J105" i="30"/>
  <c r="J104" i="30"/>
  <c r="J103" i="30"/>
  <c r="J102" i="30"/>
  <c r="L100" i="30"/>
  <c r="J97" i="30"/>
  <c r="L86" i="30"/>
  <c r="H84" i="30"/>
  <c r="L82" i="30"/>
  <c r="F81" i="30"/>
  <c r="H80" i="30"/>
  <c r="L78" i="30"/>
  <c r="F77" i="30"/>
  <c r="H239" i="30"/>
  <c r="F236" i="30"/>
  <c r="J233" i="30"/>
  <c r="H231" i="30"/>
  <c r="N229" i="30"/>
  <c r="J218" i="30"/>
  <c r="H215" i="30"/>
  <c r="L213" i="30"/>
  <c r="F212" i="30"/>
  <c r="J210" i="30"/>
  <c r="L207" i="30"/>
  <c r="L196" i="30"/>
  <c r="J195" i="30"/>
  <c r="F194" i="30"/>
  <c r="H190" i="30"/>
  <c r="F189" i="30"/>
  <c r="L187" i="30"/>
  <c r="L186" i="30"/>
  <c r="J173" i="30"/>
  <c r="H172" i="30"/>
  <c r="L169" i="30"/>
  <c r="J168" i="30"/>
  <c r="F165" i="30"/>
  <c r="L147" i="30"/>
  <c r="J144" i="30"/>
  <c r="L141" i="30"/>
  <c r="H130" i="30"/>
  <c r="F127" i="30"/>
  <c r="N120" i="30"/>
  <c r="L109" i="30"/>
  <c r="J106" i="30"/>
  <c r="H103" i="30"/>
  <c r="J101" i="30"/>
  <c r="L99" i="30"/>
  <c r="F98" i="30"/>
  <c r="H97" i="30"/>
  <c r="L62" i="30"/>
  <c r="L58" i="30"/>
  <c r="H21" i="30"/>
  <c r="J20" i="30"/>
  <c r="L19" i="30"/>
  <c r="F18" i="30"/>
  <c r="H17" i="30"/>
  <c r="J16" i="30"/>
  <c r="L15" i="30"/>
  <c r="F14" i="30"/>
  <c r="H13" i="30"/>
  <c r="J12" i="30"/>
  <c r="L11" i="30"/>
  <c r="F75" i="30"/>
  <c r="L64" i="30"/>
  <c r="F43" i="30"/>
  <c r="F40" i="30"/>
  <c r="F38" i="30"/>
  <c r="H36" i="30"/>
  <c r="L34" i="30"/>
  <c r="F33" i="30"/>
  <c r="N31" i="30"/>
  <c r="F78" i="30"/>
  <c r="L37" i="30"/>
  <c r="F36" i="30"/>
  <c r="J34" i="30"/>
  <c r="L31" i="30"/>
  <c r="L83" i="30"/>
  <c r="H77" i="30"/>
  <c r="H87" i="30"/>
  <c r="H42" i="30"/>
  <c r="L39" i="30"/>
  <c r="J37" i="30"/>
  <c r="H34" i="30"/>
  <c r="N32" i="30"/>
  <c r="J31" i="30"/>
  <c r="L9" i="30"/>
  <c r="L76" i="30"/>
  <c r="F84" i="30"/>
  <c r="F42" i="30"/>
  <c r="H39" i="30"/>
  <c r="H37" i="30"/>
  <c r="L35" i="30"/>
  <c r="F34" i="30"/>
  <c r="L32" i="30"/>
  <c r="H31" i="30"/>
  <c r="F82" i="30"/>
  <c r="J76" i="30"/>
  <c r="J41" i="30"/>
  <c r="F39" i="30"/>
  <c r="F37" i="30"/>
  <c r="J35" i="30"/>
  <c r="J32" i="30"/>
  <c r="F31" i="30"/>
  <c r="L153" i="30"/>
  <c r="H81" i="30"/>
  <c r="H41" i="30"/>
  <c r="H35" i="30"/>
  <c r="L33" i="30"/>
  <c r="H32" i="30"/>
  <c r="H10" i="30"/>
  <c r="J80" i="30"/>
  <c r="L40" i="30"/>
  <c r="J38" i="30"/>
  <c r="L36" i="30"/>
  <c r="F35" i="30"/>
  <c r="J33" i="30"/>
  <c r="F32" i="30"/>
  <c r="J129" i="30"/>
  <c r="L79" i="30"/>
  <c r="H75" i="30"/>
  <c r="L43" i="30"/>
  <c r="J40" i="30"/>
  <c r="H38" i="30"/>
  <c r="J36" i="30"/>
  <c r="H33" i="30"/>
  <c r="F20" i="28"/>
  <c r="C62" i="28"/>
  <c r="F34" i="28"/>
  <c r="G20" i="27"/>
  <c r="E20" i="28"/>
  <c r="J65" i="25"/>
  <c r="F63" i="25"/>
  <c r="H62" i="25"/>
  <c r="J61" i="25"/>
  <c r="F59" i="25"/>
  <c r="H58" i="25"/>
  <c r="J57" i="25"/>
  <c r="F55" i="25"/>
  <c r="J54" i="25"/>
  <c r="F53" i="25"/>
  <c r="L21" i="25"/>
  <c r="F20" i="25"/>
  <c r="H19" i="25"/>
  <c r="J18" i="25"/>
  <c r="L17" i="25"/>
  <c r="F16" i="25"/>
  <c r="H15" i="25"/>
  <c r="J14" i="25"/>
  <c r="L13" i="25"/>
  <c r="F12" i="25"/>
  <c r="H11" i="25"/>
  <c r="L10" i="25"/>
  <c r="H9" i="25"/>
  <c r="F86" i="25"/>
  <c r="H85" i="25"/>
  <c r="J84" i="25"/>
  <c r="F82" i="25"/>
  <c r="H81" i="25"/>
  <c r="J80" i="25"/>
  <c r="F78" i="25"/>
  <c r="H77" i="25"/>
  <c r="H75" i="25"/>
  <c r="F43" i="25"/>
  <c r="H42" i="25"/>
  <c r="J41" i="25"/>
  <c r="F39" i="25"/>
  <c r="H38" i="25"/>
  <c r="J37" i="25"/>
  <c r="F35" i="25"/>
  <c r="H34" i="25"/>
  <c r="J33" i="25"/>
  <c r="F32" i="25"/>
  <c r="J31" i="25"/>
  <c r="H65" i="25"/>
  <c r="J64" i="25"/>
  <c r="F62" i="25"/>
  <c r="H61" i="25"/>
  <c r="J60" i="25"/>
  <c r="F58" i="25"/>
  <c r="H57" i="25"/>
  <c r="J56" i="25"/>
  <c r="H54" i="25"/>
  <c r="J21" i="25"/>
  <c r="L20" i="25"/>
  <c r="F19" i="25"/>
  <c r="H18" i="25"/>
  <c r="J17" i="25"/>
  <c r="L16" i="25"/>
  <c r="F15" i="25"/>
  <c r="H14" i="25"/>
  <c r="J13" i="25"/>
  <c r="L12" i="25"/>
  <c r="F11" i="25"/>
  <c r="J10" i="25"/>
  <c r="N9" i="25"/>
  <c r="F9" i="25"/>
  <c r="J87" i="25"/>
  <c r="F85" i="25"/>
  <c r="H84" i="25"/>
  <c r="J83" i="25"/>
  <c r="F81" i="25"/>
  <c r="H80" i="25"/>
  <c r="J79" i="25"/>
  <c r="F77" i="25"/>
  <c r="J76" i="25"/>
  <c r="F75" i="25"/>
  <c r="F42" i="25"/>
  <c r="H41" i="25"/>
  <c r="J40" i="25"/>
  <c r="F38" i="25"/>
  <c r="H37" i="25"/>
  <c r="J36" i="25"/>
  <c r="F34" i="25"/>
  <c r="H33" i="25"/>
  <c r="H31" i="25"/>
  <c r="F65" i="25"/>
  <c r="H64" i="25"/>
  <c r="J63" i="25"/>
  <c r="F61" i="25"/>
  <c r="H60" i="25"/>
  <c r="J59" i="25"/>
  <c r="F57" i="25"/>
  <c r="H56" i="25"/>
  <c r="J55" i="25"/>
  <c r="F54" i="25"/>
  <c r="J53" i="25"/>
  <c r="H21" i="25"/>
  <c r="J20" i="25"/>
  <c r="L19" i="25"/>
  <c r="F18" i="25"/>
  <c r="H17" i="25"/>
  <c r="J16" i="25"/>
  <c r="L15" i="25"/>
  <c r="F14" i="25"/>
  <c r="H13" i="25"/>
  <c r="J12" i="25"/>
  <c r="L11" i="25"/>
  <c r="H10" i="25"/>
  <c r="L9" i="25"/>
  <c r="H87" i="25"/>
  <c r="J86" i="25"/>
  <c r="F84" i="25"/>
  <c r="H83" i="25"/>
  <c r="J82" i="25"/>
  <c r="F80" i="25"/>
  <c r="H79" i="25"/>
  <c r="J78" i="25"/>
  <c r="H76" i="25"/>
  <c r="J43" i="25"/>
  <c r="F41" i="25"/>
  <c r="H40" i="25"/>
  <c r="J39" i="25"/>
  <c r="F37" i="25"/>
  <c r="H36" i="25"/>
  <c r="J35" i="25"/>
  <c r="F33" i="25"/>
  <c r="J32" i="25"/>
  <c r="F31" i="25"/>
  <c r="F64" i="25"/>
  <c r="H63" i="25"/>
  <c r="J62" i="25"/>
  <c r="F60" i="25"/>
  <c r="H59" i="25"/>
  <c r="J58" i="25"/>
  <c r="F56" i="25"/>
  <c r="H55" i="25"/>
  <c r="H53" i="25"/>
  <c r="F21" i="25"/>
  <c r="H20" i="25"/>
  <c r="J19" i="25"/>
  <c r="L18" i="25"/>
  <c r="F17" i="25"/>
  <c r="H16" i="25"/>
  <c r="J15" i="25"/>
  <c r="L14" i="25"/>
  <c r="F13" i="25"/>
  <c r="H12" i="25"/>
  <c r="J11" i="25"/>
  <c r="N10" i="25"/>
  <c r="F10" i="25"/>
  <c r="J9" i="25"/>
  <c r="H82" i="25"/>
  <c r="F76" i="25"/>
  <c r="H43" i="25"/>
  <c r="H43" i="24"/>
  <c r="J42" i="24"/>
  <c r="L41" i="24"/>
  <c r="H39" i="24"/>
  <c r="J38" i="24"/>
  <c r="L37" i="24"/>
  <c r="H35" i="24"/>
  <c r="J34" i="24"/>
  <c r="L33" i="24"/>
  <c r="H32" i="24"/>
  <c r="L31" i="24"/>
  <c r="F20" i="26"/>
  <c r="J81" i="25"/>
  <c r="J75" i="25"/>
  <c r="J42" i="25"/>
  <c r="F36" i="25"/>
  <c r="N256" i="24"/>
  <c r="J255" i="24"/>
  <c r="L241" i="24"/>
  <c r="H239" i="24"/>
  <c r="J238" i="24"/>
  <c r="L237" i="24"/>
  <c r="H235" i="24"/>
  <c r="J234" i="24"/>
  <c r="L233" i="24"/>
  <c r="H231" i="24"/>
  <c r="L230" i="24"/>
  <c r="H229" i="24"/>
  <c r="J219" i="24"/>
  <c r="L218" i="24"/>
  <c r="H216" i="24"/>
  <c r="J215" i="24"/>
  <c r="L214" i="24"/>
  <c r="H212" i="24"/>
  <c r="J211" i="24"/>
  <c r="L210" i="24"/>
  <c r="J208" i="24"/>
  <c r="N207" i="24"/>
  <c r="H197" i="24"/>
  <c r="J196" i="24"/>
  <c r="L195" i="24"/>
  <c r="H193" i="24"/>
  <c r="J192" i="24"/>
  <c r="L191" i="24"/>
  <c r="H189" i="24"/>
  <c r="J188" i="24"/>
  <c r="L187" i="24"/>
  <c r="H186" i="24"/>
  <c r="L185" i="24"/>
  <c r="H174" i="24"/>
  <c r="J173" i="24"/>
  <c r="L172" i="24"/>
  <c r="H170" i="24"/>
  <c r="J169" i="24"/>
  <c r="L168" i="24"/>
  <c r="H166" i="24"/>
  <c r="J165" i="24"/>
  <c r="N164" i="24"/>
  <c r="J163" i="24"/>
  <c r="L153" i="24"/>
  <c r="H151" i="24"/>
  <c r="J150" i="24"/>
  <c r="L149" i="24"/>
  <c r="H147" i="24"/>
  <c r="J146" i="24"/>
  <c r="L145" i="24"/>
  <c r="F87" i="25"/>
  <c r="H35" i="25"/>
  <c r="H42" i="24"/>
  <c r="J41" i="24"/>
  <c r="L40" i="24"/>
  <c r="H38" i="24"/>
  <c r="J37" i="24"/>
  <c r="L36" i="24"/>
  <c r="H34" i="24"/>
  <c r="J33" i="24"/>
  <c r="N32" i="24"/>
  <c r="J31" i="24"/>
  <c r="H86" i="25"/>
  <c r="J34" i="25"/>
  <c r="L232" i="24"/>
  <c r="J230" i="24"/>
  <c r="N229" i="24"/>
  <c r="H219" i="24"/>
  <c r="J218" i="24"/>
  <c r="L217" i="24"/>
  <c r="H215" i="24"/>
  <c r="J214" i="24"/>
  <c r="L213" i="24"/>
  <c r="H211" i="24"/>
  <c r="J210" i="24"/>
  <c r="L209" i="24"/>
  <c r="H208" i="24"/>
  <c r="L207" i="24"/>
  <c r="H196" i="24"/>
  <c r="J195" i="24"/>
  <c r="L194" i="24"/>
  <c r="H192" i="24"/>
  <c r="J191" i="24"/>
  <c r="L190" i="24"/>
  <c r="H188" i="24"/>
  <c r="J187" i="24"/>
  <c r="N186" i="24"/>
  <c r="J185" i="24"/>
  <c r="L175" i="24"/>
  <c r="H173" i="24"/>
  <c r="J172" i="24"/>
  <c r="L171" i="24"/>
  <c r="H169" i="24"/>
  <c r="J168" i="24"/>
  <c r="L167" i="24"/>
  <c r="H165" i="24"/>
  <c r="L164" i="24"/>
  <c r="H163" i="24"/>
  <c r="J153" i="24"/>
  <c r="L152" i="24"/>
  <c r="H150" i="24"/>
  <c r="J149" i="24"/>
  <c r="L148" i="24"/>
  <c r="H146" i="24"/>
  <c r="J145" i="24"/>
  <c r="L144" i="24"/>
  <c r="J142" i="24"/>
  <c r="N141" i="24"/>
  <c r="H131" i="24"/>
  <c r="J130" i="24"/>
  <c r="L129" i="24"/>
  <c r="H127" i="24"/>
  <c r="J126" i="24"/>
  <c r="L125" i="24"/>
  <c r="H123" i="24"/>
  <c r="J122" i="24"/>
  <c r="L121" i="24"/>
  <c r="D48" i="26"/>
  <c r="J85" i="25"/>
  <c r="F79" i="25"/>
  <c r="F40" i="25"/>
  <c r="L43" i="24"/>
  <c r="H41" i="24"/>
  <c r="J40" i="24"/>
  <c r="L39" i="24"/>
  <c r="H37" i="24"/>
  <c r="J36" i="24"/>
  <c r="L35" i="24"/>
  <c r="H33" i="24"/>
  <c r="L32" i="24"/>
  <c r="H31" i="24"/>
  <c r="G62" i="26"/>
  <c r="H78" i="25"/>
  <c r="H39" i="25"/>
  <c r="H241" i="24"/>
  <c r="J240" i="24"/>
  <c r="L239" i="24"/>
  <c r="H237" i="24"/>
  <c r="J236" i="24"/>
  <c r="L235" i="24"/>
  <c r="H233" i="24"/>
  <c r="J232" i="24"/>
  <c r="L231" i="24"/>
  <c r="H230" i="24"/>
  <c r="L229" i="24"/>
  <c r="H218" i="24"/>
  <c r="J217" i="24"/>
  <c r="L216" i="24"/>
  <c r="H214" i="24"/>
  <c r="J213" i="24"/>
  <c r="L212" i="24"/>
  <c r="H210" i="24"/>
  <c r="J209" i="24"/>
  <c r="N208" i="24"/>
  <c r="J207" i="24"/>
  <c r="L197" i="24"/>
  <c r="H195" i="24"/>
  <c r="J194" i="24"/>
  <c r="L193" i="24"/>
  <c r="H191" i="24"/>
  <c r="J190" i="24"/>
  <c r="L189" i="24"/>
  <c r="H187" i="24"/>
  <c r="L186" i="24"/>
  <c r="H185" i="24"/>
  <c r="J175" i="24"/>
  <c r="L174" i="24"/>
  <c r="H172" i="24"/>
  <c r="J171" i="24"/>
  <c r="L170" i="24"/>
  <c r="H168" i="24"/>
  <c r="J167" i="24"/>
  <c r="L166" i="24"/>
  <c r="J164" i="24"/>
  <c r="N163" i="24"/>
  <c r="H153" i="24"/>
  <c r="J152" i="24"/>
  <c r="L151" i="24"/>
  <c r="H149" i="24"/>
  <c r="J148" i="24"/>
  <c r="L147" i="24"/>
  <c r="H145" i="24"/>
  <c r="J144" i="24"/>
  <c r="L143" i="24"/>
  <c r="H142" i="24"/>
  <c r="L141" i="24"/>
  <c r="H130" i="24"/>
  <c r="J129" i="24"/>
  <c r="L128" i="24"/>
  <c r="H126" i="24"/>
  <c r="J125" i="24"/>
  <c r="J77" i="25"/>
  <c r="J38" i="25"/>
  <c r="H32" i="25"/>
  <c r="J43" i="24"/>
  <c r="L42" i="24"/>
  <c r="H40" i="24"/>
  <c r="J39" i="24"/>
  <c r="L38" i="24"/>
  <c r="H36" i="24"/>
  <c r="J35" i="24"/>
  <c r="L34" i="24"/>
  <c r="J32" i="24"/>
  <c r="N31" i="24"/>
  <c r="L257" i="24"/>
  <c r="J231" i="24"/>
  <c r="J241" i="24"/>
  <c r="L208" i="24"/>
  <c r="L192" i="24"/>
  <c r="J186" i="24"/>
  <c r="L169" i="24"/>
  <c r="L163" i="24"/>
  <c r="J147" i="24"/>
  <c r="H143" i="24"/>
  <c r="J131" i="24"/>
  <c r="H128" i="24"/>
  <c r="N120" i="24"/>
  <c r="J119" i="24"/>
  <c r="J109" i="24"/>
  <c r="H106" i="24"/>
  <c r="L104" i="24"/>
  <c r="J101" i="24"/>
  <c r="J98" i="24"/>
  <c r="H20" i="24"/>
  <c r="L18" i="24"/>
  <c r="J15" i="24"/>
  <c r="H12" i="24"/>
  <c r="N10" i="24"/>
  <c r="J9" i="24"/>
  <c r="L37" i="25"/>
  <c r="L261" i="24"/>
  <c r="N230" i="24"/>
  <c r="N185" i="24"/>
  <c r="H175" i="24"/>
  <c r="L146" i="24"/>
  <c r="N142" i="24"/>
  <c r="L127" i="24"/>
  <c r="L124" i="24"/>
  <c r="L122" i="24"/>
  <c r="L120" i="24"/>
  <c r="H119" i="24"/>
  <c r="H109" i="24"/>
  <c r="L107" i="24"/>
  <c r="J104" i="24"/>
  <c r="H101" i="24"/>
  <c r="L99" i="24"/>
  <c r="H98" i="24"/>
  <c r="L21" i="24"/>
  <c r="J18" i="24"/>
  <c r="H15" i="24"/>
  <c r="L13" i="24"/>
  <c r="L10" i="24"/>
  <c r="H9" i="24"/>
  <c r="L31" i="25"/>
  <c r="H256" i="24"/>
  <c r="H236" i="24"/>
  <c r="L219" i="24"/>
  <c r="H213" i="24"/>
  <c r="H207" i="24"/>
  <c r="J197" i="24"/>
  <c r="J174" i="24"/>
  <c r="H152" i="24"/>
  <c r="L142" i="24"/>
  <c r="L130" i="24"/>
  <c r="J127" i="24"/>
  <c r="J124" i="24"/>
  <c r="H122" i="24"/>
  <c r="J120" i="24"/>
  <c r="J107" i="24"/>
  <c r="H104" i="24"/>
  <c r="L102" i="24"/>
  <c r="J99" i="24"/>
  <c r="J21" i="24"/>
  <c r="H18" i="24"/>
  <c r="L16" i="24"/>
  <c r="J13" i="24"/>
  <c r="J10" i="24"/>
  <c r="F83" i="25"/>
  <c r="L80" i="25"/>
  <c r="L255" i="24"/>
  <c r="J235" i="24"/>
  <c r="J229" i="24"/>
  <c r="J212" i="24"/>
  <c r="L196" i="24"/>
  <c r="H190" i="24"/>
  <c r="L173" i="24"/>
  <c r="H167" i="24"/>
  <c r="J151" i="24"/>
  <c r="H124" i="24"/>
  <c r="H120" i="24"/>
  <c r="H107" i="24"/>
  <c r="L105" i="24"/>
  <c r="J102" i="24"/>
  <c r="H99" i="24"/>
  <c r="H21" i="24"/>
  <c r="L19" i="24"/>
  <c r="J16" i="24"/>
  <c r="H13" i="24"/>
  <c r="L11" i="24"/>
  <c r="H10" i="24"/>
  <c r="H263" i="24"/>
  <c r="L234" i="24"/>
  <c r="L211" i="24"/>
  <c r="J189" i="24"/>
  <c r="J166" i="24"/>
  <c r="L150" i="24"/>
  <c r="L126" i="24"/>
  <c r="L108" i="24"/>
  <c r="J105" i="24"/>
  <c r="H102" i="24"/>
  <c r="L100" i="24"/>
  <c r="N97" i="24"/>
  <c r="J19" i="24"/>
  <c r="H16" i="24"/>
  <c r="L14" i="24"/>
  <c r="J11" i="24"/>
  <c r="H240" i="24"/>
  <c r="H217" i="24"/>
  <c r="L188" i="24"/>
  <c r="L165" i="24"/>
  <c r="H144" i="24"/>
  <c r="J141" i="24"/>
  <c r="H129" i="24"/>
  <c r="L123" i="24"/>
  <c r="J121" i="24"/>
  <c r="J108" i="24"/>
  <c r="H105" i="24"/>
  <c r="L103" i="24"/>
  <c r="J100" i="24"/>
  <c r="L97" i="24"/>
  <c r="H19" i="24"/>
  <c r="L17" i="24"/>
  <c r="J14" i="24"/>
  <c r="H11" i="24"/>
  <c r="L259" i="24"/>
  <c r="J239" i="24"/>
  <c r="J216" i="24"/>
  <c r="H194" i="24"/>
  <c r="H171" i="24"/>
  <c r="H141" i="24"/>
  <c r="J123" i="24"/>
  <c r="H121" i="24"/>
  <c r="N119" i="24"/>
  <c r="H108" i="24"/>
  <c r="L106" i="24"/>
  <c r="J103" i="24"/>
  <c r="H100" i="24"/>
  <c r="N98" i="24"/>
  <c r="J97" i="24"/>
  <c r="L20" i="24"/>
  <c r="J17" i="24"/>
  <c r="H14" i="24"/>
  <c r="L12" i="24"/>
  <c r="N9" i="24"/>
  <c r="L238" i="24"/>
  <c r="H232" i="24"/>
  <c r="L215" i="24"/>
  <c r="H209" i="24"/>
  <c r="J193" i="24"/>
  <c r="J170" i="24"/>
  <c r="H164" i="24"/>
  <c r="H148" i="24"/>
  <c r="J143" i="24"/>
  <c r="L131" i="24"/>
  <c r="J128" i="24"/>
  <c r="H125" i="24"/>
  <c r="L119" i="24"/>
  <c r="L109" i="24"/>
  <c r="J106" i="24"/>
  <c r="H103" i="24"/>
  <c r="L101" i="24"/>
  <c r="L98" i="24"/>
  <c r="H97" i="24"/>
  <c r="J20" i="24"/>
  <c r="H17" i="24"/>
  <c r="L15" i="24"/>
  <c r="J12" i="24"/>
  <c r="L9" i="24"/>
  <c r="F21" i="22"/>
  <c r="E134" i="21"/>
  <c r="D64" i="21"/>
  <c r="F92" i="21"/>
  <c r="N22" i="21"/>
  <c r="F162" i="21"/>
  <c r="D22" i="21"/>
  <c r="G35" i="22"/>
  <c r="E132" i="18"/>
  <c r="E163" i="14"/>
  <c r="E149" i="14"/>
  <c r="E135" i="14"/>
  <c r="E121" i="14"/>
  <c r="E107" i="14"/>
  <c r="D76" i="18"/>
  <c r="D163" i="14"/>
  <c r="D149" i="14"/>
  <c r="D135" i="14"/>
  <c r="D121" i="14"/>
  <c r="D107" i="14"/>
  <c r="K104" i="18"/>
  <c r="R9" i="17"/>
  <c r="G9" i="17"/>
  <c r="G65" i="16"/>
  <c r="F23" i="16"/>
  <c r="G9" i="16"/>
  <c r="F121" i="14"/>
  <c r="E93" i="14"/>
  <c r="F79" i="14"/>
  <c r="G65" i="14"/>
  <c r="D113" i="11"/>
  <c r="D109" i="11"/>
  <c r="D105" i="11"/>
  <c r="D101" i="11"/>
  <c r="D89" i="11"/>
  <c r="D85" i="11"/>
  <c r="D81" i="11"/>
  <c r="D77" i="11"/>
  <c r="M20" i="9"/>
  <c r="E20" i="9"/>
  <c r="K18" i="9"/>
  <c r="Q16" i="9"/>
  <c r="I16" i="9"/>
  <c r="O14" i="9"/>
  <c r="G14" i="9"/>
  <c r="M12" i="9"/>
  <c r="E12" i="9"/>
  <c r="K10" i="9"/>
  <c r="G37" i="17"/>
  <c r="G21" i="17"/>
  <c r="G91" i="17"/>
  <c r="G107" i="16"/>
  <c r="F65" i="16"/>
  <c r="E23" i="16"/>
  <c r="S21" i="16"/>
  <c r="F9" i="16"/>
  <c r="G35" i="15"/>
  <c r="G21" i="15"/>
  <c r="G163" i="14"/>
  <c r="G107" i="14"/>
  <c r="D93" i="14"/>
  <c r="E79" i="14"/>
  <c r="F65" i="14"/>
  <c r="G51" i="14"/>
  <c r="D64" i="11"/>
  <c r="D60" i="11"/>
  <c r="D56" i="11"/>
  <c r="D44" i="11"/>
  <c r="D40" i="11"/>
  <c r="D36" i="11"/>
  <c r="D32" i="11"/>
  <c r="D20" i="11"/>
  <c r="D16" i="11"/>
  <c r="D12" i="11"/>
  <c r="D8" i="11"/>
  <c r="J81" i="10"/>
  <c r="J77" i="10"/>
  <c r="J75" i="10"/>
  <c r="J42" i="10"/>
  <c r="J38" i="10"/>
  <c r="J34" i="10"/>
  <c r="M21" i="9"/>
  <c r="E21" i="9"/>
  <c r="K19" i="9"/>
  <c r="Q17" i="9"/>
  <c r="I17" i="9"/>
  <c r="O15" i="9"/>
  <c r="G15" i="9"/>
  <c r="M13" i="9"/>
  <c r="E13" i="9"/>
  <c r="K11" i="9"/>
  <c r="Q9" i="9"/>
  <c r="I9" i="9"/>
  <c r="E49" i="17"/>
  <c r="F135" i="17"/>
  <c r="F161" i="16"/>
  <c r="E119" i="16"/>
  <c r="F119" i="15"/>
  <c r="G161" i="15"/>
  <c r="F163" i="14"/>
  <c r="F107" i="14"/>
  <c r="D79" i="14"/>
  <c r="E65" i="14"/>
  <c r="F51" i="14"/>
  <c r="G37" i="14"/>
  <c r="G23" i="14"/>
  <c r="D112" i="11"/>
  <c r="D108" i="11"/>
  <c r="D104" i="11"/>
  <c r="D100" i="11"/>
  <c r="D88" i="11"/>
  <c r="D84" i="11"/>
  <c r="D80" i="11"/>
  <c r="K20" i="9"/>
  <c r="Q18" i="9"/>
  <c r="I18" i="9"/>
  <c r="O16" i="9"/>
  <c r="G16" i="9"/>
  <c r="M14" i="9"/>
  <c r="E14" i="9"/>
  <c r="K12" i="9"/>
  <c r="Q10" i="9"/>
  <c r="I10" i="9"/>
  <c r="E119" i="17"/>
  <c r="Q9" i="17"/>
  <c r="G91" i="16"/>
  <c r="F49" i="16"/>
  <c r="F149" i="14"/>
  <c r="D51" i="14"/>
  <c r="E37" i="14"/>
  <c r="E23" i="14"/>
  <c r="U6" i="12"/>
  <c r="D111" i="11"/>
  <c r="D107" i="11"/>
  <c r="D103" i="11"/>
  <c r="D87" i="11"/>
  <c r="D83" i="11"/>
  <c r="D79" i="11"/>
  <c r="Q20" i="9"/>
  <c r="I20" i="9"/>
  <c r="O18" i="9"/>
  <c r="G18" i="9"/>
  <c r="M16" i="9"/>
  <c r="E16" i="9"/>
  <c r="K14" i="9"/>
  <c r="Q12" i="9"/>
  <c r="I12" i="9"/>
  <c r="O10" i="9"/>
  <c r="G10" i="9"/>
  <c r="G63" i="17"/>
  <c r="P9" i="17"/>
  <c r="G133" i="16"/>
  <c r="F91" i="16"/>
  <c r="E49" i="16"/>
  <c r="G135" i="14"/>
  <c r="D37" i="14"/>
  <c r="D23" i="14"/>
  <c r="D66" i="11"/>
  <c r="D62" i="11"/>
  <c r="D58" i="11"/>
  <c r="D54" i="11"/>
  <c r="D42" i="11"/>
  <c r="D38" i="11"/>
  <c r="D34" i="11"/>
  <c r="D18" i="11"/>
  <c r="D14" i="11"/>
  <c r="D10" i="11"/>
  <c r="J79" i="10"/>
  <c r="J76" i="10"/>
  <c r="J40" i="10"/>
  <c r="J36" i="10"/>
  <c r="I21" i="9"/>
  <c r="O19" i="9"/>
  <c r="G19" i="9"/>
  <c r="M17" i="9"/>
  <c r="E17" i="9"/>
  <c r="K15" i="9"/>
  <c r="Q13" i="9"/>
  <c r="I13" i="9"/>
  <c r="O11" i="9"/>
  <c r="G11" i="9"/>
  <c r="M9" i="9"/>
  <c r="E9" i="9"/>
  <c r="E23" i="17"/>
  <c r="R21" i="17"/>
  <c r="E135" i="16"/>
  <c r="E93" i="16"/>
  <c r="E119" i="15"/>
  <c r="C77" i="15"/>
  <c r="F135" i="14"/>
  <c r="F93" i="14"/>
  <c r="G79" i="14"/>
  <c r="F23" i="14"/>
  <c r="D20" i="13"/>
  <c r="U57" i="12"/>
  <c r="U56" i="12"/>
  <c r="U41" i="12"/>
  <c r="U40" i="12"/>
  <c r="U25" i="12"/>
  <c r="U24" i="12"/>
  <c r="D82" i="11"/>
  <c r="D63" i="11"/>
  <c r="D17" i="11"/>
  <c r="L105" i="10"/>
  <c r="H99" i="10"/>
  <c r="J80" i="10"/>
  <c r="J78" i="10"/>
  <c r="J63" i="10"/>
  <c r="O21" i="9"/>
  <c r="G20" i="9"/>
  <c r="K17" i="9"/>
  <c r="G13" i="9"/>
  <c r="J43" i="8"/>
  <c r="L42" i="8"/>
  <c r="H40" i="8"/>
  <c r="J39" i="8"/>
  <c r="L38" i="8"/>
  <c r="H36" i="8"/>
  <c r="J35" i="8"/>
  <c r="L34" i="8"/>
  <c r="J32" i="8"/>
  <c r="N31" i="8"/>
  <c r="D23" i="17"/>
  <c r="D93" i="16"/>
  <c r="D51" i="16"/>
  <c r="D65" i="14"/>
  <c r="E51" i="14"/>
  <c r="F37" i="14"/>
  <c r="C23" i="14"/>
  <c r="D160" i="13"/>
  <c r="C20" i="13"/>
  <c r="U43" i="12"/>
  <c r="U42" i="12"/>
  <c r="U27" i="12"/>
  <c r="U26" i="12"/>
  <c r="U14" i="12"/>
  <c r="D110" i="11"/>
  <c r="D43" i="11"/>
  <c r="D33" i="11"/>
  <c r="D15" i="11"/>
  <c r="L109" i="10"/>
  <c r="H103" i="10"/>
  <c r="H97" i="10"/>
  <c r="J84" i="10"/>
  <c r="J82" i="10"/>
  <c r="H76" i="10"/>
  <c r="J33" i="10"/>
  <c r="N31" i="10"/>
  <c r="N97" i="10"/>
  <c r="K21" i="9"/>
  <c r="M18" i="9"/>
  <c r="G17" i="9"/>
  <c r="Q15" i="9"/>
  <c r="I14" i="9"/>
  <c r="M11" i="9"/>
  <c r="E10" i="9"/>
  <c r="H20" i="8"/>
  <c r="J19" i="8"/>
  <c r="L18" i="8"/>
  <c r="H16" i="8"/>
  <c r="J15" i="8"/>
  <c r="L14" i="8"/>
  <c r="H12" i="8"/>
  <c r="J11" i="8"/>
  <c r="N10" i="8"/>
  <c r="J9" i="8"/>
  <c r="E161" i="16"/>
  <c r="C51" i="16"/>
  <c r="G133" i="15"/>
  <c r="G121" i="14"/>
  <c r="C160" i="13"/>
  <c r="E104" i="13"/>
  <c r="D48" i="13"/>
  <c r="U45" i="12"/>
  <c r="U44" i="12"/>
  <c r="U29" i="12"/>
  <c r="U28" i="12"/>
  <c r="D90" i="11"/>
  <c r="D61" i="11"/>
  <c r="D31" i="11"/>
  <c r="H107" i="10"/>
  <c r="H106" i="10"/>
  <c r="J86" i="10"/>
  <c r="L58" i="10"/>
  <c r="J37" i="10"/>
  <c r="J35" i="10"/>
  <c r="J31" i="10"/>
  <c r="L108" i="10"/>
  <c r="Q19" i="9"/>
  <c r="M15" i="9"/>
  <c r="O12" i="9"/>
  <c r="I11" i="9"/>
  <c r="H43" i="8"/>
  <c r="J42" i="8"/>
  <c r="L41" i="8"/>
  <c r="H39" i="8"/>
  <c r="J38" i="8"/>
  <c r="L37" i="8"/>
  <c r="H35" i="8"/>
  <c r="J34" i="8"/>
  <c r="L33" i="8"/>
  <c r="H32" i="8"/>
  <c r="L31" i="8"/>
  <c r="C77" i="16"/>
  <c r="Q9" i="16"/>
  <c r="S21" i="15"/>
  <c r="E132" i="13"/>
  <c r="R20" i="13"/>
  <c r="U49" i="12"/>
  <c r="U48" i="12"/>
  <c r="U33" i="12"/>
  <c r="U32" i="12"/>
  <c r="U17" i="12"/>
  <c r="U16" i="12"/>
  <c r="F53" i="12"/>
  <c r="D106" i="11"/>
  <c r="D39" i="11"/>
  <c r="D11" i="11"/>
  <c r="J102" i="10"/>
  <c r="L83" i="10"/>
  <c r="L81" i="10"/>
  <c r="H77" i="10"/>
  <c r="L75" i="10"/>
  <c r="H86" i="10"/>
  <c r="J43" i="10"/>
  <c r="N32" i="10"/>
  <c r="M19" i="9"/>
  <c r="E18" i="9"/>
  <c r="I15" i="9"/>
  <c r="E11" i="9"/>
  <c r="H42" i="8"/>
  <c r="J41" i="8"/>
  <c r="L40" i="8"/>
  <c r="H38" i="8"/>
  <c r="J37" i="8"/>
  <c r="L36" i="8"/>
  <c r="H34" i="8"/>
  <c r="J33" i="8"/>
  <c r="N32" i="8"/>
  <c r="J31" i="8"/>
  <c r="F9" i="17"/>
  <c r="G147" i="15"/>
  <c r="E105" i="15"/>
  <c r="R21" i="15"/>
  <c r="C146" i="13"/>
  <c r="D118" i="13"/>
  <c r="O20" i="13"/>
  <c r="U51" i="12"/>
  <c r="U50" i="12"/>
  <c r="U35" i="12"/>
  <c r="U34" i="12"/>
  <c r="U19" i="12"/>
  <c r="U18" i="12"/>
  <c r="F55" i="12"/>
  <c r="D86" i="11"/>
  <c r="D67" i="11"/>
  <c r="D57" i="11"/>
  <c r="D21" i="11"/>
  <c r="L87" i="10"/>
  <c r="L85" i="10"/>
  <c r="H81" i="10"/>
  <c r="H79" i="10"/>
  <c r="H75" i="10"/>
  <c r="L36" i="10"/>
  <c r="L34" i="10"/>
  <c r="O20" i="9"/>
  <c r="I19" i="9"/>
  <c r="K16" i="9"/>
  <c r="E15" i="9"/>
  <c r="O13" i="9"/>
  <c r="G12" i="9"/>
  <c r="K9" i="9"/>
  <c r="J21" i="8"/>
  <c r="L20" i="8"/>
  <c r="H18" i="8"/>
  <c r="J17" i="8"/>
  <c r="L16" i="8"/>
  <c r="H14" i="8"/>
  <c r="J13" i="8"/>
  <c r="L12" i="8"/>
  <c r="J10" i="8"/>
  <c r="N9" i="8"/>
  <c r="U54" i="12"/>
  <c r="U31" i="12"/>
  <c r="D41" i="11"/>
  <c r="L98" i="10"/>
  <c r="H85" i="10"/>
  <c r="L79" i="10"/>
  <c r="J59" i="10"/>
  <c r="L38" i="10"/>
  <c r="L39" i="8"/>
  <c r="H33" i="8"/>
  <c r="L17" i="8"/>
  <c r="L15" i="8"/>
  <c r="H11" i="8"/>
  <c r="L9" i="8"/>
  <c r="E55" i="12"/>
  <c r="L10" i="8"/>
  <c r="H17" i="2"/>
  <c r="L122" i="8"/>
  <c r="E9" i="17"/>
  <c r="U11" i="12"/>
  <c r="D37" i="11"/>
  <c r="J106" i="10"/>
  <c r="J53" i="10"/>
  <c r="H38" i="10"/>
  <c r="J32" i="10"/>
  <c r="Q11" i="9"/>
  <c r="L43" i="8"/>
  <c r="H37" i="8"/>
  <c r="H31" i="8"/>
  <c r="L21" i="8"/>
  <c r="L19" i="8"/>
  <c r="H15" i="8"/>
  <c r="H13" i="8"/>
  <c r="H9" i="8"/>
  <c r="U47" i="12"/>
  <c r="U30" i="12"/>
  <c r="L62" i="10"/>
  <c r="L42" i="10"/>
  <c r="L32" i="8"/>
  <c r="E34" i="13"/>
  <c r="U37" i="12"/>
  <c r="L277" i="8"/>
  <c r="L35" i="8"/>
  <c r="G149" i="14"/>
  <c r="U53" i="12"/>
  <c r="U39" i="12"/>
  <c r="U36" i="12"/>
  <c r="U22" i="12"/>
  <c r="D78" i="11"/>
  <c r="D35" i="11"/>
  <c r="L15" i="10"/>
  <c r="E19" i="9"/>
  <c r="Q14" i="9"/>
  <c r="H41" i="8"/>
  <c r="H19" i="8"/>
  <c r="H17" i="8"/>
  <c r="H83" i="10"/>
  <c r="L77" i="10"/>
  <c r="M10" i="9"/>
  <c r="N119" i="8"/>
  <c r="H21" i="8"/>
  <c r="H18" i="2"/>
  <c r="S21" i="17"/>
  <c r="Q23" i="14"/>
  <c r="J39" i="10"/>
  <c r="N120" i="8"/>
  <c r="D49" i="17"/>
  <c r="C91" i="15"/>
  <c r="U21" i="12"/>
  <c r="A13" i="12"/>
  <c r="D65" i="11"/>
  <c r="D19" i="11"/>
  <c r="L101" i="10"/>
  <c r="J85" i="10"/>
  <c r="J41" i="10"/>
  <c r="H36" i="10"/>
  <c r="O17" i="9"/>
  <c r="J36" i="8"/>
  <c r="J14" i="8"/>
  <c r="J12" i="8"/>
  <c r="F135" i="16"/>
  <c r="U46" i="12"/>
  <c r="D55" i="11"/>
  <c r="H87" i="10"/>
  <c r="J62" i="10"/>
  <c r="G9" i="9"/>
  <c r="J20" i="8"/>
  <c r="D105" i="15"/>
  <c r="U20" i="12"/>
  <c r="A12" i="12"/>
  <c r="L19" i="10"/>
  <c r="L197" i="8"/>
  <c r="L109" i="8"/>
  <c r="L13" i="8"/>
  <c r="D119" i="16"/>
  <c r="F133" i="15"/>
  <c r="G93" i="14"/>
  <c r="D104" i="13"/>
  <c r="E90" i="13"/>
  <c r="U55" i="12"/>
  <c r="U52" i="12"/>
  <c r="U38" i="12"/>
  <c r="U15" i="12"/>
  <c r="D102" i="11"/>
  <c r="D59" i="11"/>
  <c r="L76" i="10"/>
  <c r="J55" i="10"/>
  <c r="L40" i="10"/>
  <c r="G21" i="9"/>
  <c r="K13" i="9"/>
  <c r="O9" i="9"/>
  <c r="J40" i="8"/>
  <c r="J18" i="8"/>
  <c r="J16" i="8"/>
  <c r="H10" i="8"/>
  <c r="R9" i="16"/>
  <c r="D62" i="13"/>
  <c r="D13" i="11"/>
  <c r="H34" i="10"/>
  <c r="C62" i="13"/>
  <c r="U23" i="12"/>
  <c r="D9" i="11"/>
  <c r="L11" i="8"/>
  <c r="H13" i="31" l="1"/>
  <c r="F14" i="31"/>
  <c r="L15" i="31"/>
  <c r="J16" i="31"/>
  <c r="H17" i="31"/>
  <c r="F18" i="31"/>
  <c r="L19" i="31"/>
  <c r="J20" i="31"/>
  <c r="H21" i="31"/>
  <c r="L108" i="33"/>
  <c r="L35" i="33"/>
  <c r="L62" i="33"/>
  <c r="L35" i="31"/>
  <c r="H37" i="31"/>
  <c r="F38" i="31"/>
  <c r="H41" i="31"/>
  <c r="F42" i="31"/>
  <c r="J18" i="33"/>
  <c r="J19" i="33"/>
  <c r="L21" i="33"/>
  <c r="L34" i="33"/>
  <c r="J58" i="3"/>
  <c r="K58" i="3"/>
  <c r="J22" i="6"/>
  <c r="I22" i="6"/>
  <c r="K22" i="6"/>
  <c r="S37" i="6"/>
  <c r="R37" i="6"/>
  <c r="Q37" i="6"/>
  <c r="K24" i="2"/>
  <c r="J24" i="2"/>
  <c r="L24" i="2"/>
  <c r="H43" i="2"/>
  <c r="F188" i="3"/>
  <c r="S45" i="6"/>
  <c r="R45" i="6"/>
  <c r="Q45" i="6"/>
  <c r="K46" i="12"/>
  <c r="J46" i="12"/>
  <c r="L46" i="12"/>
  <c r="I46" i="12"/>
  <c r="J44" i="14"/>
  <c r="I44" i="14"/>
  <c r="M53" i="15"/>
  <c r="L53" i="15"/>
  <c r="K53" i="15"/>
  <c r="J53" i="15"/>
  <c r="I53" i="15"/>
  <c r="Q72" i="19"/>
  <c r="P72" i="19"/>
  <c r="K20" i="2"/>
  <c r="J20" i="2"/>
  <c r="L73" i="2"/>
  <c r="K73" i="2"/>
  <c r="J73" i="2"/>
  <c r="U36" i="5"/>
  <c r="T36" i="5"/>
  <c r="S36" i="5"/>
  <c r="W36" i="5"/>
  <c r="V36" i="5"/>
  <c r="S25" i="6"/>
  <c r="R25" i="6"/>
  <c r="Q25" i="6"/>
  <c r="K15" i="12"/>
  <c r="J15" i="12"/>
  <c r="I15" i="12"/>
  <c r="L15" i="12"/>
  <c r="J71" i="14"/>
  <c r="I71" i="14"/>
  <c r="H79" i="14"/>
  <c r="Y16" i="15"/>
  <c r="X16" i="15"/>
  <c r="W16" i="15"/>
  <c r="J55" i="16"/>
  <c r="H63" i="16"/>
  <c r="I55" i="16"/>
  <c r="K212" i="3"/>
  <c r="J212" i="3"/>
  <c r="L212" i="3"/>
  <c r="W13" i="5"/>
  <c r="U13" i="5"/>
  <c r="T13" i="5"/>
  <c r="V13" i="5"/>
  <c r="S13" i="5"/>
  <c r="W24" i="5"/>
  <c r="U24" i="5"/>
  <c r="T24" i="5"/>
  <c r="V24" i="5"/>
  <c r="S24" i="5"/>
  <c r="U28" i="5"/>
  <c r="T28" i="5"/>
  <c r="S28" i="5"/>
  <c r="W28" i="5"/>
  <c r="V28" i="5"/>
  <c r="W29" i="5"/>
  <c r="V29" i="5"/>
  <c r="T29" i="5"/>
  <c r="S29" i="5"/>
  <c r="U29" i="5"/>
  <c r="K24" i="12"/>
  <c r="J24" i="12"/>
  <c r="L24" i="12"/>
  <c r="I24" i="12"/>
  <c r="K41" i="12"/>
  <c r="J41" i="12"/>
  <c r="I41" i="12"/>
  <c r="L41" i="12"/>
  <c r="K112" i="13"/>
  <c r="J112" i="13"/>
  <c r="I112" i="13"/>
  <c r="J48" i="14"/>
  <c r="I48" i="14"/>
  <c r="J13" i="16"/>
  <c r="I13" i="16"/>
  <c r="H21" i="16"/>
  <c r="J57" i="3"/>
  <c r="K57" i="3"/>
  <c r="S10" i="6"/>
  <c r="R10" i="6"/>
  <c r="Q10" i="6"/>
  <c r="Q93" i="18"/>
  <c r="P92" i="18"/>
  <c r="F191" i="3"/>
  <c r="K209" i="3"/>
  <c r="J209" i="3"/>
  <c r="L209" i="3"/>
  <c r="K217" i="3"/>
  <c r="J217" i="3"/>
  <c r="L217" i="3"/>
  <c r="W32" i="5"/>
  <c r="U32" i="5"/>
  <c r="T32" i="5"/>
  <c r="V32" i="5"/>
  <c r="S32" i="5"/>
  <c r="W37" i="5"/>
  <c r="V37" i="5"/>
  <c r="T37" i="5"/>
  <c r="S37" i="5"/>
  <c r="U37" i="5"/>
  <c r="S14" i="6"/>
  <c r="R14" i="6"/>
  <c r="Q14" i="6"/>
  <c r="R30" i="6"/>
  <c r="Q30" i="6"/>
  <c r="S30" i="6"/>
  <c r="K129" i="13"/>
  <c r="J129" i="13"/>
  <c r="I129" i="13"/>
  <c r="J83" i="14"/>
  <c r="I83" i="14"/>
  <c r="M32" i="15"/>
  <c r="L32" i="15"/>
  <c r="K32" i="15"/>
  <c r="J32" i="15"/>
  <c r="I32" i="15"/>
  <c r="K215" i="3"/>
  <c r="J215" i="3"/>
  <c r="L215" i="3"/>
  <c r="V51" i="5"/>
  <c r="U51" i="5"/>
  <c r="S51" i="5"/>
  <c r="W51" i="5"/>
  <c r="T51" i="5"/>
  <c r="U9" i="5"/>
  <c r="T9" i="5"/>
  <c r="S9" i="5"/>
  <c r="W9" i="5"/>
  <c r="V9" i="5"/>
  <c r="W10" i="5"/>
  <c r="V10" i="5"/>
  <c r="T10" i="5"/>
  <c r="S10" i="5"/>
  <c r="U10" i="5"/>
  <c r="U20" i="5"/>
  <c r="T20" i="5"/>
  <c r="S20" i="5"/>
  <c r="W20" i="5"/>
  <c r="V20" i="5"/>
  <c r="W21" i="5"/>
  <c r="V21" i="5"/>
  <c r="T21" i="5"/>
  <c r="S21" i="5"/>
  <c r="U21" i="5"/>
  <c r="M50" i="5"/>
  <c r="K50" i="5"/>
  <c r="J50" i="5"/>
  <c r="I50" i="5"/>
  <c r="L50" i="5"/>
  <c r="K16" i="12"/>
  <c r="J16" i="12"/>
  <c r="L16" i="12"/>
  <c r="I16" i="12"/>
  <c r="K30" i="12"/>
  <c r="J30" i="12"/>
  <c r="L30" i="12"/>
  <c r="I30" i="12"/>
  <c r="K33" i="12"/>
  <c r="J33" i="12"/>
  <c r="I33" i="12"/>
  <c r="L33" i="12"/>
  <c r="K47" i="12"/>
  <c r="J47" i="12"/>
  <c r="I47" i="12"/>
  <c r="L47" i="12"/>
  <c r="J12" i="14"/>
  <c r="I12" i="14"/>
  <c r="J36" i="14"/>
  <c r="I36" i="14"/>
  <c r="J141" i="16"/>
  <c r="I141" i="16"/>
  <c r="H42" i="2"/>
  <c r="K49" i="3"/>
  <c r="J49" i="3"/>
  <c r="U44" i="5"/>
  <c r="T44" i="5"/>
  <c r="S44" i="5"/>
  <c r="V44" i="5"/>
  <c r="W44" i="5"/>
  <c r="R15" i="6"/>
  <c r="Q15" i="6"/>
  <c r="S15" i="6"/>
  <c r="K49" i="12"/>
  <c r="J49" i="12"/>
  <c r="I49" i="12"/>
  <c r="L49" i="12"/>
  <c r="L72" i="2"/>
  <c r="K72" i="2"/>
  <c r="J72" i="2"/>
  <c r="H196" i="3"/>
  <c r="K210" i="3"/>
  <c r="J210" i="3"/>
  <c r="L210" i="3"/>
  <c r="L45" i="5"/>
  <c r="K45" i="5"/>
  <c r="M45" i="5"/>
  <c r="J45" i="5"/>
  <c r="I45" i="5"/>
  <c r="K23" i="13"/>
  <c r="J23" i="13"/>
  <c r="I23" i="13"/>
  <c r="K36" i="13"/>
  <c r="J36" i="13"/>
  <c r="I36" i="13"/>
  <c r="K123" i="13"/>
  <c r="J123" i="13"/>
  <c r="I123" i="13"/>
  <c r="J62" i="14"/>
  <c r="I62" i="14"/>
  <c r="J116" i="16"/>
  <c r="I116" i="16"/>
  <c r="I196" i="3"/>
  <c r="L185" i="3"/>
  <c r="K185" i="3"/>
  <c r="J185" i="3"/>
  <c r="K213" i="3"/>
  <c r="J213" i="3"/>
  <c r="L213" i="3"/>
  <c r="M34" i="5"/>
  <c r="K34" i="5"/>
  <c r="J34" i="5"/>
  <c r="L34" i="5"/>
  <c r="I34" i="5"/>
  <c r="K38" i="5"/>
  <c r="J38" i="5"/>
  <c r="I38" i="5"/>
  <c r="M38" i="5"/>
  <c r="L38" i="5"/>
  <c r="M39" i="5"/>
  <c r="L39" i="5"/>
  <c r="J39" i="5"/>
  <c r="I39" i="5"/>
  <c r="K39" i="5"/>
  <c r="K11" i="12"/>
  <c r="J11" i="12"/>
  <c r="L11" i="12"/>
  <c r="I11" i="12"/>
  <c r="K25" i="12"/>
  <c r="J25" i="12"/>
  <c r="I25" i="12"/>
  <c r="L25" i="12"/>
  <c r="K48" i="12"/>
  <c r="J48" i="12"/>
  <c r="L48" i="12"/>
  <c r="I48" i="12"/>
  <c r="W15" i="13"/>
  <c r="V15" i="13"/>
  <c r="U15" i="13"/>
  <c r="K57" i="13"/>
  <c r="J57" i="13"/>
  <c r="I57" i="13"/>
  <c r="J84" i="13"/>
  <c r="I84" i="13"/>
  <c r="K84" i="13"/>
  <c r="K92" i="13"/>
  <c r="J92" i="13"/>
  <c r="I92" i="13"/>
  <c r="K106" i="13"/>
  <c r="J106" i="13"/>
  <c r="I106" i="13"/>
  <c r="J115" i="13"/>
  <c r="I115" i="13"/>
  <c r="K115" i="13"/>
  <c r="J40" i="14"/>
  <c r="I40" i="14"/>
  <c r="J53" i="14"/>
  <c r="I53" i="14"/>
  <c r="M87" i="15"/>
  <c r="L87" i="15"/>
  <c r="K87" i="15"/>
  <c r="J87" i="15"/>
  <c r="I87" i="15"/>
  <c r="V17" i="16"/>
  <c r="U17" i="16"/>
  <c r="J46" i="17"/>
  <c r="I46" i="17"/>
  <c r="J21" i="2"/>
  <c r="K21" i="2"/>
  <c r="F196" i="3"/>
  <c r="K214" i="3"/>
  <c r="J214" i="3"/>
  <c r="L214" i="3"/>
  <c r="W40" i="5"/>
  <c r="U40" i="5"/>
  <c r="T40" i="5"/>
  <c r="S40" i="5"/>
  <c r="V40" i="5"/>
  <c r="W45" i="5"/>
  <c r="V45" i="5"/>
  <c r="T45" i="5"/>
  <c r="S45" i="5"/>
  <c r="U45" i="5"/>
  <c r="J158" i="16"/>
  <c r="I158" i="16"/>
  <c r="H68" i="2"/>
  <c r="F192" i="3"/>
  <c r="M42" i="5"/>
  <c r="K42" i="5"/>
  <c r="J42" i="5"/>
  <c r="L42" i="5"/>
  <c r="I42" i="5"/>
  <c r="M47" i="5"/>
  <c r="L47" i="5"/>
  <c r="J47" i="5"/>
  <c r="I47" i="5"/>
  <c r="K47" i="5"/>
  <c r="J18" i="13"/>
  <c r="I18" i="13"/>
  <c r="K18" i="13"/>
  <c r="Y20" i="15"/>
  <c r="X20" i="15"/>
  <c r="W20" i="15"/>
  <c r="K208" i="3"/>
  <c r="J208" i="3"/>
  <c r="L208" i="3"/>
  <c r="K216" i="3"/>
  <c r="J216" i="3"/>
  <c r="L216" i="3"/>
  <c r="M15" i="5"/>
  <c r="K15" i="5"/>
  <c r="J15" i="5"/>
  <c r="I15" i="5"/>
  <c r="L15" i="5"/>
  <c r="M26" i="5"/>
  <c r="K26" i="5"/>
  <c r="J26" i="5"/>
  <c r="I26" i="5"/>
  <c r="L26" i="5"/>
  <c r="K30" i="5"/>
  <c r="J30" i="5"/>
  <c r="I30" i="5"/>
  <c r="L30" i="5"/>
  <c r="M30" i="5"/>
  <c r="M31" i="5"/>
  <c r="L31" i="5"/>
  <c r="J31" i="5"/>
  <c r="I31" i="5"/>
  <c r="K31" i="5"/>
  <c r="K17" i="12"/>
  <c r="J17" i="12"/>
  <c r="I17" i="12"/>
  <c r="L17" i="12"/>
  <c r="K31" i="12"/>
  <c r="J31" i="12"/>
  <c r="I31" i="12"/>
  <c r="L31" i="12"/>
  <c r="J24" i="13"/>
  <c r="I24" i="13"/>
  <c r="K24" i="13"/>
  <c r="K44" i="13"/>
  <c r="J44" i="13"/>
  <c r="I44" i="13"/>
  <c r="J58" i="13"/>
  <c r="I58" i="13"/>
  <c r="K58" i="13"/>
  <c r="K79" i="13"/>
  <c r="J79" i="13"/>
  <c r="I79" i="13"/>
  <c r="K151" i="16"/>
  <c r="J151" i="16"/>
  <c r="I151" i="16"/>
  <c r="J41" i="3"/>
  <c r="K41" i="3"/>
  <c r="K32" i="12"/>
  <c r="J32" i="12"/>
  <c r="L32" i="12"/>
  <c r="I32" i="12"/>
  <c r="K137" i="13"/>
  <c r="J137" i="13"/>
  <c r="I137" i="13"/>
  <c r="L74" i="2"/>
  <c r="K74" i="2"/>
  <c r="J74" i="2"/>
  <c r="H67" i="2"/>
  <c r="K218" i="3"/>
  <c r="J218" i="3"/>
  <c r="L218" i="3"/>
  <c r="K46" i="5"/>
  <c r="J46" i="5"/>
  <c r="I46" i="5"/>
  <c r="M46" i="5"/>
  <c r="L46" i="5"/>
  <c r="S33" i="6"/>
  <c r="R33" i="6"/>
  <c r="Q33" i="6"/>
  <c r="R38" i="6"/>
  <c r="Q38" i="6"/>
  <c r="S38" i="6"/>
  <c r="J87" i="14"/>
  <c r="I87" i="14"/>
  <c r="G42" i="2"/>
  <c r="G43" i="2"/>
  <c r="K211" i="3"/>
  <c r="J211" i="3"/>
  <c r="L211" i="3"/>
  <c r="M7" i="5"/>
  <c r="K7" i="5"/>
  <c r="J7" i="5"/>
  <c r="I7" i="5"/>
  <c r="L7" i="5"/>
  <c r="K11" i="5"/>
  <c r="J11" i="5"/>
  <c r="I11" i="5"/>
  <c r="L11" i="5"/>
  <c r="M11" i="5"/>
  <c r="M12" i="5"/>
  <c r="L12" i="5"/>
  <c r="J12" i="5"/>
  <c r="I12" i="5"/>
  <c r="K12" i="5"/>
  <c r="M18" i="5"/>
  <c r="K18" i="5"/>
  <c r="J18" i="5"/>
  <c r="L18" i="5"/>
  <c r="I18" i="5"/>
  <c r="K22" i="5"/>
  <c r="J22" i="5"/>
  <c r="I22" i="5"/>
  <c r="L22" i="5"/>
  <c r="M22" i="5"/>
  <c r="M23" i="5"/>
  <c r="L23" i="5"/>
  <c r="J23" i="5"/>
  <c r="I23" i="5"/>
  <c r="K23" i="5"/>
  <c r="W48" i="5"/>
  <c r="U48" i="5"/>
  <c r="T48" i="5"/>
  <c r="S48" i="5"/>
  <c r="V48" i="5"/>
  <c r="U52" i="5"/>
  <c r="T52" i="5"/>
  <c r="S52" i="5"/>
  <c r="V52" i="5"/>
  <c r="W52" i="5"/>
  <c r="S21" i="6"/>
  <c r="R21" i="6"/>
  <c r="Q21" i="6"/>
  <c r="K40" i="12"/>
  <c r="J40" i="12"/>
  <c r="L40" i="12"/>
  <c r="I40" i="12"/>
  <c r="U16" i="13"/>
  <c r="V16" i="13"/>
  <c r="W16" i="13"/>
  <c r="J93" i="13"/>
  <c r="I93" i="13"/>
  <c r="K93" i="13"/>
  <c r="K157" i="13"/>
  <c r="J157" i="13"/>
  <c r="I157" i="13"/>
  <c r="Y12" i="15"/>
  <c r="X12" i="15"/>
  <c r="W12" i="15"/>
  <c r="K28" i="12"/>
  <c r="J28" i="12"/>
  <c r="I28" i="12"/>
  <c r="L28" i="12"/>
  <c r="K29" i="12"/>
  <c r="J29" i="12"/>
  <c r="I29" i="12"/>
  <c r="L29" i="12"/>
  <c r="K44" i="12"/>
  <c r="J44" i="12"/>
  <c r="I44" i="12"/>
  <c r="L44" i="12"/>
  <c r="K45" i="12"/>
  <c r="J45" i="12"/>
  <c r="I45" i="12"/>
  <c r="L45" i="12"/>
  <c r="W13" i="13"/>
  <c r="V13" i="13"/>
  <c r="U13" i="13"/>
  <c r="J41" i="13"/>
  <c r="I41" i="13"/>
  <c r="K41" i="13"/>
  <c r="K61" i="13"/>
  <c r="J61" i="13"/>
  <c r="I61" i="13"/>
  <c r="K74" i="13"/>
  <c r="J74" i="13"/>
  <c r="I74" i="13"/>
  <c r="K141" i="13"/>
  <c r="J141" i="13"/>
  <c r="I141" i="13"/>
  <c r="J145" i="13"/>
  <c r="I145" i="13"/>
  <c r="K145" i="13"/>
  <c r="J18" i="14"/>
  <c r="I18" i="14"/>
  <c r="J31" i="14"/>
  <c r="I31" i="14"/>
  <c r="J35" i="14"/>
  <c r="I35" i="14"/>
  <c r="J54" i="14"/>
  <c r="I54" i="14"/>
  <c r="M122" i="15"/>
  <c r="L122" i="15"/>
  <c r="K122" i="15"/>
  <c r="J122" i="15"/>
  <c r="I122" i="15"/>
  <c r="K26" i="12"/>
  <c r="J26" i="12"/>
  <c r="L26" i="12"/>
  <c r="I26" i="12"/>
  <c r="K27" i="12"/>
  <c r="J27" i="12"/>
  <c r="I27" i="12"/>
  <c r="L27" i="12"/>
  <c r="K42" i="12"/>
  <c r="J42" i="12"/>
  <c r="L42" i="12"/>
  <c r="I42" i="12"/>
  <c r="K43" i="12"/>
  <c r="J43" i="12"/>
  <c r="I43" i="12"/>
  <c r="L43" i="12"/>
  <c r="J10" i="13"/>
  <c r="I10" i="13"/>
  <c r="K10" i="13"/>
  <c r="W19" i="13"/>
  <c r="V19" i="13"/>
  <c r="U19" i="13"/>
  <c r="K31" i="13"/>
  <c r="J31" i="13"/>
  <c r="I31" i="13"/>
  <c r="J67" i="13"/>
  <c r="I67" i="13"/>
  <c r="K67" i="13"/>
  <c r="K87" i="13"/>
  <c r="J87" i="13"/>
  <c r="I87" i="13"/>
  <c r="K100" i="13"/>
  <c r="J100" i="13"/>
  <c r="I100" i="13"/>
  <c r="K150" i="13"/>
  <c r="J150" i="13"/>
  <c r="I150" i="13"/>
  <c r="J27" i="14"/>
  <c r="I27" i="14"/>
  <c r="J45" i="14"/>
  <c r="I45" i="14"/>
  <c r="M156" i="15"/>
  <c r="L156" i="15"/>
  <c r="K156" i="15"/>
  <c r="J156" i="15"/>
  <c r="I156" i="15"/>
  <c r="H37" i="16"/>
  <c r="J38" i="16"/>
  <c r="I38" i="16"/>
  <c r="J47" i="16"/>
  <c r="I47" i="16"/>
  <c r="J89" i="16"/>
  <c r="I89" i="16"/>
  <c r="V20" i="17"/>
  <c r="U20" i="17"/>
  <c r="K22" i="12"/>
  <c r="J22" i="12"/>
  <c r="L22" i="12"/>
  <c r="I22" i="12"/>
  <c r="K23" i="12"/>
  <c r="J23" i="12"/>
  <c r="I23" i="12"/>
  <c r="L23" i="12"/>
  <c r="K38" i="12"/>
  <c r="J38" i="12"/>
  <c r="L38" i="12"/>
  <c r="I38" i="12"/>
  <c r="K39" i="12"/>
  <c r="J39" i="12"/>
  <c r="I39" i="12"/>
  <c r="L39" i="12"/>
  <c r="W11" i="13"/>
  <c r="V11" i="13"/>
  <c r="U11" i="13"/>
  <c r="W17" i="13"/>
  <c r="V17" i="13"/>
  <c r="U17" i="13"/>
  <c r="J50" i="13"/>
  <c r="I50" i="13"/>
  <c r="K50" i="13"/>
  <c r="K70" i="13"/>
  <c r="J70" i="13"/>
  <c r="I70" i="13"/>
  <c r="K83" i="13"/>
  <c r="J83" i="13"/>
  <c r="I83" i="13"/>
  <c r="K139" i="13"/>
  <c r="J139" i="13"/>
  <c r="I139" i="13"/>
  <c r="K155" i="13"/>
  <c r="J155" i="13"/>
  <c r="I155" i="13"/>
  <c r="J28" i="14"/>
  <c r="I28" i="14"/>
  <c r="J74" i="14"/>
  <c r="I74" i="14"/>
  <c r="J78" i="14"/>
  <c r="I78" i="14"/>
  <c r="M67" i="15"/>
  <c r="L67" i="15"/>
  <c r="K67" i="15"/>
  <c r="J67" i="15"/>
  <c r="I67" i="15"/>
  <c r="M84" i="15"/>
  <c r="L84" i="15"/>
  <c r="K84" i="15"/>
  <c r="J84" i="15"/>
  <c r="I84" i="15"/>
  <c r="K20" i="12"/>
  <c r="J20" i="12"/>
  <c r="I20" i="12"/>
  <c r="L20" i="12"/>
  <c r="K21" i="12"/>
  <c r="J21" i="12"/>
  <c r="I21" i="12"/>
  <c r="L21" i="12"/>
  <c r="K36" i="12"/>
  <c r="J36" i="12"/>
  <c r="I36" i="12"/>
  <c r="L36" i="12"/>
  <c r="K37" i="12"/>
  <c r="J37" i="12"/>
  <c r="I37" i="12"/>
  <c r="L37" i="12"/>
  <c r="K52" i="12"/>
  <c r="J52" i="12"/>
  <c r="I52" i="12"/>
  <c r="L52" i="12"/>
  <c r="J14" i="13"/>
  <c r="I14" i="13"/>
  <c r="K14" i="13"/>
  <c r="K27" i="13"/>
  <c r="J27" i="13"/>
  <c r="I27" i="13"/>
  <c r="K40" i="13"/>
  <c r="J40" i="13"/>
  <c r="I40" i="13"/>
  <c r="H48" i="13"/>
  <c r="J75" i="13"/>
  <c r="I75" i="13"/>
  <c r="K75" i="13"/>
  <c r="K96" i="13"/>
  <c r="J96" i="13"/>
  <c r="H104" i="13"/>
  <c r="I96" i="13"/>
  <c r="K101" i="13"/>
  <c r="J101" i="13"/>
  <c r="I101" i="13"/>
  <c r="J128" i="13"/>
  <c r="I128" i="13"/>
  <c r="K128" i="13"/>
  <c r="J17" i="14"/>
  <c r="I17" i="14"/>
  <c r="J70" i="14"/>
  <c r="I70" i="14"/>
  <c r="J88" i="14"/>
  <c r="I88" i="14"/>
  <c r="M15" i="15"/>
  <c r="L15" i="15"/>
  <c r="K15" i="15"/>
  <c r="J15" i="15"/>
  <c r="I15" i="15"/>
  <c r="M101" i="15"/>
  <c r="L101" i="15"/>
  <c r="K101" i="15"/>
  <c r="J101" i="15"/>
  <c r="I101" i="15"/>
  <c r="M118" i="15"/>
  <c r="L118" i="15"/>
  <c r="K118" i="15"/>
  <c r="J118" i="15"/>
  <c r="I118" i="15"/>
  <c r="J72" i="16"/>
  <c r="I72" i="16"/>
  <c r="J82" i="16"/>
  <c r="I82" i="16"/>
  <c r="J124" i="16"/>
  <c r="I124" i="16"/>
  <c r="W12" i="17"/>
  <c r="V12" i="17"/>
  <c r="U12" i="17"/>
  <c r="J17" i="17"/>
  <c r="I17" i="17"/>
  <c r="J54" i="17"/>
  <c r="I54" i="17"/>
  <c r="L14" i="12"/>
  <c r="K14" i="12"/>
  <c r="J14" i="12"/>
  <c r="I14" i="12"/>
  <c r="K18" i="12"/>
  <c r="J18" i="12"/>
  <c r="L18" i="12"/>
  <c r="I18" i="12"/>
  <c r="K19" i="12"/>
  <c r="J19" i="12"/>
  <c r="I19" i="12"/>
  <c r="L19" i="12"/>
  <c r="K34" i="12"/>
  <c r="J34" i="12"/>
  <c r="L34" i="12"/>
  <c r="I34" i="12"/>
  <c r="K35" i="12"/>
  <c r="J35" i="12"/>
  <c r="I35" i="12"/>
  <c r="L35" i="12"/>
  <c r="K50" i="12"/>
  <c r="J50" i="12"/>
  <c r="L50" i="12"/>
  <c r="I50" i="12"/>
  <c r="K51" i="12"/>
  <c r="J51" i="12"/>
  <c r="I51" i="12"/>
  <c r="L51" i="12"/>
  <c r="W9" i="13"/>
  <c r="V9" i="13"/>
  <c r="U9" i="13"/>
  <c r="J32" i="13"/>
  <c r="I32" i="13"/>
  <c r="K32" i="13"/>
  <c r="K53" i="13"/>
  <c r="J53" i="13"/>
  <c r="I53" i="13"/>
  <c r="K66" i="13"/>
  <c r="J66" i="13"/>
  <c r="I66" i="13"/>
  <c r="K122" i="13"/>
  <c r="J122" i="13"/>
  <c r="I122" i="13"/>
  <c r="J57" i="14"/>
  <c r="I57" i="14"/>
  <c r="H65" i="14"/>
  <c r="J61" i="14"/>
  <c r="I61" i="14"/>
  <c r="M136" i="15"/>
  <c r="L136" i="15"/>
  <c r="K136" i="15"/>
  <c r="J136" i="15"/>
  <c r="I136" i="15"/>
  <c r="M153" i="15"/>
  <c r="L153" i="15"/>
  <c r="K153" i="15"/>
  <c r="J153" i="15"/>
  <c r="H161" i="15"/>
  <c r="I153" i="15"/>
  <c r="I19" i="14"/>
  <c r="J19" i="14"/>
  <c r="J25" i="14"/>
  <c r="I25" i="14"/>
  <c r="J33" i="14"/>
  <c r="I33" i="14"/>
  <c r="J42" i="14"/>
  <c r="I42" i="14"/>
  <c r="J50" i="14"/>
  <c r="I50" i="14"/>
  <c r="J59" i="14"/>
  <c r="I59" i="14"/>
  <c r="J68" i="14"/>
  <c r="I68" i="14"/>
  <c r="J76" i="14"/>
  <c r="I76" i="14"/>
  <c r="J85" i="14"/>
  <c r="I85" i="14"/>
  <c r="H93" i="14"/>
  <c r="Y10" i="15"/>
  <c r="X10" i="15"/>
  <c r="W10" i="15"/>
  <c r="Y18" i="15"/>
  <c r="X18" i="15"/>
  <c r="W18" i="15"/>
  <c r="M41" i="15"/>
  <c r="L41" i="15"/>
  <c r="K41" i="15"/>
  <c r="J41" i="15"/>
  <c r="I41" i="15"/>
  <c r="H49" i="15"/>
  <c r="M75" i="15"/>
  <c r="L75" i="15"/>
  <c r="K75" i="15"/>
  <c r="J75" i="15"/>
  <c r="I75" i="15"/>
  <c r="M110" i="15"/>
  <c r="L110" i="15"/>
  <c r="K110" i="15"/>
  <c r="J110" i="15"/>
  <c r="I110" i="15"/>
  <c r="M144" i="15"/>
  <c r="L144" i="15"/>
  <c r="K144" i="15"/>
  <c r="J144" i="15"/>
  <c r="I144" i="15"/>
  <c r="J29" i="16"/>
  <c r="I29" i="16"/>
  <c r="J98" i="16"/>
  <c r="I98" i="16"/>
  <c r="K132" i="16"/>
  <c r="J132" i="16"/>
  <c r="I132" i="16"/>
  <c r="J28" i="17"/>
  <c r="I28" i="17"/>
  <c r="L6" i="12"/>
  <c r="K6" i="12"/>
  <c r="J6" i="12"/>
  <c r="H53" i="12"/>
  <c r="I6" i="12"/>
  <c r="J20" i="14"/>
  <c r="I20" i="14"/>
  <c r="J30" i="14"/>
  <c r="I30" i="14"/>
  <c r="J39" i="14"/>
  <c r="I39" i="14"/>
  <c r="J47" i="14"/>
  <c r="I47" i="14"/>
  <c r="J56" i="14"/>
  <c r="I56" i="14"/>
  <c r="J64" i="14"/>
  <c r="I64" i="14"/>
  <c r="J73" i="14"/>
  <c r="I73" i="14"/>
  <c r="J82" i="14"/>
  <c r="I82" i="14"/>
  <c r="M9" i="15"/>
  <c r="L9" i="15"/>
  <c r="K9" i="15"/>
  <c r="J9" i="15"/>
  <c r="I9" i="15"/>
  <c r="M17" i="15"/>
  <c r="L17" i="15"/>
  <c r="K17" i="15"/>
  <c r="J17" i="15"/>
  <c r="I17" i="15"/>
  <c r="M44" i="15"/>
  <c r="L44" i="15"/>
  <c r="K44" i="15"/>
  <c r="J44" i="15"/>
  <c r="I44" i="15"/>
  <c r="M79" i="15"/>
  <c r="L79" i="15"/>
  <c r="K79" i="15"/>
  <c r="J79" i="15"/>
  <c r="I79" i="15"/>
  <c r="M113" i="15"/>
  <c r="L113" i="15"/>
  <c r="K113" i="15"/>
  <c r="J113" i="15"/>
  <c r="I113" i="15"/>
  <c r="J56" i="16"/>
  <c r="I56" i="16"/>
  <c r="J90" i="16"/>
  <c r="I90" i="16"/>
  <c r="J125" i="16"/>
  <c r="I125" i="16"/>
  <c r="H133" i="16"/>
  <c r="J159" i="16"/>
  <c r="I159" i="16"/>
  <c r="V14" i="17"/>
  <c r="U14" i="17"/>
  <c r="H63" i="17"/>
  <c r="J55" i="17"/>
  <c r="I55" i="17"/>
  <c r="J32" i="14"/>
  <c r="I32" i="14"/>
  <c r="J41" i="14"/>
  <c r="I41" i="14"/>
  <c r="J49" i="14"/>
  <c r="I49" i="14"/>
  <c r="J58" i="14"/>
  <c r="I58" i="14"/>
  <c r="J67" i="14"/>
  <c r="I67" i="14"/>
  <c r="J75" i="14"/>
  <c r="I75" i="14"/>
  <c r="J84" i="14"/>
  <c r="I84" i="14"/>
  <c r="M11" i="15"/>
  <c r="L11" i="15"/>
  <c r="K11" i="15"/>
  <c r="J11" i="15"/>
  <c r="I11" i="15"/>
  <c r="M19" i="15"/>
  <c r="L19" i="15"/>
  <c r="K19" i="15"/>
  <c r="J19" i="15"/>
  <c r="I19" i="15"/>
  <c r="M70" i="15"/>
  <c r="L70" i="15"/>
  <c r="K70" i="15"/>
  <c r="J70" i="15"/>
  <c r="I70" i="15"/>
  <c r="M104" i="15"/>
  <c r="L104" i="15"/>
  <c r="K104" i="15"/>
  <c r="J104" i="15"/>
  <c r="I104" i="15"/>
  <c r="M139" i="15"/>
  <c r="L139" i="15"/>
  <c r="K139" i="15"/>
  <c r="J139" i="15"/>
  <c r="I139" i="15"/>
  <c r="H147" i="15"/>
  <c r="K30" i="16"/>
  <c r="J30" i="16"/>
  <c r="I30" i="16"/>
  <c r="J99" i="16"/>
  <c r="I99" i="16"/>
  <c r="J29" i="17"/>
  <c r="I29" i="17"/>
  <c r="J29" i="14"/>
  <c r="I29" i="14"/>
  <c r="H37" i="14"/>
  <c r="J46" i="14"/>
  <c r="I46" i="14"/>
  <c r="J55" i="14"/>
  <c r="I55" i="14"/>
  <c r="J63" i="14"/>
  <c r="I63" i="14"/>
  <c r="J72" i="14"/>
  <c r="I72" i="14"/>
  <c r="J81" i="14"/>
  <c r="I81" i="14"/>
  <c r="J89" i="14"/>
  <c r="I89" i="14"/>
  <c r="M158" i="15"/>
  <c r="L158" i="15"/>
  <c r="K158" i="15"/>
  <c r="J158" i="15"/>
  <c r="I158" i="15"/>
  <c r="Y19" i="15"/>
  <c r="X19" i="15"/>
  <c r="W19" i="15"/>
  <c r="Y14" i="15"/>
  <c r="X14" i="15"/>
  <c r="W14" i="15"/>
  <c r="M24" i="15"/>
  <c r="L24" i="15"/>
  <c r="K24" i="15"/>
  <c r="J24" i="15"/>
  <c r="I24" i="15"/>
  <c r="M58" i="15"/>
  <c r="L58" i="15"/>
  <c r="K58" i="15"/>
  <c r="J58" i="15"/>
  <c r="I58" i="15"/>
  <c r="M93" i="15"/>
  <c r="L93" i="15"/>
  <c r="K93" i="15"/>
  <c r="J93" i="15"/>
  <c r="I93" i="15"/>
  <c r="M127" i="15"/>
  <c r="L127" i="15"/>
  <c r="K127" i="15"/>
  <c r="J127" i="15"/>
  <c r="I127" i="15"/>
  <c r="V20" i="16"/>
  <c r="U20" i="16"/>
  <c r="J17" i="16"/>
  <c r="I17" i="16"/>
  <c r="J46" i="16"/>
  <c r="I46" i="16"/>
  <c r="K81" i="16"/>
  <c r="J81" i="16"/>
  <c r="I81" i="16"/>
  <c r="J115" i="16"/>
  <c r="I115" i="16"/>
  <c r="H149" i="16"/>
  <c r="J150" i="16"/>
  <c r="I150" i="16"/>
  <c r="W16" i="17"/>
  <c r="V16" i="17"/>
  <c r="U16" i="17"/>
  <c r="J45" i="17"/>
  <c r="I45" i="17"/>
  <c r="J125" i="17"/>
  <c r="I125" i="17"/>
  <c r="H133" i="17"/>
  <c r="J11" i="14"/>
  <c r="I11" i="14"/>
  <c r="J16" i="14"/>
  <c r="I16" i="14"/>
  <c r="J26" i="14"/>
  <c r="I26" i="14"/>
  <c r="J34" i="14"/>
  <c r="I34" i="14"/>
  <c r="J43" i="14"/>
  <c r="I43" i="14"/>
  <c r="H51" i="14"/>
  <c r="J60" i="14"/>
  <c r="I60" i="14"/>
  <c r="J69" i="14"/>
  <c r="I69" i="14"/>
  <c r="J77" i="14"/>
  <c r="I77" i="14"/>
  <c r="J86" i="14"/>
  <c r="I86" i="14"/>
  <c r="M13" i="15"/>
  <c r="L13" i="15"/>
  <c r="K13" i="15"/>
  <c r="J13" i="15"/>
  <c r="I13" i="15"/>
  <c r="H21" i="15"/>
  <c r="M27" i="15"/>
  <c r="L27" i="15"/>
  <c r="K27" i="15"/>
  <c r="J27" i="15"/>
  <c r="I27" i="15"/>
  <c r="H35" i="15"/>
  <c r="M61" i="15"/>
  <c r="L61" i="15"/>
  <c r="K61" i="15"/>
  <c r="J61" i="15"/>
  <c r="I61" i="15"/>
  <c r="M96" i="15"/>
  <c r="L96" i="15"/>
  <c r="K96" i="15"/>
  <c r="J96" i="15"/>
  <c r="I96" i="15"/>
  <c r="M130" i="15"/>
  <c r="L130" i="15"/>
  <c r="K130" i="15"/>
  <c r="J130" i="15"/>
  <c r="I130" i="15"/>
  <c r="J157" i="16"/>
  <c r="I157" i="16"/>
  <c r="V13" i="16"/>
  <c r="U13" i="16"/>
  <c r="T21" i="16"/>
  <c r="J39" i="16"/>
  <c r="I39" i="16"/>
  <c r="J73" i="16"/>
  <c r="I73" i="16"/>
  <c r="J108" i="16"/>
  <c r="I108" i="16"/>
  <c r="H107" i="16"/>
  <c r="J142" i="16"/>
  <c r="I142" i="16"/>
  <c r="J99" i="17"/>
  <c r="I99" i="17"/>
  <c r="U19" i="17"/>
  <c r="W19" i="17"/>
  <c r="V19" i="17"/>
  <c r="J13" i="17"/>
  <c r="I13" i="17"/>
  <c r="H21" i="17"/>
  <c r="J38" i="17"/>
  <c r="I38" i="17"/>
  <c r="H37" i="17"/>
  <c r="J90" i="14"/>
  <c r="I90" i="14"/>
  <c r="J91" i="14"/>
  <c r="I91" i="14"/>
  <c r="J92" i="14"/>
  <c r="I92" i="14"/>
  <c r="J95" i="14"/>
  <c r="I95" i="14"/>
  <c r="J96" i="14"/>
  <c r="I96" i="14"/>
  <c r="J97" i="14"/>
  <c r="I97" i="14"/>
  <c r="J98" i="14"/>
  <c r="I98" i="14"/>
  <c r="J99" i="14"/>
  <c r="I99" i="14"/>
  <c r="H107" i="14"/>
  <c r="J100" i="14"/>
  <c r="I100" i="14"/>
  <c r="J101" i="14"/>
  <c r="I101" i="14"/>
  <c r="J102" i="14"/>
  <c r="I102" i="14"/>
  <c r="J103" i="14"/>
  <c r="I103" i="14"/>
  <c r="J104" i="14"/>
  <c r="I104" i="14"/>
  <c r="J105" i="14"/>
  <c r="I105" i="14"/>
  <c r="J106" i="14"/>
  <c r="I106" i="14"/>
  <c r="J109" i="14"/>
  <c r="I109" i="14"/>
  <c r="J110" i="14"/>
  <c r="I110" i="14"/>
  <c r="J111" i="14"/>
  <c r="I111" i="14"/>
  <c r="J112" i="14"/>
  <c r="I112" i="14"/>
  <c r="J113" i="14"/>
  <c r="I113" i="14"/>
  <c r="H121" i="14"/>
  <c r="J114" i="14"/>
  <c r="I114" i="14"/>
  <c r="J115" i="14"/>
  <c r="I115" i="14"/>
  <c r="J116" i="14"/>
  <c r="I116" i="14"/>
  <c r="J117" i="14"/>
  <c r="I117" i="14"/>
  <c r="J118" i="14"/>
  <c r="I118" i="14"/>
  <c r="J119" i="14"/>
  <c r="I119" i="14"/>
  <c r="J120" i="14"/>
  <c r="I120" i="14"/>
  <c r="J123" i="14"/>
  <c r="I123" i="14"/>
  <c r="J124" i="14"/>
  <c r="I124" i="14"/>
  <c r="J125" i="14"/>
  <c r="I125" i="14"/>
  <c r="J126" i="14"/>
  <c r="I126" i="14"/>
  <c r="J127" i="14"/>
  <c r="I127" i="14"/>
  <c r="H135" i="14"/>
  <c r="J128" i="14"/>
  <c r="I128" i="14"/>
  <c r="J129" i="14"/>
  <c r="I129" i="14"/>
  <c r="J130" i="14"/>
  <c r="I130" i="14"/>
  <c r="J131" i="14"/>
  <c r="I131" i="14"/>
  <c r="J132" i="14"/>
  <c r="I132" i="14"/>
  <c r="J133" i="14"/>
  <c r="I133" i="14"/>
  <c r="J134" i="14"/>
  <c r="I134" i="14"/>
  <c r="J137" i="14"/>
  <c r="I137" i="14"/>
  <c r="J138" i="14"/>
  <c r="I138" i="14"/>
  <c r="J139" i="14"/>
  <c r="I139" i="14"/>
  <c r="J140" i="14"/>
  <c r="I140" i="14"/>
  <c r="J141" i="14"/>
  <c r="I141" i="14"/>
  <c r="H149" i="14"/>
  <c r="J142" i="14"/>
  <c r="I142" i="14"/>
  <c r="J143" i="14"/>
  <c r="I143" i="14"/>
  <c r="J144" i="14"/>
  <c r="I144" i="14"/>
  <c r="J145" i="14"/>
  <c r="I145" i="14"/>
  <c r="J146" i="14"/>
  <c r="I146" i="14"/>
  <c r="J147" i="14"/>
  <c r="I147" i="14"/>
  <c r="J148" i="14"/>
  <c r="I148" i="14"/>
  <c r="J151" i="14"/>
  <c r="I151" i="14"/>
  <c r="J152" i="14"/>
  <c r="I152" i="14"/>
  <c r="J153" i="14"/>
  <c r="I153" i="14"/>
  <c r="J154" i="14"/>
  <c r="I154" i="14"/>
  <c r="J155" i="14"/>
  <c r="I155" i="14"/>
  <c r="H163" i="14"/>
  <c r="J156" i="14"/>
  <c r="I156" i="14"/>
  <c r="J157" i="14"/>
  <c r="I157" i="14"/>
  <c r="J158" i="14"/>
  <c r="I158" i="14"/>
  <c r="J159" i="14"/>
  <c r="I159" i="14"/>
  <c r="J160" i="14"/>
  <c r="I160" i="14"/>
  <c r="J161" i="14"/>
  <c r="I161" i="14"/>
  <c r="J162" i="14"/>
  <c r="I162" i="14"/>
  <c r="J10" i="16"/>
  <c r="I10" i="16"/>
  <c r="H9" i="16"/>
  <c r="K47" i="16" s="1"/>
  <c r="J14" i="16"/>
  <c r="I14" i="16"/>
  <c r="V13" i="17"/>
  <c r="U13" i="17"/>
  <c r="T21" i="17"/>
  <c r="I110" i="18"/>
  <c r="H118" i="18"/>
  <c r="J15" i="14"/>
  <c r="I15" i="14"/>
  <c r="H23" i="14"/>
  <c r="I14" i="14"/>
  <c r="J14" i="14"/>
  <c r="I22" i="14"/>
  <c r="J22" i="14"/>
  <c r="Y9" i="15"/>
  <c r="X9" i="15"/>
  <c r="W9" i="15"/>
  <c r="J11" i="16"/>
  <c r="I11" i="16"/>
  <c r="K15" i="16"/>
  <c r="J15" i="16"/>
  <c r="I15" i="16"/>
  <c r="J19" i="16"/>
  <c r="I19" i="16"/>
  <c r="W10" i="17"/>
  <c r="V10" i="17"/>
  <c r="U10" i="17"/>
  <c r="T9" i="17"/>
  <c r="W14" i="17" s="1"/>
  <c r="J13" i="14"/>
  <c r="I13" i="14"/>
  <c r="J21" i="14"/>
  <c r="I21" i="14"/>
  <c r="Y12" i="19"/>
  <c r="X12" i="19"/>
  <c r="Y56" i="19"/>
  <c r="X56" i="19"/>
  <c r="Q68" i="19"/>
  <c r="P68" i="19"/>
  <c r="I80" i="19"/>
  <c r="H80" i="19"/>
  <c r="G79" i="19"/>
  <c r="I27" i="19"/>
  <c r="H27" i="19"/>
  <c r="G35" i="19"/>
  <c r="Q39" i="19"/>
  <c r="P39" i="19"/>
  <c r="I58" i="19"/>
  <c r="H58" i="19"/>
  <c r="Y69" i="19"/>
  <c r="X69" i="19"/>
  <c r="W77" i="19"/>
  <c r="I18" i="19"/>
  <c r="H18" i="19"/>
  <c r="Y47" i="19"/>
  <c r="X47" i="19"/>
  <c r="I71" i="19"/>
  <c r="H71" i="19"/>
  <c r="Y82" i="19"/>
  <c r="X82" i="19"/>
  <c r="Y60" i="19"/>
  <c r="X60" i="19"/>
  <c r="Y73" i="19"/>
  <c r="X73" i="19"/>
  <c r="Y52" i="19"/>
  <c r="X52" i="19"/>
  <c r="W51" i="19"/>
  <c r="Y109" i="19"/>
  <c r="X109" i="19"/>
  <c r="Y29" i="19"/>
  <c r="X29" i="19"/>
  <c r="Y20" i="19"/>
  <c r="X20" i="19"/>
  <c r="Y44" i="19"/>
  <c r="X44" i="19"/>
  <c r="Y11" i="19"/>
  <c r="X11" i="19"/>
  <c r="Y19" i="19"/>
  <c r="X19" i="19"/>
  <c r="Y18" i="19"/>
  <c r="X18" i="19"/>
  <c r="Y27" i="19"/>
  <c r="X27" i="19"/>
  <c r="W35" i="19"/>
  <c r="Y17" i="19"/>
  <c r="X17" i="19"/>
  <c r="Y26" i="19"/>
  <c r="X26" i="19"/>
  <c r="Y39" i="19"/>
  <c r="X39" i="19"/>
  <c r="X14" i="22"/>
  <c r="W14" i="22"/>
  <c r="V14" i="22"/>
  <c r="Y16" i="19"/>
  <c r="X16" i="19"/>
  <c r="Y25" i="19"/>
  <c r="X25" i="19"/>
  <c r="Y14" i="19"/>
  <c r="X14" i="19"/>
  <c r="I102" i="21"/>
  <c r="H102" i="21"/>
  <c r="I33" i="21"/>
  <c r="H33" i="21"/>
  <c r="I25" i="21"/>
  <c r="H25" i="21"/>
  <c r="I94" i="21"/>
  <c r="H94" i="21"/>
  <c r="L12" i="22"/>
  <c r="K12" i="22"/>
  <c r="J12" i="22"/>
  <c r="I155" i="21"/>
  <c r="H155" i="21"/>
  <c r="R19" i="21"/>
  <c r="Q19" i="21"/>
  <c r="I85" i="21"/>
  <c r="H85" i="21"/>
  <c r="I154" i="21"/>
  <c r="H154" i="21"/>
  <c r="G162" i="21"/>
  <c r="L18" i="22"/>
  <c r="K18" i="22"/>
  <c r="J18" i="22"/>
  <c r="R15" i="21"/>
  <c r="Q15" i="21"/>
  <c r="I76" i="21"/>
  <c r="H76" i="21"/>
  <c r="I145" i="21"/>
  <c r="H145" i="21"/>
  <c r="R11" i="21"/>
  <c r="Q11" i="21"/>
  <c r="I68" i="21"/>
  <c r="H68" i="21"/>
  <c r="I137" i="21"/>
  <c r="H137" i="21"/>
  <c r="L20" i="22"/>
  <c r="K20" i="22"/>
  <c r="J20" i="22"/>
  <c r="I59" i="21"/>
  <c r="H59" i="21"/>
  <c r="I128" i="21"/>
  <c r="H128" i="21"/>
  <c r="I119" i="21"/>
  <c r="H119" i="21"/>
  <c r="Q20" i="21"/>
  <c r="R20" i="21"/>
  <c r="I42" i="21"/>
  <c r="H42" i="21"/>
  <c r="G50" i="21"/>
  <c r="I111" i="21"/>
  <c r="H111" i="21"/>
  <c r="K81" i="27"/>
  <c r="J81" i="27"/>
  <c r="I81" i="27"/>
  <c r="K44" i="26"/>
  <c r="J44" i="26"/>
  <c r="I44" i="26"/>
  <c r="J80" i="26"/>
  <c r="K80" i="26"/>
  <c r="I80" i="26"/>
  <c r="K53" i="26"/>
  <c r="J53" i="26"/>
  <c r="I53" i="26"/>
  <c r="K71" i="26"/>
  <c r="J71" i="26"/>
  <c r="I71" i="26"/>
  <c r="K61" i="26"/>
  <c r="J61" i="26"/>
  <c r="I61" i="26"/>
  <c r="K10" i="26"/>
  <c r="J10" i="26"/>
  <c r="I10" i="26"/>
  <c r="K18" i="26"/>
  <c r="J18" i="26"/>
  <c r="I18" i="26"/>
  <c r="K27" i="26"/>
  <c r="J27" i="26"/>
  <c r="I27" i="26"/>
  <c r="K81" i="26"/>
  <c r="J81" i="26"/>
  <c r="I81" i="26"/>
  <c r="K36" i="26"/>
  <c r="J36" i="26"/>
  <c r="I36" i="26"/>
  <c r="K10" i="27"/>
  <c r="J10" i="27"/>
  <c r="I10" i="27"/>
  <c r="K18" i="27"/>
  <c r="J18" i="27"/>
  <c r="I18" i="27"/>
  <c r="L54" i="28"/>
  <c r="K54" i="28"/>
  <c r="H62" i="28"/>
  <c r="J54" i="28"/>
  <c r="I54" i="28"/>
  <c r="M54" i="28"/>
  <c r="M37" i="28"/>
  <c r="L37" i="28"/>
  <c r="K37" i="28"/>
  <c r="J37" i="28"/>
  <c r="I37" i="28"/>
  <c r="K11" i="27"/>
  <c r="J11" i="27"/>
  <c r="I11" i="27"/>
  <c r="K19" i="27"/>
  <c r="J19" i="27"/>
  <c r="I19" i="27"/>
  <c r="M19" i="28"/>
  <c r="L19" i="28"/>
  <c r="K19" i="28"/>
  <c r="J19" i="28"/>
  <c r="I19" i="28"/>
  <c r="M28" i="28"/>
  <c r="L28" i="28"/>
  <c r="K28" i="28"/>
  <c r="J28" i="28"/>
  <c r="I28" i="28"/>
  <c r="M11" i="28"/>
  <c r="L11" i="28"/>
  <c r="K11" i="28"/>
  <c r="J11" i="28"/>
  <c r="I11" i="28"/>
  <c r="M14" i="28"/>
  <c r="L14" i="28"/>
  <c r="K14" i="28"/>
  <c r="J14" i="28"/>
  <c r="I14" i="28"/>
  <c r="M23" i="28"/>
  <c r="L23" i="28"/>
  <c r="K23" i="28"/>
  <c r="J23" i="28"/>
  <c r="I23" i="28"/>
  <c r="L97" i="33"/>
  <c r="K109" i="33"/>
  <c r="W38" i="35"/>
  <c r="V38" i="35"/>
  <c r="AV10" i="35"/>
  <c r="AT10" i="35"/>
  <c r="AS10" i="35"/>
  <c r="AR10" i="35"/>
  <c r="AU10" i="35"/>
  <c r="AJ8" i="35"/>
  <c r="AK8" i="35"/>
  <c r="AL8" i="35"/>
  <c r="N9" i="38"/>
  <c r="L9" i="38"/>
  <c r="AJ16" i="35"/>
  <c r="AL16" i="35"/>
  <c r="AK16" i="35"/>
  <c r="W30" i="35"/>
  <c r="V30" i="35"/>
  <c r="L64" i="33"/>
  <c r="L85" i="33"/>
  <c r="L98" i="33"/>
  <c r="AR16" i="35"/>
  <c r="AV16" i="35"/>
  <c r="AU16" i="35"/>
  <c r="AS16" i="35"/>
  <c r="AT16" i="35"/>
  <c r="L12" i="31"/>
  <c r="J13" i="31"/>
  <c r="H14" i="31"/>
  <c r="F15" i="31"/>
  <c r="L16" i="31"/>
  <c r="J17" i="31"/>
  <c r="H18" i="31"/>
  <c r="F19" i="31"/>
  <c r="L20" i="31"/>
  <c r="J21" i="31"/>
  <c r="L20" i="33"/>
  <c r="L31" i="33"/>
  <c r="L32" i="33"/>
  <c r="L40" i="33"/>
  <c r="L65" i="33"/>
  <c r="L75" i="33"/>
  <c r="K87" i="33"/>
  <c r="L100" i="33"/>
  <c r="H17" i="35"/>
  <c r="W33" i="35"/>
  <c r="V33" i="35"/>
  <c r="H109" i="31"/>
  <c r="L17" i="33"/>
  <c r="L18" i="33"/>
  <c r="L39" i="33"/>
  <c r="L61" i="33"/>
  <c r="AJ12" i="35"/>
  <c r="AK12" i="35"/>
  <c r="AL12" i="35"/>
  <c r="H34" i="35"/>
  <c r="I34" i="35"/>
  <c r="V31" i="35"/>
  <c r="W31" i="35"/>
  <c r="L55" i="33"/>
  <c r="H13" i="35"/>
  <c r="AL31" i="35"/>
  <c r="AK31" i="35"/>
  <c r="L102" i="33"/>
  <c r="AK30" i="35"/>
  <c r="AL30" i="35"/>
  <c r="H9" i="35"/>
  <c r="H12" i="35"/>
  <c r="H8" i="35"/>
  <c r="AK36" i="35"/>
  <c r="AL36" i="35"/>
  <c r="AL39" i="35"/>
  <c r="AK39" i="35"/>
  <c r="W39" i="35"/>
  <c r="V39" i="35"/>
  <c r="AL10" i="35"/>
  <c r="AK10" i="35"/>
  <c r="AJ10" i="35"/>
  <c r="H14" i="35"/>
  <c r="AK32" i="35"/>
  <c r="AL32" i="35"/>
  <c r="AL35" i="35"/>
  <c r="AK35" i="35"/>
  <c r="I40" i="35"/>
  <c r="H40" i="35"/>
  <c r="G6" i="37"/>
  <c r="H6" i="37"/>
  <c r="M10" i="37"/>
  <c r="L10" i="37"/>
  <c r="K10" i="37"/>
  <c r="I30" i="35"/>
  <c r="H30" i="35"/>
  <c r="I37" i="35"/>
  <c r="H37" i="35"/>
  <c r="J7" i="38"/>
  <c r="I7" i="38"/>
  <c r="H7" i="38"/>
  <c r="F8" i="39"/>
  <c r="D11" i="37"/>
  <c r="L125" i="37"/>
  <c r="K125" i="37"/>
  <c r="O125" i="37"/>
  <c r="N125" i="37"/>
  <c r="M125" i="37"/>
  <c r="J9" i="39"/>
  <c r="I9" i="39"/>
  <c r="H9" i="39"/>
  <c r="M9" i="39"/>
  <c r="G126" i="37"/>
  <c r="I126" i="37"/>
  <c r="H126" i="37"/>
  <c r="I128" i="37"/>
  <c r="H128" i="37"/>
  <c r="G128" i="37"/>
  <c r="AA19" i="38"/>
  <c r="S7" i="38"/>
  <c r="R7" i="38"/>
  <c r="Q7" i="38"/>
  <c r="P7" i="38"/>
  <c r="T7" i="38"/>
  <c r="I8" i="37"/>
  <c r="G8" i="37"/>
  <c r="H8" i="37"/>
  <c r="F7" i="38"/>
  <c r="F8" i="38"/>
  <c r="L7" i="37"/>
  <c r="K7" i="37"/>
  <c r="M7" i="37"/>
  <c r="T8" i="37"/>
  <c r="R8" i="37"/>
  <c r="Q8" i="37"/>
  <c r="O8" i="37"/>
  <c r="S8" i="37"/>
  <c r="P8" i="37"/>
  <c r="C129" i="37"/>
  <c r="E11" i="37"/>
  <c r="D129" i="37"/>
  <c r="F10" i="39"/>
  <c r="F13" i="41"/>
  <c r="F11" i="37"/>
  <c r="H9" i="37"/>
  <c r="G9" i="37"/>
  <c r="I9" i="37"/>
  <c r="S9" i="37"/>
  <c r="N11" i="37"/>
  <c r="R9" i="37"/>
  <c r="P9" i="37"/>
  <c r="O9" i="37"/>
  <c r="T9" i="37"/>
  <c r="Q9" i="37"/>
  <c r="I8" i="38"/>
  <c r="H8" i="38"/>
  <c r="M8" i="38"/>
  <c r="J8" i="38"/>
  <c r="T8" i="38"/>
  <c r="S8" i="38"/>
  <c r="R8" i="38"/>
  <c r="Q8" i="38"/>
  <c r="P8" i="38"/>
  <c r="J12" i="38"/>
  <c r="I12" i="38"/>
  <c r="H12" i="38"/>
  <c r="T12" i="38"/>
  <c r="S12" i="38"/>
  <c r="R12" i="38"/>
  <c r="Q12" i="38"/>
  <c r="P12" i="38"/>
  <c r="T11" i="39"/>
  <c r="S11" i="39"/>
  <c r="R11" i="39"/>
  <c r="Q11" i="39"/>
  <c r="P11" i="39"/>
  <c r="K6" i="37"/>
  <c r="L6" i="37"/>
  <c r="L134" i="38"/>
  <c r="O134" i="38"/>
  <c r="N134" i="38"/>
  <c r="M134" i="38"/>
  <c r="K134" i="38"/>
  <c r="G135" i="38"/>
  <c r="I135" i="38"/>
  <c r="H135" i="38"/>
  <c r="F7" i="40"/>
  <c r="J10" i="41"/>
  <c r="I10" i="41"/>
  <c r="H10" i="41"/>
  <c r="M8" i="37"/>
  <c r="L8" i="37"/>
  <c r="K8" i="37"/>
  <c r="I10" i="37"/>
  <c r="H10" i="37"/>
  <c r="G10" i="37"/>
  <c r="Q10" i="37"/>
  <c r="P10" i="37"/>
  <c r="T10" i="37"/>
  <c r="S10" i="37"/>
  <c r="R10" i="37"/>
  <c r="O10" i="37"/>
  <c r="N11" i="38"/>
  <c r="M11" i="38"/>
  <c r="L11" i="38"/>
  <c r="N9" i="39"/>
  <c r="L9" i="39"/>
  <c r="F12" i="39"/>
  <c r="O136" i="39"/>
  <c r="N136" i="39"/>
  <c r="M136" i="39"/>
  <c r="L136" i="39"/>
  <c r="K136" i="39"/>
  <c r="I137" i="38"/>
  <c r="H137" i="38"/>
  <c r="G137" i="38"/>
  <c r="F6" i="39"/>
  <c r="J10" i="40"/>
  <c r="I10" i="40"/>
  <c r="H10" i="40"/>
  <c r="O134" i="40"/>
  <c r="N134" i="40"/>
  <c r="M134" i="40"/>
  <c r="L134" i="40"/>
  <c r="K134" i="40"/>
  <c r="G143" i="41"/>
  <c r="H143" i="41"/>
  <c r="I143" i="41"/>
  <c r="O6" i="37"/>
  <c r="Q6" i="37"/>
  <c r="R6" i="37"/>
  <c r="P6" i="37"/>
  <c r="G7" i="37"/>
  <c r="I7" i="37"/>
  <c r="H7" i="37"/>
  <c r="O7" i="37"/>
  <c r="T7" i="37"/>
  <c r="S7" i="37"/>
  <c r="Q7" i="37"/>
  <c r="R7" i="37"/>
  <c r="P7" i="37"/>
  <c r="K9" i="37"/>
  <c r="J11" i="37"/>
  <c r="M9" i="37"/>
  <c r="L9" i="37"/>
  <c r="F11" i="38"/>
  <c r="M12" i="38"/>
  <c r="L12" i="38"/>
  <c r="N12" i="38"/>
  <c r="O135" i="38"/>
  <c r="L135" i="38"/>
  <c r="K135" i="38"/>
  <c r="N135" i="38"/>
  <c r="M135" i="38"/>
  <c r="O138" i="38"/>
  <c r="N138" i="38"/>
  <c r="L138" i="38"/>
  <c r="M138" i="38"/>
  <c r="K138" i="38"/>
  <c r="C11" i="37"/>
  <c r="N7" i="39"/>
  <c r="M7" i="39"/>
  <c r="L7" i="39"/>
  <c r="N8" i="40"/>
  <c r="L8" i="40"/>
  <c r="Q12" i="41"/>
  <c r="T12" i="41"/>
  <c r="S12" i="41"/>
  <c r="R12" i="41"/>
  <c r="P12" i="41"/>
  <c r="J11" i="38"/>
  <c r="I11" i="38"/>
  <c r="H11" i="38"/>
  <c r="T11" i="38"/>
  <c r="S11" i="38"/>
  <c r="R11" i="38"/>
  <c r="Q11" i="38"/>
  <c r="P11" i="38"/>
  <c r="F12" i="38"/>
  <c r="M137" i="38"/>
  <c r="L137" i="38"/>
  <c r="K137" i="38"/>
  <c r="O137" i="38"/>
  <c r="N137" i="38"/>
  <c r="N6" i="39"/>
  <c r="L6" i="39"/>
  <c r="M6" i="39"/>
  <c r="T7" i="39"/>
  <c r="R7" i="39"/>
  <c r="Q7" i="39"/>
  <c r="AA19" i="39"/>
  <c r="S7" i="39"/>
  <c r="P7" i="39"/>
  <c r="J11" i="39"/>
  <c r="I11" i="39"/>
  <c r="H11" i="39"/>
  <c r="T10" i="40"/>
  <c r="S10" i="40"/>
  <c r="AA20" i="40"/>
  <c r="R10" i="40"/>
  <c r="Q10" i="40"/>
  <c r="P10" i="40"/>
  <c r="I135" i="40"/>
  <c r="H135" i="40"/>
  <c r="G135" i="40"/>
  <c r="S7" i="41"/>
  <c r="P7" i="41"/>
  <c r="T7" i="41"/>
  <c r="R7" i="41"/>
  <c r="Q7" i="41"/>
  <c r="L9" i="41"/>
  <c r="N9" i="41"/>
  <c r="M9" i="41"/>
  <c r="R10" i="41"/>
  <c r="T10" i="41"/>
  <c r="S10" i="41"/>
  <c r="Q10" i="41"/>
  <c r="P10" i="41"/>
  <c r="H11" i="41"/>
  <c r="J11" i="41"/>
  <c r="I11" i="41"/>
  <c r="N12" i="41"/>
  <c r="M12" i="41"/>
  <c r="L12" i="41"/>
  <c r="J14" i="41"/>
  <c r="I14" i="41"/>
  <c r="H14" i="41"/>
  <c r="I137" i="39"/>
  <c r="H137" i="39"/>
  <c r="G137" i="39"/>
  <c r="J7" i="40"/>
  <c r="I7" i="40"/>
  <c r="H7" i="40"/>
  <c r="T7" i="40"/>
  <c r="S7" i="40"/>
  <c r="R7" i="40"/>
  <c r="Q7" i="40"/>
  <c r="P7" i="40"/>
  <c r="AA19" i="40"/>
  <c r="F8" i="40"/>
  <c r="J11" i="40"/>
  <c r="I11" i="40"/>
  <c r="H11" i="40"/>
  <c r="T11" i="40"/>
  <c r="S11" i="40"/>
  <c r="R11" i="40"/>
  <c r="Q11" i="40"/>
  <c r="P11" i="40"/>
  <c r="F12" i="40"/>
  <c r="O136" i="40"/>
  <c r="N136" i="40"/>
  <c r="M136" i="40"/>
  <c r="L136" i="40"/>
  <c r="K136" i="40"/>
  <c r="O144" i="41"/>
  <c r="M144" i="41"/>
  <c r="L144" i="41"/>
  <c r="N144" i="41"/>
  <c r="N139" i="41"/>
  <c r="L139" i="41"/>
  <c r="O139" i="41"/>
  <c r="M139" i="41"/>
  <c r="J12" i="39"/>
  <c r="I12" i="39"/>
  <c r="H12" i="39"/>
  <c r="T12" i="39"/>
  <c r="S12" i="39"/>
  <c r="R12" i="39"/>
  <c r="Q12" i="39"/>
  <c r="P12" i="39"/>
  <c r="I134" i="39"/>
  <c r="H134" i="39"/>
  <c r="G134" i="39"/>
  <c r="O138" i="39"/>
  <c r="N138" i="39"/>
  <c r="M138" i="39"/>
  <c r="L138" i="39"/>
  <c r="K138" i="39"/>
  <c r="I137" i="40"/>
  <c r="H137" i="40"/>
  <c r="G137" i="40"/>
  <c r="M138" i="41"/>
  <c r="O138" i="41"/>
  <c r="N138" i="41"/>
  <c r="L138" i="41"/>
  <c r="I142" i="41"/>
  <c r="G142" i="41"/>
  <c r="H142" i="41"/>
  <c r="I136" i="38"/>
  <c r="H136" i="38"/>
  <c r="G136" i="38"/>
  <c r="N135" i="39"/>
  <c r="M135" i="39"/>
  <c r="L135" i="39"/>
  <c r="K135" i="39"/>
  <c r="O135" i="39"/>
  <c r="J12" i="40"/>
  <c r="I12" i="40"/>
  <c r="H12" i="40"/>
  <c r="S12" i="40"/>
  <c r="R12" i="40"/>
  <c r="Q12" i="40"/>
  <c r="P12" i="40"/>
  <c r="T12" i="40"/>
  <c r="I134" i="40"/>
  <c r="H134" i="40"/>
  <c r="G134" i="40"/>
  <c r="N138" i="40"/>
  <c r="M138" i="40"/>
  <c r="L138" i="40"/>
  <c r="K138" i="40"/>
  <c r="O138" i="40"/>
  <c r="N11" i="39"/>
  <c r="M11" i="39"/>
  <c r="L11" i="39"/>
  <c r="I136" i="39"/>
  <c r="H136" i="39"/>
  <c r="G136" i="39"/>
  <c r="M135" i="40"/>
  <c r="L135" i="40"/>
  <c r="K135" i="40"/>
  <c r="O135" i="40"/>
  <c r="N135" i="40"/>
  <c r="D16" i="41"/>
  <c r="F12" i="41"/>
  <c r="F15" i="41"/>
  <c r="S15" i="41"/>
  <c r="P15" i="41"/>
  <c r="T15" i="41"/>
  <c r="R15" i="41"/>
  <c r="Q15" i="41"/>
  <c r="L142" i="41"/>
  <c r="O142" i="41"/>
  <c r="M142" i="41"/>
  <c r="N142" i="41"/>
  <c r="H138" i="38"/>
  <c r="G138" i="38"/>
  <c r="I138" i="38"/>
  <c r="L137" i="39"/>
  <c r="K137" i="39"/>
  <c r="O137" i="39"/>
  <c r="N137" i="39"/>
  <c r="M137" i="39"/>
  <c r="M11" i="40"/>
  <c r="L11" i="40"/>
  <c r="N11" i="40"/>
  <c r="H136" i="40"/>
  <c r="G136" i="40"/>
  <c r="I136" i="40"/>
  <c r="F11" i="39"/>
  <c r="L12" i="39"/>
  <c r="N12" i="39"/>
  <c r="M12" i="39"/>
  <c r="G138" i="39"/>
  <c r="I138" i="39"/>
  <c r="H138" i="39"/>
  <c r="K137" i="40"/>
  <c r="O137" i="40"/>
  <c r="N137" i="40"/>
  <c r="M137" i="40"/>
  <c r="L137" i="40"/>
  <c r="D146" i="41"/>
  <c r="N136" i="38"/>
  <c r="O136" i="38"/>
  <c r="M136" i="38"/>
  <c r="L136" i="38"/>
  <c r="K136" i="38"/>
  <c r="I135" i="39"/>
  <c r="H135" i="39"/>
  <c r="G135" i="39"/>
  <c r="F11" i="40"/>
  <c r="N12" i="40"/>
  <c r="M12" i="40"/>
  <c r="L12" i="40"/>
  <c r="I138" i="40"/>
  <c r="H138" i="40"/>
  <c r="G138" i="40"/>
  <c r="N140" i="41"/>
  <c r="O140" i="41"/>
  <c r="M140" i="41"/>
  <c r="L140" i="41"/>
  <c r="P8" i="42"/>
  <c r="T8" i="42"/>
  <c r="S8" i="42"/>
  <c r="R8" i="42"/>
  <c r="Q8" i="42"/>
  <c r="J9" i="42"/>
  <c r="I9" i="42"/>
  <c r="H9" i="42"/>
  <c r="J10" i="42"/>
  <c r="I10" i="42"/>
  <c r="H10" i="42"/>
  <c r="M11" i="42"/>
  <c r="N11" i="42"/>
  <c r="L11" i="42"/>
  <c r="G138" i="42"/>
  <c r="I138" i="42"/>
  <c r="H138" i="42"/>
  <c r="J7" i="43"/>
  <c r="I7" i="43"/>
  <c r="H7" i="43"/>
  <c r="C16" i="42"/>
  <c r="K16" i="42"/>
  <c r="N6" i="42"/>
  <c r="M6" i="42"/>
  <c r="L6" i="42"/>
  <c r="H8" i="42"/>
  <c r="J8" i="42"/>
  <c r="I8" i="42"/>
  <c r="H12" i="42"/>
  <c r="J12" i="42"/>
  <c r="I12" i="42"/>
  <c r="S13" i="42"/>
  <c r="Q13" i="42"/>
  <c r="T13" i="42"/>
  <c r="R13" i="42"/>
  <c r="P13" i="42"/>
  <c r="I144" i="42"/>
  <c r="H144" i="42"/>
  <c r="G144" i="42"/>
  <c r="H141" i="42"/>
  <c r="G141" i="42"/>
  <c r="I141" i="42"/>
  <c r="N144" i="42"/>
  <c r="M144" i="42"/>
  <c r="L144" i="42"/>
  <c r="O144" i="42"/>
  <c r="F12" i="43"/>
  <c r="S15" i="43"/>
  <c r="R15" i="43"/>
  <c r="Q15" i="43"/>
  <c r="T15" i="43"/>
  <c r="P15" i="43"/>
  <c r="N137" i="43"/>
  <c r="M137" i="43"/>
  <c r="L137" i="43"/>
  <c r="O137" i="43"/>
  <c r="D8" i="46"/>
  <c r="D16" i="42"/>
  <c r="L14" i="42"/>
  <c r="N14" i="42"/>
  <c r="M14" i="42"/>
  <c r="C146" i="42"/>
  <c r="I137" i="42"/>
  <c r="H137" i="42"/>
  <c r="G137" i="42"/>
  <c r="N13" i="43"/>
  <c r="M13" i="43"/>
  <c r="L13" i="43"/>
  <c r="C146" i="43"/>
  <c r="O140" i="43"/>
  <c r="N140" i="43"/>
  <c r="M140" i="43"/>
  <c r="L140" i="43"/>
  <c r="D10" i="44"/>
  <c r="E16" i="42"/>
  <c r="F16" i="42" s="1"/>
  <c r="F6" i="42"/>
  <c r="N7" i="42"/>
  <c r="M7" i="42"/>
  <c r="L7" i="42"/>
  <c r="F13" i="42"/>
  <c r="O137" i="42"/>
  <c r="L137" i="42"/>
  <c r="N137" i="42"/>
  <c r="M137" i="42"/>
  <c r="M141" i="42"/>
  <c r="L141" i="42"/>
  <c r="O141" i="42"/>
  <c r="N141" i="42"/>
  <c r="S7" i="43"/>
  <c r="R7" i="43"/>
  <c r="Q7" i="43"/>
  <c r="T7" i="43"/>
  <c r="P7" i="43"/>
  <c r="J11" i="43"/>
  <c r="I11" i="43"/>
  <c r="H11" i="43"/>
  <c r="I136" i="43"/>
  <c r="F146" i="43"/>
  <c r="H136" i="43"/>
  <c r="K136" i="43" s="1"/>
  <c r="G136" i="43"/>
  <c r="N145" i="43"/>
  <c r="M145" i="43"/>
  <c r="L145" i="43"/>
  <c r="O145" i="43"/>
  <c r="D11" i="45"/>
  <c r="D12" i="46"/>
  <c r="N8" i="42"/>
  <c r="M8" i="42"/>
  <c r="L8" i="42"/>
  <c r="N9" i="42"/>
  <c r="M9" i="42"/>
  <c r="L9" i="42"/>
  <c r="L10" i="42"/>
  <c r="N10" i="42"/>
  <c r="M10" i="42"/>
  <c r="I13" i="42"/>
  <c r="J13" i="42"/>
  <c r="H13" i="42"/>
  <c r="M140" i="42"/>
  <c r="L140" i="42"/>
  <c r="N140" i="42"/>
  <c r="O140" i="42"/>
  <c r="I140" i="42"/>
  <c r="H140" i="42"/>
  <c r="G140" i="42"/>
  <c r="D14" i="44"/>
  <c r="I6" i="42"/>
  <c r="G16" i="42"/>
  <c r="H6" i="42"/>
  <c r="J6" i="42"/>
  <c r="Q6" i="42"/>
  <c r="P6" i="42"/>
  <c r="O16" i="42"/>
  <c r="T6" i="42"/>
  <c r="S6" i="42"/>
  <c r="R6" i="42"/>
  <c r="F7" i="42"/>
  <c r="M15" i="42"/>
  <c r="N15" i="42"/>
  <c r="L15" i="42"/>
  <c r="N136" i="42"/>
  <c r="M136" i="42"/>
  <c r="J146" i="42"/>
  <c r="L136" i="42"/>
  <c r="O136" i="42"/>
  <c r="I145" i="42"/>
  <c r="H145" i="42"/>
  <c r="G145" i="42"/>
  <c r="H145" i="43"/>
  <c r="G145" i="43"/>
  <c r="I145" i="43"/>
  <c r="I141" i="43"/>
  <c r="H141" i="43"/>
  <c r="K141" i="43" s="1"/>
  <c r="G141" i="43"/>
  <c r="D15" i="45"/>
  <c r="D16" i="46"/>
  <c r="F10" i="42"/>
  <c r="S12" i="42"/>
  <c r="P12" i="42"/>
  <c r="Q12" i="42"/>
  <c r="T12" i="42"/>
  <c r="R12" i="42"/>
  <c r="F14" i="42"/>
  <c r="O145" i="42"/>
  <c r="L145" i="42"/>
  <c r="M145" i="42"/>
  <c r="N145" i="42"/>
  <c r="F8" i="43"/>
  <c r="S11" i="43"/>
  <c r="R11" i="43"/>
  <c r="Q11" i="43"/>
  <c r="P11" i="43"/>
  <c r="T11" i="43"/>
  <c r="J15" i="43"/>
  <c r="I15" i="43"/>
  <c r="H15" i="43"/>
  <c r="I144" i="43"/>
  <c r="H144" i="43"/>
  <c r="K144" i="43" s="1"/>
  <c r="G144" i="43"/>
  <c r="D18" i="44"/>
  <c r="J7" i="42"/>
  <c r="I7" i="42"/>
  <c r="H7" i="42"/>
  <c r="T7" i="42"/>
  <c r="S7" i="42"/>
  <c r="R7" i="42"/>
  <c r="Q7" i="42"/>
  <c r="P7" i="42"/>
  <c r="F8" i="42"/>
  <c r="F9" i="42"/>
  <c r="T9" i="42"/>
  <c r="S9" i="42"/>
  <c r="R9" i="42"/>
  <c r="Q9" i="42"/>
  <c r="P9" i="42"/>
  <c r="N9" i="43"/>
  <c r="M9" i="43"/>
  <c r="L9" i="43"/>
  <c r="M144" i="43"/>
  <c r="L144" i="43"/>
  <c r="O144" i="43"/>
  <c r="N144" i="43"/>
  <c r="D19" i="45"/>
  <c r="D20" i="46"/>
  <c r="G16" i="43"/>
  <c r="H6" i="43"/>
  <c r="J6" i="43"/>
  <c r="I6" i="43"/>
  <c r="T6" i="43"/>
  <c r="O16" i="43"/>
  <c r="S6" i="43"/>
  <c r="P6" i="43"/>
  <c r="R6" i="43"/>
  <c r="Q6" i="43"/>
  <c r="F7" i="43"/>
  <c r="L8" i="43"/>
  <c r="N8" i="43"/>
  <c r="M8" i="43"/>
  <c r="H10" i="43"/>
  <c r="J10" i="43"/>
  <c r="I10" i="43"/>
  <c r="T10" i="43"/>
  <c r="S10" i="43"/>
  <c r="P10" i="43"/>
  <c r="R10" i="43"/>
  <c r="Q10" i="43"/>
  <c r="F11" i="43"/>
  <c r="L12" i="43"/>
  <c r="N12" i="43"/>
  <c r="M12" i="43"/>
  <c r="H14" i="43"/>
  <c r="J14" i="43"/>
  <c r="I14" i="43"/>
  <c r="T14" i="43"/>
  <c r="S14" i="43"/>
  <c r="P14" i="43"/>
  <c r="R14" i="43"/>
  <c r="Q14" i="43"/>
  <c r="F15" i="43"/>
  <c r="D146" i="43"/>
  <c r="O139" i="42"/>
  <c r="N139" i="42"/>
  <c r="M139" i="42"/>
  <c r="L139" i="42"/>
  <c r="E146" i="43"/>
  <c r="I139" i="43"/>
  <c r="H139" i="43"/>
  <c r="K139" i="43" s="1"/>
  <c r="G139" i="43"/>
  <c r="D9" i="44"/>
  <c r="D13" i="44"/>
  <c r="D17" i="44"/>
  <c r="D21" i="44"/>
  <c r="D10" i="45"/>
  <c r="D14" i="45"/>
  <c r="D18" i="45"/>
  <c r="D11" i="46"/>
  <c r="D15" i="46"/>
  <c r="D19" i="46"/>
  <c r="T10" i="42"/>
  <c r="P10" i="42"/>
  <c r="S10" i="42"/>
  <c r="R10" i="42"/>
  <c r="Q10" i="42"/>
  <c r="F11" i="42"/>
  <c r="M12" i="42"/>
  <c r="N12" i="42"/>
  <c r="L12" i="42"/>
  <c r="I14" i="42"/>
  <c r="J14" i="42"/>
  <c r="H14" i="42"/>
  <c r="Q14" i="42"/>
  <c r="T14" i="42"/>
  <c r="S14" i="42"/>
  <c r="R14" i="42"/>
  <c r="P14" i="42"/>
  <c r="F15" i="42"/>
  <c r="D146" i="42"/>
  <c r="L138" i="42"/>
  <c r="O138" i="42"/>
  <c r="N138" i="42"/>
  <c r="M138" i="42"/>
  <c r="C16" i="43"/>
  <c r="M6" i="43"/>
  <c r="L6" i="43"/>
  <c r="K16" i="43"/>
  <c r="N6" i="43"/>
  <c r="I8" i="43"/>
  <c r="H8" i="43"/>
  <c r="J8" i="43"/>
  <c r="Q8" i="43"/>
  <c r="P8" i="43"/>
  <c r="T8" i="43"/>
  <c r="S8" i="43"/>
  <c r="R8" i="43"/>
  <c r="F9" i="43"/>
  <c r="M10" i="43"/>
  <c r="L10" i="43"/>
  <c r="N10" i="43"/>
  <c r="I12" i="43"/>
  <c r="H12" i="43"/>
  <c r="J12" i="43"/>
  <c r="Q12" i="43"/>
  <c r="P12" i="43"/>
  <c r="T12" i="43"/>
  <c r="S12" i="43"/>
  <c r="R12" i="43"/>
  <c r="F13" i="43"/>
  <c r="M14" i="43"/>
  <c r="L14" i="43"/>
  <c r="N14" i="43"/>
  <c r="D16" i="43"/>
  <c r="D11" i="44"/>
  <c r="D15" i="44"/>
  <c r="D19" i="44"/>
  <c r="D8" i="45"/>
  <c r="D12" i="45"/>
  <c r="D16" i="45"/>
  <c r="D20" i="45"/>
  <c r="D9" i="46"/>
  <c r="D13" i="46"/>
  <c r="D17" i="46"/>
  <c r="D21" i="46"/>
  <c r="J11" i="42"/>
  <c r="I11" i="42"/>
  <c r="H11" i="42"/>
  <c r="R11" i="42"/>
  <c r="T11" i="42"/>
  <c r="S11" i="42"/>
  <c r="Q11" i="42"/>
  <c r="P11" i="42"/>
  <c r="F12" i="42"/>
  <c r="N13" i="42"/>
  <c r="L13" i="42"/>
  <c r="M13" i="42"/>
  <c r="J15" i="42"/>
  <c r="I15" i="42"/>
  <c r="H15" i="42"/>
  <c r="R15" i="42"/>
  <c r="T15" i="42"/>
  <c r="S15" i="42"/>
  <c r="Q15" i="42"/>
  <c r="P15" i="42"/>
  <c r="E16" i="43"/>
  <c r="F16" i="43" s="1"/>
  <c r="F6" i="43"/>
  <c r="N7" i="43"/>
  <c r="M7" i="43"/>
  <c r="L7" i="43"/>
  <c r="J9" i="43"/>
  <c r="I9" i="43"/>
  <c r="H9" i="43"/>
  <c r="R9" i="43"/>
  <c r="Q9" i="43"/>
  <c r="T9" i="43"/>
  <c r="S9" i="43"/>
  <c r="P9" i="43"/>
  <c r="F10" i="43"/>
  <c r="N11" i="43"/>
  <c r="M11" i="43"/>
  <c r="L11" i="43"/>
  <c r="J13" i="43"/>
  <c r="I13" i="43"/>
  <c r="H13" i="43"/>
  <c r="R13" i="43"/>
  <c r="Q13" i="43"/>
  <c r="T13" i="43"/>
  <c r="S13" i="43"/>
  <c r="P13" i="43"/>
  <c r="F14" i="43"/>
  <c r="N15" i="43"/>
  <c r="M15" i="43"/>
  <c r="L15" i="43"/>
  <c r="H137" i="43"/>
  <c r="K137" i="43" s="1"/>
  <c r="G137" i="43"/>
  <c r="I137" i="43"/>
  <c r="O141" i="43"/>
  <c r="L141" i="43"/>
  <c r="N141" i="43"/>
  <c r="M141" i="43"/>
  <c r="D8" i="44"/>
  <c r="D12" i="44"/>
  <c r="D16" i="44"/>
  <c r="D20" i="44"/>
  <c r="D9" i="45"/>
  <c r="D13" i="45"/>
  <c r="D17" i="45"/>
  <c r="D21" i="45"/>
  <c r="D10" i="46"/>
  <c r="D14" i="46"/>
  <c r="D18" i="46"/>
  <c r="I6" i="6"/>
  <c r="L284" i="8"/>
  <c r="L280" i="8"/>
  <c r="L276" i="8"/>
  <c r="L261" i="8"/>
  <c r="L257" i="8"/>
  <c r="L253" i="8"/>
  <c r="L251" i="8"/>
  <c r="K249" i="8"/>
  <c r="L250" i="8" s="1"/>
  <c r="L238" i="8"/>
  <c r="L234" i="8"/>
  <c r="L219" i="8"/>
  <c r="L215" i="8"/>
  <c r="L211" i="8"/>
  <c r="L208" i="8"/>
  <c r="L196" i="8"/>
  <c r="L192" i="8"/>
  <c r="L188" i="8"/>
  <c r="L173" i="8"/>
  <c r="L169" i="8"/>
  <c r="L283" i="8"/>
  <c r="L279" i="8"/>
  <c r="L275" i="8"/>
  <c r="L273" i="8"/>
  <c r="K271" i="8"/>
  <c r="L272" i="8" s="1"/>
  <c r="L260" i="8"/>
  <c r="L256" i="8"/>
  <c r="L241" i="8"/>
  <c r="L237" i="8"/>
  <c r="L233" i="8"/>
  <c r="L230" i="8"/>
  <c r="L218" i="8"/>
  <c r="L214" i="8"/>
  <c r="L210" i="8"/>
  <c r="L195" i="8"/>
  <c r="L191" i="8"/>
  <c r="L187" i="8"/>
  <c r="L185" i="8"/>
  <c r="K183" i="8"/>
  <c r="L184" i="8" s="1"/>
  <c r="L172" i="8"/>
  <c r="L168" i="8"/>
  <c r="L282" i="8"/>
  <c r="L278" i="8"/>
  <c r="L263" i="8"/>
  <c r="L259" i="8"/>
  <c r="L255" i="8"/>
  <c r="L252" i="8"/>
  <c r="L240" i="8"/>
  <c r="L236" i="8"/>
  <c r="L232" i="8"/>
  <c r="L217" i="8"/>
  <c r="L213" i="8"/>
  <c r="L209" i="8"/>
  <c r="L207" i="8"/>
  <c r="K205" i="8"/>
  <c r="L206" i="8" s="1"/>
  <c r="L194" i="8"/>
  <c r="L190" i="8"/>
  <c r="L254" i="8"/>
  <c r="L175" i="8"/>
  <c r="L166" i="8"/>
  <c r="K73" i="8"/>
  <c r="I7" i="8"/>
  <c r="L258" i="8"/>
  <c r="L189" i="8"/>
  <c r="L171" i="8"/>
  <c r="L165" i="8"/>
  <c r="L163" i="8"/>
  <c r="K161" i="8"/>
  <c r="L162" i="8" s="1"/>
  <c r="L150" i="8"/>
  <c r="L146" i="8"/>
  <c r="L131" i="8"/>
  <c r="L127" i="8"/>
  <c r="L123" i="8"/>
  <c r="L120" i="8"/>
  <c r="L108" i="8"/>
  <c r="L104" i="8"/>
  <c r="L100" i="8"/>
  <c r="L8" i="8"/>
  <c r="L262" i="8"/>
  <c r="L193" i="8"/>
  <c r="L167" i="8"/>
  <c r="K29" i="8"/>
  <c r="L30" i="8" s="1"/>
  <c r="L281" i="8"/>
  <c r="K227" i="8"/>
  <c r="L228" i="8" s="1"/>
  <c r="L216" i="8"/>
  <c r="L285" i="8"/>
  <c r="L231" i="8"/>
  <c r="L186" i="8"/>
  <c r="L164" i="8"/>
  <c r="L152" i="8"/>
  <c r="L148" i="8"/>
  <c r="L144" i="8"/>
  <c r="L129" i="8"/>
  <c r="L125" i="8"/>
  <c r="L121" i="8"/>
  <c r="L119" i="8"/>
  <c r="K117" i="8"/>
  <c r="L118" i="8" s="1"/>
  <c r="L106" i="8"/>
  <c r="L102" i="8"/>
  <c r="K51" i="8"/>
  <c r="L107" i="8"/>
  <c r="E54" i="12"/>
  <c r="E53" i="12"/>
  <c r="E57" i="12" s="1"/>
  <c r="O23" i="14"/>
  <c r="F17" i="2"/>
  <c r="F18" i="2"/>
  <c r="K31" i="2"/>
  <c r="J6" i="3"/>
  <c r="N273" i="8"/>
  <c r="N230" i="8"/>
  <c r="N185" i="8"/>
  <c r="M271" i="8"/>
  <c r="N272" i="8" s="1"/>
  <c r="M183" i="8"/>
  <c r="N184" i="8" s="1"/>
  <c r="N252" i="8"/>
  <c r="N207" i="8"/>
  <c r="N274" i="8"/>
  <c r="N229" i="8"/>
  <c r="N186" i="8"/>
  <c r="M227" i="8"/>
  <c r="N228" i="8" s="1"/>
  <c r="M161" i="8"/>
  <c r="N162" i="8" s="1"/>
  <c r="N8" i="8"/>
  <c r="N142" i="8"/>
  <c r="N97" i="8"/>
  <c r="M29" i="8"/>
  <c r="N30" i="8" s="1"/>
  <c r="N208" i="8"/>
  <c r="M95" i="8"/>
  <c r="N96" i="8" s="1"/>
  <c r="N251" i="8"/>
  <c r="M117" i="8"/>
  <c r="N118" i="8" s="1"/>
  <c r="M51" i="8"/>
  <c r="M205" i="8"/>
  <c r="N206" i="8" s="1"/>
  <c r="N141" i="8"/>
  <c r="N98" i="8"/>
  <c r="L97" i="8"/>
  <c r="L101" i="8"/>
  <c r="L103" i="8"/>
  <c r="L142" i="8"/>
  <c r="L239" i="8"/>
  <c r="H63" i="10"/>
  <c r="H59" i="10"/>
  <c r="H55" i="10"/>
  <c r="H53" i="10"/>
  <c r="H52" i="10"/>
  <c r="H62" i="10"/>
  <c r="H58" i="10"/>
  <c r="H65" i="10"/>
  <c r="H61" i="10"/>
  <c r="H57" i="10"/>
  <c r="H54" i="10"/>
  <c r="H60" i="10"/>
  <c r="H64" i="10"/>
  <c r="G118" i="13"/>
  <c r="G160" i="13"/>
  <c r="G48" i="13"/>
  <c r="G132" i="13"/>
  <c r="G90" i="13"/>
  <c r="G104" i="13"/>
  <c r="I6" i="13"/>
  <c r="G34" i="13"/>
  <c r="G76" i="13"/>
  <c r="G146" i="13"/>
  <c r="G62" i="13"/>
  <c r="J6" i="13"/>
  <c r="L105" i="8"/>
  <c r="G17" i="2"/>
  <c r="G18" i="2"/>
  <c r="L31" i="2"/>
  <c r="K6" i="3"/>
  <c r="M73" i="8"/>
  <c r="L99" i="8"/>
  <c r="N164" i="8"/>
  <c r="L170" i="8"/>
  <c r="L274" i="8"/>
  <c r="H56" i="10"/>
  <c r="K6" i="6"/>
  <c r="J6" i="6"/>
  <c r="E18" i="2"/>
  <c r="L151" i="8"/>
  <c r="G20" i="13"/>
  <c r="J6" i="2"/>
  <c r="J56" i="2"/>
  <c r="K79" i="3"/>
  <c r="V6" i="5"/>
  <c r="L141" i="8"/>
  <c r="L147" i="8"/>
  <c r="L149" i="8"/>
  <c r="L174" i="8"/>
  <c r="L235" i="8"/>
  <c r="V5" i="12"/>
  <c r="T5" i="12"/>
  <c r="S5" i="12"/>
  <c r="O9" i="16"/>
  <c r="O21" i="16"/>
  <c r="E17" i="2"/>
  <c r="L6" i="3"/>
  <c r="K95" i="8"/>
  <c r="L96" i="8" s="1"/>
  <c r="L153" i="8"/>
  <c r="L229" i="8"/>
  <c r="K6" i="2"/>
  <c r="K56" i="2"/>
  <c r="L79" i="3"/>
  <c r="S6" i="6"/>
  <c r="R6" i="6"/>
  <c r="L98" i="8"/>
  <c r="L128" i="8"/>
  <c r="L130" i="8"/>
  <c r="L143" i="8"/>
  <c r="L145" i="8"/>
  <c r="N163" i="8"/>
  <c r="L212" i="8"/>
  <c r="U5" i="12"/>
  <c r="L6" i="2"/>
  <c r="L124" i="8"/>
  <c r="L126" i="8"/>
  <c r="K139" i="8"/>
  <c r="L140" i="8" s="1"/>
  <c r="E56" i="12"/>
  <c r="P23" i="14"/>
  <c r="L152" i="3"/>
  <c r="W6" i="5"/>
  <c r="I7" i="10"/>
  <c r="L9" i="10"/>
  <c r="F34" i="13"/>
  <c r="L18" i="10"/>
  <c r="L14" i="10"/>
  <c r="L8" i="10"/>
  <c r="L21" i="10"/>
  <c r="L17" i="10"/>
  <c r="L13" i="10"/>
  <c r="L10" i="10"/>
  <c r="L20" i="10"/>
  <c r="L16" i="10"/>
  <c r="L12" i="10"/>
  <c r="L11" i="10"/>
  <c r="H43" i="10"/>
  <c r="H39" i="10"/>
  <c r="H35" i="10"/>
  <c r="H32" i="10"/>
  <c r="H41" i="10"/>
  <c r="H37" i="10"/>
  <c r="H33" i="10"/>
  <c r="H31" i="10"/>
  <c r="H30" i="10"/>
  <c r="N52" i="10"/>
  <c r="J6" i="5"/>
  <c r="Q20" i="13"/>
  <c r="F76" i="13"/>
  <c r="K6" i="5"/>
  <c r="S6" i="5"/>
  <c r="N54" i="10"/>
  <c r="N74" i="10"/>
  <c r="N76" i="10"/>
  <c r="J109" i="10"/>
  <c r="J105" i="10"/>
  <c r="J101" i="10"/>
  <c r="J98" i="10"/>
  <c r="J108" i="10"/>
  <c r="J104" i="10"/>
  <c r="J100" i="10"/>
  <c r="J107" i="10"/>
  <c r="J103" i="10"/>
  <c r="J99" i="10"/>
  <c r="J97" i="10"/>
  <c r="J96" i="10"/>
  <c r="T9" i="14"/>
  <c r="L6" i="5"/>
  <c r="T6" i="5"/>
  <c r="H40" i="10"/>
  <c r="H42" i="10"/>
  <c r="F146" i="13"/>
  <c r="F118" i="13"/>
  <c r="F48" i="13"/>
  <c r="F132" i="13"/>
  <c r="F90" i="13"/>
  <c r="F160" i="13"/>
  <c r="F62" i="13"/>
  <c r="F20" i="13"/>
  <c r="F104" i="13"/>
  <c r="L32" i="10"/>
  <c r="L35" i="10"/>
  <c r="L39" i="10"/>
  <c r="L43" i="10"/>
  <c r="N75" i="10"/>
  <c r="L78" i="10"/>
  <c r="H80" i="10"/>
  <c r="L82" i="10"/>
  <c r="J83" i="10"/>
  <c r="H84" i="10"/>
  <c r="L86" i="10"/>
  <c r="J87" i="10"/>
  <c r="K5" i="12"/>
  <c r="G53" i="12"/>
  <c r="C54" i="12"/>
  <c r="G55" i="12"/>
  <c r="C56" i="12"/>
  <c r="U13" i="12"/>
  <c r="E20" i="13"/>
  <c r="P20" i="13"/>
  <c r="E62" i="13"/>
  <c r="C90" i="13"/>
  <c r="C132" i="13"/>
  <c r="E160" i="13"/>
  <c r="D119" i="15"/>
  <c r="D133" i="15"/>
  <c r="D147" i="15"/>
  <c r="D35" i="15"/>
  <c r="D21" i="15"/>
  <c r="D161" i="15"/>
  <c r="D49" i="15"/>
  <c r="D63" i="15"/>
  <c r="D77" i="15"/>
  <c r="C119" i="16"/>
  <c r="C93" i="16"/>
  <c r="C161" i="16"/>
  <c r="C135" i="16"/>
  <c r="C49" i="16"/>
  <c r="C23" i="16"/>
  <c r="C91" i="16"/>
  <c r="C65" i="16"/>
  <c r="C9" i="16"/>
  <c r="C133" i="16"/>
  <c r="C107" i="16"/>
  <c r="C149" i="16"/>
  <c r="C63" i="16"/>
  <c r="C37" i="16"/>
  <c r="C21" i="16"/>
  <c r="C105" i="16"/>
  <c r="C79" i="16"/>
  <c r="C149" i="17"/>
  <c r="C105" i="17"/>
  <c r="C79" i="17"/>
  <c r="C77" i="17"/>
  <c r="C119" i="17"/>
  <c r="C93" i="17"/>
  <c r="C161" i="17"/>
  <c r="C135" i="17"/>
  <c r="C91" i="17"/>
  <c r="C65" i="17"/>
  <c r="C133" i="17"/>
  <c r="C107" i="17"/>
  <c r="C49" i="17"/>
  <c r="C23" i="17"/>
  <c r="C147" i="17"/>
  <c r="C9" i="17"/>
  <c r="C121" i="17"/>
  <c r="C63" i="17"/>
  <c r="C37" i="17"/>
  <c r="C21" i="17"/>
  <c r="C35" i="17"/>
  <c r="N9" i="10"/>
  <c r="L53" i="10"/>
  <c r="L55" i="10"/>
  <c r="J56" i="10"/>
  <c r="L59" i="10"/>
  <c r="J60" i="10"/>
  <c r="L63" i="10"/>
  <c r="J64" i="10"/>
  <c r="N98" i="10"/>
  <c r="H100" i="10"/>
  <c r="L102" i="10"/>
  <c r="H104" i="10"/>
  <c r="L106" i="10"/>
  <c r="H108" i="10"/>
  <c r="D54" i="12"/>
  <c r="U8" i="12"/>
  <c r="D56" i="12"/>
  <c r="U10" i="12"/>
  <c r="A15" i="12"/>
  <c r="C48" i="13"/>
  <c r="D90" i="13"/>
  <c r="C118" i="13"/>
  <c r="D132" i="13"/>
  <c r="E133" i="15"/>
  <c r="E147" i="15"/>
  <c r="E35" i="15"/>
  <c r="E21" i="15"/>
  <c r="E161" i="15"/>
  <c r="E49" i="15"/>
  <c r="E63" i="15"/>
  <c r="E77" i="15"/>
  <c r="E91" i="15"/>
  <c r="D161" i="16"/>
  <c r="D135" i="16"/>
  <c r="D49" i="16"/>
  <c r="D23" i="16"/>
  <c r="D91" i="16"/>
  <c r="D65" i="16"/>
  <c r="D9" i="16"/>
  <c r="D133" i="16"/>
  <c r="D107" i="16"/>
  <c r="D149" i="16"/>
  <c r="D63" i="16"/>
  <c r="D37" i="16"/>
  <c r="D21" i="16"/>
  <c r="D105" i="16"/>
  <c r="D79" i="16"/>
  <c r="D147" i="16"/>
  <c r="D121" i="16"/>
  <c r="D35" i="16"/>
  <c r="C121" i="16"/>
  <c r="C51" i="17"/>
  <c r="N30" i="10"/>
  <c r="N53" i="10"/>
  <c r="J54" i="10"/>
  <c r="L56" i="10"/>
  <c r="J57" i="10"/>
  <c r="L60" i="10"/>
  <c r="J61" i="10"/>
  <c r="L64" i="10"/>
  <c r="J65" i="10"/>
  <c r="J74" i="10"/>
  <c r="L97" i="10"/>
  <c r="H98" i="10"/>
  <c r="L99" i="10"/>
  <c r="H101" i="10"/>
  <c r="L103" i="10"/>
  <c r="H105" i="10"/>
  <c r="L107" i="10"/>
  <c r="H109" i="10"/>
  <c r="F54" i="12"/>
  <c r="F57" i="12" s="1"/>
  <c r="F56" i="12"/>
  <c r="U12" i="12"/>
  <c r="K6" i="13"/>
  <c r="V6" i="13"/>
  <c r="S20" i="13"/>
  <c r="E48" i="13"/>
  <c r="C76" i="13"/>
  <c r="E118" i="13"/>
  <c r="C163" i="14"/>
  <c r="C149" i="14"/>
  <c r="C135" i="14"/>
  <c r="C121" i="14"/>
  <c r="C107" i="14"/>
  <c r="C93" i="14"/>
  <c r="C79" i="14"/>
  <c r="C65" i="14"/>
  <c r="C51" i="14"/>
  <c r="C37" i="14"/>
  <c r="D91" i="15"/>
  <c r="C35" i="16"/>
  <c r="D77" i="16"/>
  <c r="L31" i="10"/>
  <c r="L33" i="10"/>
  <c r="L37" i="10"/>
  <c r="L41" i="10"/>
  <c r="H78" i="10"/>
  <c r="L80" i="10"/>
  <c r="H82" i="10"/>
  <c r="L84" i="10"/>
  <c r="C53" i="12"/>
  <c r="G54" i="12"/>
  <c r="C55" i="12"/>
  <c r="G56" i="12"/>
  <c r="A14" i="12"/>
  <c r="D146" i="13"/>
  <c r="W6" i="13"/>
  <c r="C34" i="13"/>
  <c r="D76" i="13"/>
  <c r="N23" i="14"/>
  <c r="N10" i="10"/>
  <c r="L54" i="10"/>
  <c r="L57" i="10"/>
  <c r="J58" i="10"/>
  <c r="L61" i="10"/>
  <c r="L65" i="10"/>
  <c r="L100" i="10"/>
  <c r="H102" i="10"/>
  <c r="L104" i="10"/>
  <c r="D53" i="12"/>
  <c r="D57" i="12" s="1"/>
  <c r="U7" i="12"/>
  <c r="D55" i="12"/>
  <c r="U9" i="12"/>
  <c r="A11" i="12"/>
  <c r="E146" i="13"/>
  <c r="D34" i="13"/>
  <c r="E76" i="13"/>
  <c r="C104" i="13"/>
  <c r="L7" i="15"/>
  <c r="C147" i="16"/>
  <c r="Y7" i="15"/>
  <c r="T21" i="15"/>
  <c r="C63" i="15"/>
  <c r="F105" i="15"/>
  <c r="G119" i="15"/>
  <c r="S9" i="16"/>
  <c r="G23" i="16"/>
  <c r="G49" i="16"/>
  <c r="E51" i="16"/>
  <c r="E77" i="16"/>
  <c r="F93" i="16"/>
  <c r="F119" i="16"/>
  <c r="G135" i="16"/>
  <c r="G161" i="16"/>
  <c r="D105" i="17"/>
  <c r="D79" i="17"/>
  <c r="D147" i="17"/>
  <c r="D121" i="17"/>
  <c r="D119" i="17"/>
  <c r="D93" i="17"/>
  <c r="D161" i="17"/>
  <c r="D135" i="17"/>
  <c r="D91" i="17"/>
  <c r="D65" i="17"/>
  <c r="D133" i="17"/>
  <c r="D107" i="17"/>
  <c r="D149" i="17"/>
  <c r="F23" i="17"/>
  <c r="F49" i="17"/>
  <c r="D51" i="17"/>
  <c r="G65" i="17"/>
  <c r="U21" i="15"/>
  <c r="C49" i="15"/>
  <c r="F91" i="15"/>
  <c r="G105" i="15"/>
  <c r="C161" i="15"/>
  <c r="E35" i="16"/>
  <c r="F51" i="16"/>
  <c r="F77" i="16"/>
  <c r="G93" i="16"/>
  <c r="G119" i="16"/>
  <c r="E121" i="16"/>
  <c r="E147" i="16"/>
  <c r="E147" i="17"/>
  <c r="E121" i="17"/>
  <c r="E77" i="17"/>
  <c r="E161" i="17"/>
  <c r="E135" i="17"/>
  <c r="E91" i="17"/>
  <c r="E65" i="17"/>
  <c r="E133" i="17"/>
  <c r="E107" i="17"/>
  <c r="E149" i="17"/>
  <c r="E105" i="17"/>
  <c r="E79" i="17"/>
  <c r="S9" i="17"/>
  <c r="G23" i="17"/>
  <c r="D35" i="17"/>
  <c r="G49" i="17"/>
  <c r="E51" i="17"/>
  <c r="C21" i="15"/>
  <c r="C35" i="15"/>
  <c r="F77" i="15"/>
  <c r="G91" i="15"/>
  <c r="C147" i="15"/>
  <c r="F35" i="16"/>
  <c r="G51" i="16"/>
  <c r="G77" i="16"/>
  <c r="E79" i="16"/>
  <c r="E105" i="16"/>
  <c r="F121" i="16"/>
  <c r="F147" i="16"/>
  <c r="F77" i="17"/>
  <c r="F119" i="17"/>
  <c r="F93" i="17"/>
  <c r="F161" i="17"/>
  <c r="F91" i="17"/>
  <c r="F65" i="17"/>
  <c r="F133" i="17"/>
  <c r="F107" i="17"/>
  <c r="F149" i="17"/>
  <c r="F105" i="17"/>
  <c r="F79" i="17"/>
  <c r="F147" i="17"/>
  <c r="F121" i="17"/>
  <c r="E35" i="17"/>
  <c r="F51" i="17"/>
  <c r="I7" i="15"/>
  <c r="F63" i="15"/>
  <c r="G77" i="15"/>
  <c r="C133" i="15"/>
  <c r="E21" i="16"/>
  <c r="P21" i="16"/>
  <c r="G35" i="16"/>
  <c r="E37" i="16"/>
  <c r="E63" i="16"/>
  <c r="F79" i="16"/>
  <c r="F105" i="16"/>
  <c r="G121" i="16"/>
  <c r="G147" i="16"/>
  <c r="E149" i="16"/>
  <c r="G119" i="17"/>
  <c r="G93" i="17"/>
  <c r="G161" i="17"/>
  <c r="G135" i="17"/>
  <c r="G133" i="17"/>
  <c r="G107" i="17"/>
  <c r="G149" i="17"/>
  <c r="G105" i="17"/>
  <c r="G79" i="17"/>
  <c r="G147" i="17"/>
  <c r="G121" i="17"/>
  <c r="G77" i="17"/>
  <c r="D21" i="17"/>
  <c r="O21" i="17"/>
  <c r="F35" i="17"/>
  <c r="D37" i="17"/>
  <c r="G51" i="17"/>
  <c r="D63" i="17"/>
  <c r="D77" i="17"/>
  <c r="J7" i="15"/>
  <c r="F49" i="15"/>
  <c r="G63" i="15"/>
  <c r="C119" i="15"/>
  <c r="F161" i="15"/>
  <c r="I7" i="16"/>
  <c r="F21" i="16"/>
  <c r="Q21" i="16"/>
  <c r="F37" i="16"/>
  <c r="F63" i="16"/>
  <c r="G79" i="16"/>
  <c r="G105" i="16"/>
  <c r="E107" i="16"/>
  <c r="E133" i="16"/>
  <c r="F149" i="16"/>
  <c r="E21" i="17"/>
  <c r="P21" i="17"/>
  <c r="G35" i="17"/>
  <c r="E37" i="17"/>
  <c r="E63" i="17"/>
  <c r="K7" i="15"/>
  <c r="F21" i="15"/>
  <c r="Q21" i="15"/>
  <c r="F35" i="15"/>
  <c r="G49" i="15"/>
  <c r="C105" i="15"/>
  <c r="F147" i="15"/>
  <c r="J7" i="16"/>
  <c r="U7" i="16"/>
  <c r="E9" i="16"/>
  <c r="P9" i="16"/>
  <c r="G21" i="16"/>
  <c r="R21" i="16"/>
  <c r="G37" i="16"/>
  <c r="G63" i="16"/>
  <c r="E65" i="16"/>
  <c r="E91" i="16"/>
  <c r="F107" i="16"/>
  <c r="F133" i="16"/>
  <c r="G149" i="16"/>
  <c r="I7" i="17"/>
  <c r="D9" i="17"/>
  <c r="O9" i="17"/>
  <c r="F21" i="17"/>
  <c r="Q21" i="17"/>
  <c r="F37" i="17"/>
  <c r="F63" i="17"/>
  <c r="E93" i="17"/>
  <c r="G118" i="18"/>
  <c r="G92" i="18"/>
  <c r="G146" i="18"/>
  <c r="G120" i="18"/>
  <c r="G104" i="18"/>
  <c r="G148" i="18"/>
  <c r="G132" i="18"/>
  <c r="G106" i="18"/>
  <c r="G90" i="18"/>
  <c r="O118" i="18"/>
  <c r="O92" i="18"/>
  <c r="O146" i="18"/>
  <c r="O120" i="18"/>
  <c r="O104" i="18"/>
  <c r="O148" i="18"/>
  <c r="O132" i="18"/>
  <c r="O106" i="18"/>
  <c r="O90" i="18"/>
  <c r="D20" i="18"/>
  <c r="L20" i="18"/>
  <c r="T20" i="18"/>
  <c r="F22" i="18"/>
  <c r="N22" i="18"/>
  <c r="V22" i="18"/>
  <c r="C36" i="18"/>
  <c r="K36" i="18"/>
  <c r="S36" i="18"/>
  <c r="F48" i="18"/>
  <c r="N48" i="18"/>
  <c r="V48" i="18"/>
  <c r="C62" i="18"/>
  <c r="K62" i="18"/>
  <c r="S62" i="18"/>
  <c r="E64" i="18"/>
  <c r="M64" i="18"/>
  <c r="U64" i="18"/>
  <c r="G78" i="18"/>
  <c r="S78" i="18"/>
  <c r="V90" i="18"/>
  <c r="M106" i="18"/>
  <c r="L148" i="18"/>
  <c r="G160" i="18"/>
  <c r="X6" i="18"/>
  <c r="E20" i="18"/>
  <c r="M20" i="18"/>
  <c r="U20" i="18"/>
  <c r="G22" i="18"/>
  <c r="O22" i="18"/>
  <c r="D36" i="18"/>
  <c r="L36" i="18"/>
  <c r="T36" i="18"/>
  <c r="G48" i="18"/>
  <c r="O48" i="18"/>
  <c r="D62" i="18"/>
  <c r="L62" i="18"/>
  <c r="T62" i="18"/>
  <c r="F64" i="18"/>
  <c r="N64" i="18"/>
  <c r="V64" i="18"/>
  <c r="T78" i="18"/>
  <c r="S92" i="18"/>
  <c r="U106" i="18"/>
  <c r="T148" i="18"/>
  <c r="O160" i="18"/>
  <c r="I6" i="18"/>
  <c r="Q6" i="18"/>
  <c r="Y6" i="18"/>
  <c r="C8" i="18"/>
  <c r="K8" i="18"/>
  <c r="S8" i="18"/>
  <c r="F20" i="18"/>
  <c r="N20" i="18"/>
  <c r="V20" i="18"/>
  <c r="C34" i="18"/>
  <c r="K34" i="18"/>
  <c r="S34" i="18"/>
  <c r="E36" i="18"/>
  <c r="M36" i="18"/>
  <c r="U36" i="18"/>
  <c r="E62" i="18"/>
  <c r="M62" i="18"/>
  <c r="U62" i="18"/>
  <c r="G64" i="18"/>
  <c r="O64" i="18"/>
  <c r="K78" i="18"/>
  <c r="U78" i="18"/>
  <c r="C104" i="18"/>
  <c r="G134" i="18"/>
  <c r="J6" i="18"/>
  <c r="R6" i="18"/>
  <c r="D8" i="18"/>
  <c r="L8" i="18"/>
  <c r="T8" i="18"/>
  <c r="G20" i="18"/>
  <c r="O20" i="18"/>
  <c r="D34" i="18"/>
  <c r="L34" i="18"/>
  <c r="T34" i="18"/>
  <c r="F36" i="18"/>
  <c r="N36" i="18"/>
  <c r="V36" i="18"/>
  <c r="C50" i="18"/>
  <c r="K50" i="18"/>
  <c r="S50" i="18"/>
  <c r="F62" i="18"/>
  <c r="N62" i="18"/>
  <c r="V62" i="18"/>
  <c r="C76" i="18"/>
  <c r="K76" i="18"/>
  <c r="S76" i="18"/>
  <c r="L78" i="18"/>
  <c r="V78" i="18"/>
  <c r="O134" i="18"/>
  <c r="F7" i="19"/>
  <c r="H7" i="19" s="1"/>
  <c r="J7" i="19"/>
  <c r="C148" i="18"/>
  <c r="C132" i="18"/>
  <c r="C106" i="18"/>
  <c r="C90" i="18"/>
  <c r="C160" i="18"/>
  <c r="C134" i="18"/>
  <c r="C118" i="18"/>
  <c r="C146" i="18"/>
  <c r="C120" i="18"/>
  <c r="K148" i="18"/>
  <c r="K132" i="18"/>
  <c r="K106" i="18"/>
  <c r="K90" i="18"/>
  <c r="K160" i="18"/>
  <c r="K134" i="18"/>
  <c r="K118" i="18"/>
  <c r="K146" i="18"/>
  <c r="K120" i="18"/>
  <c r="S148" i="18"/>
  <c r="S132" i="18"/>
  <c r="S106" i="18"/>
  <c r="S90" i="18"/>
  <c r="S160" i="18"/>
  <c r="S134" i="18"/>
  <c r="S118" i="18"/>
  <c r="S146" i="18"/>
  <c r="S120" i="18"/>
  <c r="E8" i="18"/>
  <c r="M8" i="18"/>
  <c r="U8" i="18"/>
  <c r="E34" i="18"/>
  <c r="M34" i="18"/>
  <c r="U34" i="18"/>
  <c r="G36" i="18"/>
  <c r="O36" i="18"/>
  <c r="D50" i="18"/>
  <c r="L50" i="18"/>
  <c r="T50" i="18"/>
  <c r="G62" i="18"/>
  <c r="O62" i="18"/>
  <c r="L76" i="18"/>
  <c r="T76" i="18"/>
  <c r="C78" i="18"/>
  <c r="M78" i="18"/>
  <c r="F90" i="18"/>
  <c r="S104" i="18"/>
  <c r="N7" i="19"/>
  <c r="R7" i="19"/>
  <c r="P7" i="19"/>
  <c r="D132" i="18"/>
  <c r="D106" i="18"/>
  <c r="D90" i="18"/>
  <c r="D160" i="18"/>
  <c r="D134" i="18"/>
  <c r="D118" i="18"/>
  <c r="D92" i="18"/>
  <c r="D146" i="18"/>
  <c r="D120" i="18"/>
  <c r="D104" i="18"/>
  <c r="L132" i="18"/>
  <c r="L106" i="18"/>
  <c r="L90" i="18"/>
  <c r="L160" i="18"/>
  <c r="L134" i="18"/>
  <c r="L118" i="18"/>
  <c r="L92" i="18"/>
  <c r="L146" i="18"/>
  <c r="L120" i="18"/>
  <c r="L104" i="18"/>
  <c r="T132" i="18"/>
  <c r="T106" i="18"/>
  <c r="T90" i="18"/>
  <c r="T160" i="18"/>
  <c r="T134" i="18"/>
  <c r="T118" i="18"/>
  <c r="T92" i="18"/>
  <c r="T146" i="18"/>
  <c r="T120" i="18"/>
  <c r="T104" i="18"/>
  <c r="F8" i="18"/>
  <c r="N8" i="18"/>
  <c r="V8" i="18"/>
  <c r="C22" i="18"/>
  <c r="K22" i="18"/>
  <c r="S22" i="18"/>
  <c r="F34" i="18"/>
  <c r="N34" i="18"/>
  <c r="V34" i="18"/>
  <c r="C48" i="18"/>
  <c r="K48" i="18"/>
  <c r="S48" i="18"/>
  <c r="E50" i="18"/>
  <c r="M50" i="18"/>
  <c r="U50" i="18"/>
  <c r="E76" i="18"/>
  <c r="M76" i="18"/>
  <c r="U76" i="18"/>
  <c r="D78" i="18"/>
  <c r="N78" i="18"/>
  <c r="C92" i="18"/>
  <c r="E90" i="18"/>
  <c r="E160" i="18"/>
  <c r="E134" i="18"/>
  <c r="E118" i="18"/>
  <c r="E92" i="18"/>
  <c r="E146" i="18"/>
  <c r="E120" i="18"/>
  <c r="E104" i="18"/>
  <c r="E148" i="18"/>
  <c r="M90" i="18"/>
  <c r="M160" i="18"/>
  <c r="M134" i="18"/>
  <c r="M118" i="18"/>
  <c r="M92" i="18"/>
  <c r="M146" i="18"/>
  <c r="M120" i="18"/>
  <c r="M104" i="18"/>
  <c r="M148" i="18"/>
  <c r="U90" i="18"/>
  <c r="U160" i="18"/>
  <c r="U134" i="18"/>
  <c r="U118" i="18"/>
  <c r="U92" i="18"/>
  <c r="U146" i="18"/>
  <c r="U120" i="18"/>
  <c r="U104" i="18"/>
  <c r="U148" i="18"/>
  <c r="G8" i="18"/>
  <c r="O8" i="18"/>
  <c r="D22" i="18"/>
  <c r="L22" i="18"/>
  <c r="T22" i="18"/>
  <c r="G34" i="18"/>
  <c r="O34" i="18"/>
  <c r="D48" i="18"/>
  <c r="L48" i="18"/>
  <c r="T48" i="18"/>
  <c r="F50" i="18"/>
  <c r="N50" i="18"/>
  <c r="V50" i="18"/>
  <c r="C64" i="18"/>
  <c r="K64" i="18"/>
  <c r="S64" i="18"/>
  <c r="F76" i="18"/>
  <c r="N76" i="18"/>
  <c r="V76" i="18"/>
  <c r="E78" i="18"/>
  <c r="O78" i="18"/>
  <c r="N90" i="18"/>
  <c r="M132" i="18"/>
  <c r="F160" i="18"/>
  <c r="F134" i="18"/>
  <c r="F118" i="18"/>
  <c r="F92" i="18"/>
  <c r="F146" i="18"/>
  <c r="F120" i="18"/>
  <c r="F104" i="18"/>
  <c r="F148" i="18"/>
  <c r="F132" i="18"/>
  <c r="F106" i="18"/>
  <c r="N160" i="18"/>
  <c r="N134" i="18"/>
  <c r="N118" i="18"/>
  <c r="N92" i="18"/>
  <c r="N146" i="18"/>
  <c r="N120" i="18"/>
  <c r="N104" i="18"/>
  <c r="N148" i="18"/>
  <c r="N132" i="18"/>
  <c r="N106" i="18"/>
  <c r="V160" i="18"/>
  <c r="V134" i="18"/>
  <c r="V118" i="18"/>
  <c r="V92" i="18"/>
  <c r="V146" i="18"/>
  <c r="V120" i="18"/>
  <c r="V104" i="18"/>
  <c r="V148" i="18"/>
  <c r="V132" i="18"/>
  <c r="V106" i="18"/>
  <c r="C20" i="18"/>
  <c r="K20" i="18"/>
  <c r="S20" i="18"/>
  <c r="E22" i="18"/>
  <c r="M22" i="18"/>
  <c r="U22" i="18"/>
  <c r="E48" i="18"/>
  <c r="M48" i="18"/>
  <c r="U48" i="18"/>
  <c r="G50" i="18"/>
  <c r="O50" i="18"/>
  <c r="D64" i="18"/>
  <c r="L64" i="18"/>
  <c r="T64" i="18"/>
  <c r="G76" i="18"/>
  <c r="O76" i="18"/>
  <c r="F78" i="18"/>
  <c r="K92" i="18"/>
  <c r="E106" i="18"/>
  <c r="U132" i="18"/>
  <c r="D148" i="18"/>
  <c r="V35" i="19"/>
  <c r="V37" i="19"/>
  <c r="V63" i="19"/>
  <c r="V133" i="19"/>
  <c r="V79" i="19"/>
  <c r="V23" i="19"/>
  <c r="V49" i="19"/>
  <c r="V107" i="19"/>
  <c r="U7" i="19"/>
  <c r="V65" i="19"/>
  <c r="V91" i="19"/>
  <c r="V161" i="19"/>
  <c r="V149" i="19"/>
  <c r="V147" i="19"/>
  <c r="V135" i="19"/>
  <c r="V105" i="19"/>
  <c r="V119" i="19"/>
  <c r="V121" i="19"/>
  <c r="V9" i="19"/>
  <c r="V21" i="19"/>
  <c r="V93" i="19"/>
  <c r="V51" i="19"/>
  <c r="V77" i="19"/>
  <c r="P21" i="22"/>
  <c r="M22" i="21"/>
  <c r="C106" i="21"/>
  <c r="Q21" i="22"/>
  <c r="C64" i="21"/>
  <c r="C22" i="21"/>
  <c r="C134" i="21"/>
  <c r="C92" i="21"/>
  <c r="C162" i="21"/>
  <c r="C50" i="21"/>
  <c r="C120" i="21"/>
  <c r="C78" i="21"/>
  <c r="C148" i="21"/>
  <c r="C36" i="21"/>
  <c r="F147" i="22"/>
  <c r="F133" i="22"/>
  <c r="F35" i="22"/>
  <c r="F119" i="22"/>
  <c r="F77" i="22"/>
  <c r="F63" i="22"/>
  <c r="F105" i="22"/>
  <c r="F161" i="22"/>
  <c r="F91" i="22"/>
  <c r="F49" i="22"/>
  <c r="E22" i="21"/>
  <c r="O22" i="21"/>
  <c r="E64" i="21"/>
  <c r="D106" i="21"/>
  <c r="F134" i="21"/>
  <c r="G161" i="22"/>
  <c r="G105" i="22"/>
  <c r="G147" i="22"/>
  <c r="G91" i="22"/>
  <c r="G133" i="22"/>
  <c r="G119" i="22"/>
  <c r="G77" i="22"/>
  <c r="G63" i="22"/>
  <c r="G49" i="22"/>
  <c r="G21" i="22"/>
  <c r="R21" i="22"/>
  <c r="F22" i="21"/>
  <c r="D36" i="21"/>
  <c r="F64" i="21"/>
  <c r="E106" i="21"/>
  <c r="D148" i="21"/>
  <c r="H133" i="22"/>
  <c r="H119" i="22"/>
  <c r="H77" i="22"/>
  <c r="H63" i="22"/>
  <c r="H105" i="22"/>
  <c r="H49" i="22"/>
  <c r="H161" i="22"/>
  <c r="H91" i="22"/>
  <c r="H147" i="22"/>
  <c r="H35" i="22"/>
  <c r="H21" i="22"/>
  <c r="S21" i="22"/>
  <c r="E36" i="21"/>
  <c r="D78" i="21"/>
  <c r="F106" i="21"/>
  <c r="E148" i="21"/>
  <c r="T21" i="22"/>
  <c r="Q8" i="21"/>
  <c r="F36" i="21"/>
  <c r="E78" i="21"/>
  <c r="D120" i="21"/>
  <c r="F148" i="21"/>
  <c r="J7" i="22"/>
  <c r="H8" i="21"/>
  <c r="R8" i="21"/>
  <c r="D50" i="21"/>
  <c r="F78" i="21"/>
  <c r="E120" i="21"/>
  <c r="D162" i="21"/>
  <c r="C133" i="22"/>
  <c r="C77" i="22"/>
  <c r="C119" i="22"/>
  <c r="C161" i="22"/>
  <c r="C105" i="22"/>
  <c r="C147" i="22"/>
  <c r="C63" i="22"/>
  <c r="C91" i="22"/>
  <c r="C49" i="22"/>
  <c r="C35" i="22"/>
  <c r="K7" i="22"/>
  <c r="V7" i="22"/>
  <c r="C21" i="22"/>
  <c r="I8" i="21"/>
  <c r="L22" i="21"/>
  <c r="E50" i="21"/>
  <c r="D92" i="21"/>
  <c r="F120" i="21"/>
  <c r="E162" i="21"/>
  <c r="D161" i="22"/>
  <c r="D91" i="22"/>
  <c r="D147" i="22"/>
  <c r="D49" i="22"/>
  <c r="D133" i="22"/>
  <c r="D119" i="22"/>
  <c r="D35" i="22"/>
  <c r="D77" i="22"/>
  <c r="D105" i="22"/>
  <c r="D63" i="22"/>
  <c r="L7" i="22"/>
  <c r="W7" i="22"/>
  <c r="D21" i="22"/>
  <c r="F50" i="21"/>
  <c r="E92" i="21"/>
  <c r="D134" i="21"/>
  <c r="E119" i="22"/>
  <c r="E161" i="22"/>
  <c r="E105" i="22"/>
  <c r="E147" i="22"/>
  <c r="E91" i="22"/>
  <c r="E133" i="22"/>
  <c r="E49" i="22"/>
  <c r="E35" i="22"/>
  <c r="E77" i="22"/>
  <c r="E63" i="22"/>
  <c r="X7" i="22"/>
  <c r="E21" i="22"/>
  <c r="K95" i="24"/>
  <c r="K161" i="24"/>
  <c r="L8" i="24"/>
  <c r="N76" i="24"/>
  <c r="N75" i="24"/>
  <c r="K29" i="24"/>
  <c r="K183" i="24"/>
  <c r="K205" i="24"/>
  <c r="K227" i="24"/>
  <c r="K139" i="24"/>
  <c r="K73" i="24"/>
  <c r="N8" i="24"/>
  <c r="I7" i="24"/>
  <c r="K51" i="24"/>
  <c r="K253" i="24"/>
  <c r="M161" i="24"/>
  <c r="M253" i="24"/>
  <c r="L258" i="24"/>
  <c r="J263" i="24"/>
  <c r="N255" i="24"/>
  <c r="J256" i="24"/>
  <c r="L84" i="25"/>
  <c r="M139" i="24"/>
  <c r="M227" i="24"/>
  <c r="H267" i="24"/>
  <c r="J266" i="24"/>
  <c r="L265" i="24"/>
  <c r="H266" i="24"/>
  <c r="J265" i="24"/>
  <c r="L264" i="24"/>
  <c r="H262" i="24"/>
  <c r="J261" i="24"/>
  <c r="L260" i="24"/>
  <c r="L267" i="24"/>
  <c r="H265" i="24"/>
  <c r="J264" i="24"/>
  <c r="L263" i="24"/>
  <c r="H261" i="24"/>
  <c r="J260" i="24"/>
  <c r="L266" i="24"/>
  <c r="L33" i="25"/>
  <c r="C118" i="26"/>
  <c r="C160" i="26"/>
  <c r="C90" i="26"/>
  <c r="C132" i="26"/>
  <c r="C104" i="26"/>
  <c r="C146" i="26"/>
  <c r="C48" i="26"/>
  <c r="C20" i="26"/>
  <c r="C62" i="26"/>
  <c r="C34" i="26"/>
  <c r="J233" i="24"/>
  <c r="H234" i="24"/>
  <c r="L236" i="24"/>
  <c r="J237" i="24"/>
  <c r="H238" i="24"/>
  <c r="L240" i="24"/>
  <c r="H255" i="24"/>
  <c r="L256" i="24"/>
  <c r="H257" i="24"/>
  <c r="H264" i="24"/>
  <c r="M51" i="24"/>
  <c r="M117" i="24"/>
  <c r="M205" i="24"/>
  <c r="H258" i="24"/>
  <c r="H259" i="24"/>
  <c r="H260" i="24"/>
  <c r="J262" i="24"/>
  <c r="J267" i="24"/>
  <c r="L41" i="25"/>
  <c r="J257" i="24"/>
  <c r="L262" i="24"/>
  <c r="L107" i="25"/>
  <c r="L103" i="25"/>
  <c r="L99" i="25"/>
  <c r="L97" i="25"/>
  <c r="L64" i="25"/>
  <c r="L60" i="25"/>
  <c r="L56" i="25"/>
  <c r="L87" i="25"/>
  <c r="L83" i="25"/>
  <c r="L79" i="25"/>
  <c r="L76" i="25"/>
  <c r="L40" i="25"/>
  <c r="L36" i="25"/>
  <c r="L106" i="25"/>
  <c r="L102" i="25"/>
  <c r="L63" i="25"/>
  <c r="L59" i="25"/>
  <c r="L55" i="25"/>
  <c r="L53" i="25"/>
  <c r="L86" i="25"/>
  <c r="L82" i="25"/>
  <c r="L78" i="25"/>
  <c r="L43" i="25"/>
  <c r="L39" i="25"/>
  <c r="L35" i="25"/>
  <c r="L32" i="25"/>
  <c r="L109" i="25"/>
  <c r="L105" i="25"/>
  <c r="L101" i="25"/>
  <c r="L98" i="25"/>
  <c r="L62" i="25"/>
  <c r="L58" i="25"/>
  <c r="L85" i="25"/>
  <c r="L81" i="25"/>
  <c r="L77" i="25"/>
  <c r="L75" i="25"/>
  <c r="L42" i="25"/>
  <c r="L38" i="25"/>
  <c r="L34" i="25"/>
  <c r="L108" i="25"/>
  <c r="L104" i="25"/>
  <c r="L100" i="25"/>
  <c r="L65" i="25"/>
  <c r="L61" i="25"/>
  <c r="L57" i="25"/>
  <c r="L54" i="25"/>
  <c r="M95" i="24"/>
  <c r="J258" i="24"/>
  <c r="J259" i="24"/>
  <c r="C76" i="26"/>
  <c r="L8" i="25"/>
  <c r="M29" i="25"/>
  <c r="D160" i="26"/>
  <c r="D90" i="26"/>
  <c r="D132" i="26"/>
  <c r="D104" i="26"/>
  <c r="D146" i="26"/>
  <c r="D118" i="26"/>
  <c r="G20" i="26"/>
  <c r="E48" i="26"/>
  <c r="D76" i="26"/>
  <c r="F90" i="26"/>
  <c r="I7" i="25"/>
  <c r="N8" i="25"/>
  <c r="K73" i="25"/>
  <c r="E90" i="26"/>
  <c r="E132" i="26"/>
  <c r="E104" i="26"/>
  <c r="E146" i="26"/>
  <c r="E118" i="26"/>
  <c r="E160" i="26"/>
  <c r="F48" i="26"/>
  <c r="E76" i="26"/>
  <c r="G90" i="26"/>
  <c r="M73" i="25"/>
  <c r="F132" i="26"/>
  <c r="F104" i="26"/>
  <c r="F146" i="26"/>
  <c r="F118" i="26"/>
  <c r="F160" i="26"/>
  <c r="D34" i="26"/>
  <c r="G48" i="26"/>
  <c r="F76" i="26"/>
  <c r="G104" i="26"/>
  <c r="G146" i="26"/>
  <c r="G76" i="26"/>
  <c r="G118" i="26"/>
  <c r="G160" i="26"/>
  <c r="G132" i="26"/>
  <c r="E34" i="26"/>
  <c r="K51" i="25"/>
  <c r="N52" i="25" s="1"/>
  <c r="F34" i="26"/>
  <c r="D62" i="26"/>
  <c r="I6" i="26"/>
  <c r="D20" i="26"/>
  <c r="G34" i="26"/>
  <c r="E62" i="26"/>
  <c r="J6" i="26"/>
  <c r="E20" i="26"/>
  <c r="F62" i="26"/>
  <c r="C118" i="27"/>
  <c r="C160" i="27"/>
  <c r="C90" i="27"/>
  <c r="C132" i="27"/>
  <c r="C104" i="27"/>
  <c r="F20" i="27"/>
  <c r="D48" i="27"/>
  <c r="G62" i="27"/>
  <c r="F160" i="27"/>
  <c r="D118" i="27"/>
  <c r="D160" i="27"/>
  <c r="D90" i="27"/>
  <c r="D132" i="27"/>
  <c r="D104" i="27"/>
  <c r="D146" i="27"/>
  <c r="E48" i="27"/>
  <c r="C76" i="27"/>
  <c r="C146" i="27"/>
  <c r="E160" i="27"/>
  <c r="E90" i="27"/>
  <c r="E132" i="27"/>
  <c r="E104" i="27"/>
  <c r="E146" i="27"/>
  <c r="C34" i="27"/>
  <c r="F48" i="27"/>
  <c r="D76" i="27"/>
  <c r="F90" i="27"/>
  <c r="F132" i="27"/>
  <c r="F104" i="27"/>
  <c r="F146" i="27"/>
  <c r="F118" i="27"/>
  <c r="D34" i="27"/>
  <c r="G48" i="27"/>
  <c r="E76" i="27"/>
  <c r="G132" i="27"/>
  <c r="G104" i="27"/>
  <c r="G146" i="27"/>
  <c r="G118" i="27"/>
  <c r="G160" i="27"/>
  <c r="E34" i="27"/>
  <c r="C62" i="27"/>
  <c r="F76" i="27"/>
  <c r="E118" i="27"/>
  <c r="D132" i="28"/>
  <c r="D146" i="28"/>
  <c r="D76" i="28"/>
  <c r="D90" i="28"/>
  <c r="D104" i="28"/>
  <c r="D160" i="28"/>
  <c r="D118" i="28"/>
  <c r="D20" i="28"/>
  <c r="D34" i="28"/>
  <c r="D48" i="28"/>
  <c r="D62" i="28"/>
  <c r="C20" i="27"/>
  <c r="F34" i="27"/>
  <c r="D62" i="27"/>
  <c r="G76" i="27"/>
  <c r="I6" i="27"/>
  <c r="D20" i="27"/>
  <c r="G34" i="27"/>
  <c r="E62" i="27"/>
  <c r="G90" i="27"/>
  <c r="J6" i="27"/>
  <c r="E20" i="27"/>
  <c r="C48" i="27"/>
  <c r="F62" i="27"/>
  <c r="E146" i="28"/>
  <c r="E48" i="28"/>
  <c r="E90" i="28"/>
  <c r="E104" i="28"/>
  <c r="E160" i="28"/>
  <c r="E118" i="28"/>
  <c r="E132" i="28"/>
  <c r="G34" i="28"/>
  <c r="C76" i="28"/>
  <c r="F62" i="28"/>
  <c r="F76" i="28"/>
  <c r="F104" i="28"/>
  <c r="F160" i="28"/>
  <c r="F118" i="28"/>
  <c r="F132" i="28"/>
  <c r="F146" i="28"/>
  <c r="G20" i="28"/>
  <c r="E62" i="28"/>
  <c r="E76" i="28"/>
  <c r="G62" i="28"/>
  <c r="G76" i="28"/>
  <c r="G90" i="28"/>
  <c r="G104" i="28"/>
  <c r="G160" i="28"/>
  <c r="G118" i="28"/>
  <c r="G132" i="28"/>
  <c r="G146" i="28"/>
  <c r="C48" i="28"/>
  <c r="I6" i="28"/>
  <c r="C34" i="28"/>
  <c r="F48" i="28"/>
  <c r="J6" i="28"/>
  <c r="C20" i="28"/>
  <c r="G48" i="28"/>
  <c r="F90" i="28"/>
  <c r="C160" i="28"/>
  <c r="C118" i="28"/>
  <c r="C132" i="28"/>
  <c r="C146" i="28"/>
  <c r="C90" i="28"/>
  <c r="C104" i="28"/>
  <c r="K6" i="28"/>
  <c r="E34" i="28"/>
  <c r="N76" i="30"/>
  <c r="N53" i="30"/>
  <c r="N54" i="30"/>
  <c r="N75" i="30"/>
  <c r="N52" i="30"/>
  <c r="N30" i="30"/>
  <c r="J86" i="30"/>
  <c r="J82" i="30"/>
  <c r="J78" i="30"/>
  <c r="J52" i="30"/>
  <c r="J62" i="30"/>
  <c r="J58" i="30"/>
  <c r="J85" i="30"/>
  <c r="J81" i="30"/>
  <c r="J77" i="30"/>
  <c r="J75" i="30"/>
  <c r="J65" i="30"/>
  <c r="J61" i="30"/>
  <c r="J57" i="30"/>
  <c r="J54" i="30"/>
  <c r="J64" i="30"/>
  <c r="J60" i="30"/>
  <c r="J56" i="30"/>
  <c r="J87" i="30"/>
  <c r="J83" i="30"/>
  <c r="J79" i="30"/>
  <c r="J63" i="30"/>
  <c r="J59" i="30"/>
  <c r="J55" i="30"/>
  <c r="J53" i="30"/>
  <c r="L52" i="30"/>
  <c r="J84" i="30"/>
  <c r="D30" i="30"/>
  <c r="F54" i="30"/>
  <c r="H56" i="30"/>
  <c r="F57" i="30"/>
  <c r="H60" i="30"/>
  <c r="F61" i="30"/>
  <c r="H64" i="30"/>
  <c r="F65" i="30"/>
  <c r="H96" i="30"/>
  <c r="J140" i="30"/>
  <c r="F85" i="30"/>
  <c r="L140" i="30"/>
  <c r="H162" i="30"/>
  <c r="D206" i="30"/>
  <c r="L53" i="30"/>
  <c r="H54" i="30"/>
  <c r="L55" i="30"/>
  <c r="H57" i="30"/>
  <c r="F58" i="30"/>
  <c r="L59" i="30"/>
  <c r="H61" i="30"/>
  <c r="F62" i="30"/>
  <c r="L63" i="30"/>
  <c r="H65" i="30"/>
  <c r="N118" i="30"/>
  <c r="F123" i="30"/>
  <c r="H126" i="30"/>
  <c r="L143" i="30"/>
  <c r="F150" i="30"/>
  <c r="H153" i="30"/>
  <c r="F250" i="30"/>
  <c r="D52" i="30"/>
  <c r="F53" i="30"/>
  <c r="F55" i="30"/>
  <c r="L56" i="30"/>
  <c r="H58" i="30"/>
  <c r="F59" i="30"/>
  <c r="L60" i="30"/>
  <c r="H62" i="30"/>
  <c r="F63" i="30"/>
  <c r="J119" i="30"/>
  <c r="H122" i="30"/>
  <c r="J125" i="30"/>
  <c r="L128" i="30"/>
  <c r="F146" i="30"/>
  <c r="H149" i="30"/>
  <c r="J152" i="30"/>
  <c r="N32" i="31"/>
  <c r="N98" i="31"/>
  <c r="N75" i="31"/>
  <c r="N54" i="31"/>
  <c r="N31" i="31"/>
  <c r="N97" i="31"/>
  <c r="N76" i="31"/>
  <c r="N53" i="31"/>
  <c r="N30" i="31"/>
  <c r="F76" i="30"/>
  <c r="F79" i="30"/>
  <c r="F83" i="30"/>
  <c r="H86" i="30"/>
  <c r="F87" i="30"/>
  <c r="H141" i="30"/>
  <c r="F142" i="30"/>
  <c r="F143" i="30"/>
  <c r="F144" i="30"/>
  <c r="F145" i="30"/>
  <c r="H146" i="30"/>
  <c r="H147" i="30"/>
  <c r="H148" i="30"/>
  <c r="J149" i="30"/>
  <c r="J150" i="30"/>
  <c r="J151" i="30"/>
  <c r="L152" i="30"/>
  <c r="J184" i="30"/>
  <c r="H52" i="30"/>
  <c r="H53" i="30"/>
  <c r="H55" i="30"/>
  <c r="F56" i="30"/>
  <c r="H59" i="30"/>
  <c r="F60" i="30"/>
  <c r="H63" i="30"/>
  <c r="F64" i="30"/>
  <c r="N74" i="30"/>
  <c r="H142" i="30"/>
  <c r="H145" i="30"/>
  <c r="J148" i="30"/>
  <c r="L151" i="30"/>
  <c r="H79" i="30"/>
  <c r="F80" i="30"/>
  <c r="H83" i="30"/>
  <c r="J141" i="30"/>
  <c r="J142" i="30"/>
  <c r="H143" i="30"/>
  <c r="H144" i="30"/>
  <c r="J145" i="30"/>
  <c r="J146" i="30"/>
  <c r="J147" i="30"/>
  <c r="L148" i="30"/>
  <c r="L149" i="30"/>
  <c r="L150" i="30"/>
  <c r="H250" i="30"/>
  <c r="L282" i="30"/>
  <c r="M51" i="31"/>
  <c r="N52" i="31" s="1"/>
  <c r="M73" i="31"/>
  <c r="N74" i="31" s="1"/>
  <c r="N8" i="31"/>
  <c r="M95" i="31"/>
  <c r="N96" i="31" s="1"/>
  <c r="F30" i="31"/>
  <c r="D30" i="31"/>
  <c r="J65" i="31"/>
  <c r="H240" i="30"/>
  <c r="F241" i="30"/>
  <c r="L261" i="30"/>
  <c r="J262" i="30"/>
  <c r="H263" i="30"/>
  <c r="D272" i="30"/>
  <c r="F273" i="30"/>
  <c r="N273" i="30"/>
  <c r="J274" i="30"/>
  <c r="F275" i="30"/>
  <c r="L276" i="30"/>
  <c r="J277" i="30"/>
  <c r="H278" i="30"/>
  <c r="F280" i="30"/>
  <c r="H285" i="30"/>
  <c r="J284" i="30"/>
  <c r="L283" i="30"/>
  <c r="F282" i="30"/>
  <c r="H281" i="30"/>
  <c r="J280" i="30"/>
  <c r="L279" i="30"/>
  <c r="L285" i="30"/>
  <c r="F284" i="30"/>
  <c r="H283" i="30"/>
  <c r="J282" i="30"/>
  <c r="H279" i="30"/>
  <c r="F281" i="30"/>
  <c r="F283" i="30"/>
  <c r="L235" i="30"/>
  <c r="J236" i="30"/>
  <c r="H237" i="30"/>
  <c r="F238" i="30"/>
  <c r="L239" i="30"/>
  <c r="J240" i="30"/>
  <c r="H241" i="30"/>
  <c r="F261" i="30"/>
  <c r="L262" i="30"/>
  <c r="J263" i="30"/>
  <c r="H273" i="30"/>
  <c r="L274" i="30"/>
  <c r="H275" i="30"/>
  <c r="F276" i="30"/>
  <c r="L277" i="30"/>
  <c r="J278" i="30"/>
  <c r="H280" i="30"/>
  <c r="H284" i="30"/>
  <c r="J84" i="31"/>
  <c r="J80" i="31"/>
  <c r="J41" i="31"/>
  <c r="J37" i="31"/>
  <c r="J33" i="31"/>
  <c r="J31" i="31"/>
  <c r="J107" i="31"/>
  <c r="J103" i="31"/>
  <c r="J99" i="31"/>
  <c r="J97" i="31"/>
  <c r="J64" i="31"/>
  <c r="J60" i="31"/>
  <c r="J56" i="31"/>
  <c r="J30" i="31"/>
  <c r="J87" i="31"/>
  <c r="J83" i="31"/>
  <c r="J79" i="31"/>
  <c r="J76" i="31"/>
  <c r="J40" i="31"/>
  <c r="J36" i="31"/>
  <c r="J106" i="31"/>
  <c r="J102" i="31"/>
  <c r="J63" i="31"/>
  <c r="J59" i="31"/>
  <c r="J55" i="31"/>
  <c r="J53" i="31"/>
  <c r="J86" i="31"/>
  <c r="J82" i="31"/>
  <c r="J78" i="31"/>
  <c r="J43" i="31"/>
  <c r="J39" i="31"/>
  <c r="J35" i="31"/>
  <c r="J32" i="31"/>
  <c r="J105" i="31"/>
  <c r="J101" i="31"/>
  <c r="J98" i="31"/>
  <c r="J62" i="31"/>
  <c r="J58" i="31"/>
  <c r="J109" i="31"/>
  <c r="J85" i="31"/>
  <c r="J81" i="31"/>
  <c r="J77" i="31"/>
  <c r="J75" i="31"/>
  <c r="J42" i="31"/>
  <c r="J38" i="31"/>
  <c r="J34" i="31"/>
  <c r="J108" i="31"/>
  <c r="J104" i="31"/>
  <c r="J100" i="31"/>
  <c r="J61" i="31"/>
  <c r="J279" i="30"/>
  <c r="H282" i="30"/>
  <c r="J285" i="30"/>
  <c r="H74" i="31"/>
  <c r="L99" i="31"/>
  <c r="L103" i="31"/>
  <c r="L107" i="31"/>
  <c r="C109" i="33"/>
  <c r="C95" i="33"/>
  <c r="D96" i="33" s="1"/>
  <c r="C87" i="33"/>
  <c r="C29" i="33"/>
  <c r="H36" i="33"/>
  <c r="H42" i="33"/>
  <c r="H58" i="33"/>
  <c r="F60" i="33"/>
  <c r="G95" i="33"/>
  <c r="J105" i="33"/>
  <c r="J107" i="33"/>
  <c r="L31" i="31"/>
  <c r="L33" i="31"/>
  <c r="L37" i="31"/>
  <c r="F40" i="31"/>
  <c r="L41" i="31"/>
  <c r="H43" i="31"/>
  <c r="F76" i="31"/>
  <c r="H78" i="31"/>
  <c r="F79" i="31"/>
  <c r="L80" i="31"/>
  <c r="H82" i="31"/>
  <c r="F83" i="31"/>
  <c r="L84" i="31"/>
  <c r="H86" i="31"/>
  <c r="F87" i="31"/>
  <c r="F108" i="33"/>
  <c r="F100" i="33"/>
  <c r="E95" i="33"/>
  <c r="F96" i="33" s="1"/>
  <c r="F81" i="33"/>
  <c r="F58" i="33"/>
  <c r="F42" i="33"/>
  <c r="F34" i="33"/>
  <c r="F8" i="33"/>
  <c r="F99" i="33"/>
  <c r="F80" i="33"/>
  <c r="F57" i="33"/>
  <c r="F53" i="33"/>
  <c r="F98" i="33"/>
  <c r="F86" i="33"/>
  <c r="F78" i="33"/>
  <c r="F63" i="33"/>
  <c r="F55" i="33"/>
  <c r="F39" i="33"/>
  <c r="E29" i="33"/>
  <c r="F18" i="33"/>
  <c r="F14" i="33"/>
  <c r="F84" i="33"/>
  <c r="F61" i="33"/>
  <c r="F20" i="33"/>
  <c r="F21" i="33"/>
  <c r="G29" i="33"/>
  <c r="F31" i="33"/>
  <c r="H35" i="33"/>
  <c r="J36" i="33"/>
  <c r="F40" i="33"/>
  <c r="H41" i="33"/>
  <c r="J58" i="33"/>
  <c r="H60" i="33"/>
  <c r="F62" i="33"/>
  <c r="J79" i="33"/>
  <c r="F83" i="33"/>
  <c r="I95" i="33"/>
  <c r="J96" i="33" s="1"/>
  <c r="N97" i="33"/>
  <c r="J99" i="33"/>
  <c r="J101" i="33"/>
  <c r="J103" i="33"/>
  <c r="V17" i="35"/>
  <c r="V13" i="35"/>
  <c r="V9" i="35"/>
  <c r="V16" i="35"/>
  <c r="V8" i="35"/>
  <c r="V11" i="35"/>
  <c r="V14" i="35"/>
  <c r="V12" i="35"/>
  <c r="V7" i="35"/>
  <c r="V18" i="35"/>
  <c r="V15" i="35"/>
  <c r="L57" i="31"/>
  <c r="L61" i="31"/>
  <c r="L65" i="31"/>
  <c r="F97" i="31"/>
  <c r="F99" i="31"/>
  <c r="L100" i="31"/>
  <c r="H102" i="31"/>
  <c r="F103" i="31"/>
  <c r="L104" i="31"/>
  <c r="H106" i="31"/>
  <c r="F107" i="31"/>
  <c r="L108" i="31"/>
  <c r="H106" i="33"/>
  <c r="H105" i="33"/>
  <c r="H104" i="33"/>
  <c r="H103" i="33"/>
  <c r="H102" i="33"/>
  <c r="H101" i="33"/>
  <c r="H100" i="33"/>
  <c r="H99" i="33"/>
  <c r="H79" i="33"/>
  <c r="H64" i="33"/>
  <c r="H56" i="33"/>
  <c r="H40" i="33"/>
  <c r="H108" i="33"/>
  <c r="H107" i="33"/>
  <c r="H98" i="33"/>
  <c r="H86" i="33"/>
  <c r="H78" i="33"/>
  <c r="H63" i="33"/>
  <c r="H55" i="33"/>
  <c r="H84" i="33"/>
  <c r="H61" i="33"/>
  <c r="H37" i="33"/>
  <c r="H21" i="33"/>
  <c r="H17" i="33"/>
  <c r="H13" i="33"/>
  <c r="H10" i="33"/>
  <c r="H82" i="33"/>
  <c r="H76" i="33"/>
  <c r="G73" i="33"/>
  <c r="H74" i="33" s="1"/>
  <c r="H59" i="33"/>
  <c r="F19" i="33"/>
  <c r="J43" i="33"/>
  <c r="J30" i="33"/>
  <c r="F32" i="33"/>
  <c r="F33" i="33"/>
  <c r="H34" i="33"/>
  <c r="F54" i="33"/>
  <c r="J60" i="33"/>
  <c r="H62" i="33"/>
  <c r="F64" i="33"/>
  <c r="H83" i="33"/>
  <c r="F85" i="33"/>
  <c r="M95" i="33"/>
  <c r="L34" i="31"/>
  <c r="H36" i="31"/>
  <c r="F37" i="31"/>
  <c r="L38" i="31"/>
  <c r="H40" i="31"/>
  <c r="F41" i="31"/>
  <c r="L42" i="31"/>
  <c r="J52" i="31"/>
  <c r="L75" i="31"/>
  <c r="H76" i="31"/>
  <c r="L77" i="31"/>
  <c r="H79" i="31"/>
  <c r="F80" i="31"/>
  <c r="L81" i="31"/>
  <c r="H83" i="31"/>
  <c r="F84" i="31"/>
  <c r="L85" i="31"/>
  <c r="H87" i="31"/>
  <c r="F96" i="31"/>
  <c r="L109" i="31"/>
  <c r="J104" i="33"/>
  <c r="J98" i="33"/>
  <c r="J85" i="33"/>
  <c r="J77" i="33"/>
  <c r="J62" i="33"/>
  <c r="J38" i="33"/>
  <c r="J32" i="33"/>
  <c r="J84" i="33"/>
  <c r="J61" i="33"/>
  <c r="J82" i="33"/>
  <c r="J76" i="33"/>
  <c r="J59" i="33"/>
  <c r="I51" i="33"/>
  <c r="J35" i="33"/>
  <c r="J31" i="33"/>
  <c r="J20" i="33"/>
  <c r="J16" i="33"/>
  <c r="J12" i="33"/>
  <c r="J80" i="33"/>
  <c r="J57" i="33"/>
  <c r="N10" i="33"/>
  <c r="F16" i="33"/>
  <c r="F17" i="33"/>
  <c r="H19" i="33"/>
  <c r="H20" i="33"/>
  <c r="M29" i="33"/>
  <c r="H31" i="33"/>
  <c r="H32" i="33"/>
  <c r="H33" i="33"/>
  <c r="J41" i="33"/>
  <c r="C51" i="33"/>
  <c r="J55" i="33"/>
  <c r="H57" i="33"/>
  <c r="F59" i="33"/>
  <c r="J83" i="33"/>
  <c r="H85" i="33"/>
  <c r="F102" i="33"/>
  <c r="F104" i="33"/>
  <c r="F106" i="33"/>
  <c r="V10" i="35"/>
  <c r="F54" i="31"/>
  <c r="H56" i="31"/>
  <c r="F57" i="31"/>
  <c r="L58" i="31"/>
  <c r="H60" i="31"/>
  <c r="F61" i="31"/>
  <c r="L62" i="31"/>
  <c r="H64" i="31"/>
  <c r="F65" i="31"/>
  <c r="H97" i="31"/>
  <c r="L98" i="31"/>
  <c r="H99" i="31"/>
  <c r="F100" i="31"/>
  <c r="L101" i="31"/>
  <c r="H103" i="31"/>
  <c r="F104" i="31"/>
  <c r="L105" i="31"/>
  <c r="H107" i="31"/>
  <c r="F108" i="31"/>
  <c r="F9" i="33"/>
  <c r="F15" i="33"/>
  <c r="H18" i="33"/>
  <c r="J21" i="33"/>
  <c r="J34" i="33"/>
  <c r="F38" i="33"/>
  <c r="H39" i="33"/>
  <c r="J40" i="33"/>
  <c r="E51" i="33"/>
  <c r="H53" i="33"/>
  <c r="H54" i="33"/>
  <c r="J64" i="33"/>
  <c r="C73" i="33"/>
  <c r="D74" i="33" s="1"/>
  <c r="J78" i="33"/>
  <c r="H80" i="33"/>
  <c r="F82" i="33"/>
  <c r="J106" i="33"/>
  <c r="J108" i="33"/>
  <c r="N16" i="35"/>
  <c r="N12" i="35"/>
  <c r="N18" i="35"/>
  <c r="N17" i="35"/>
  <c r="N15" i="35"/>
  <c r="N10" i="35"/>
  <c r="N7" i="35"/>
  <c r="N13" i="35"/>
  <c r="N11" i="35"/>
  <c r="N14" i="35"/>
  <c r="L39" i="31"/>
  <c r="L43" i="31"/>
  <c r="F75" i="31"/>
  <c r="F77" i="31"/>
  <c r="L78" i="31"/>
  <c r="H80" i="31"/>
  <c r="F81" i="31"/>
  <c r="L82" i="31"/>
  <c r="H84" i="31"/>
  <c r="F85" i="31"/>
  <c r="L86" i="31"/>
  <c r="N53" i="33"/>
  <c r="N52" i="33"/>
  <c r="H9" i="33"/>
  <c r="F10" i="33"/>
  <c r="F12" i="33"/>
  <c r="F13" i="33"/>
  <c r="H15" i="33"/>
  <c r="H16" i="33"/>
  <c r="J33" i="33"/>
  <c r="F37" i="33"/>
  <c r="H38" i="33"/>
  <c r="J39" i="33"/>
  <c r="G51" i="33"/>
  <c r="J54" i="33"/>
  <c r="E73" i="33"/>
  <c r="F74" i="33" s="1"/>
  <c r="J100" i="33"/>
  <c r="J102" i="33"/>
  <c r="N9" i="35"/>
  <c r="L53" i="31"/>
  <c r="H54" i="31"/>
  <c r="L55" i="31"/>
  <c r="H57" i="31"/>
  <c r="F58" i="31"/>
  <c r="L59" i="31"/>
  <c r="H61" i="31"/>
  <c r="F62" i="31"/>
  <c r="L63" i="31"/>
  <c r="H65" i="31"/>
  <c r="F98" i="31"/>
  <c r="H100" i="31"/>
  <c r="F101" i="31"/>
  <c r="L102" i="31"/>
  <c r="H104" i="31"/>
  <c r="F105" i="31"/>
  <c r="L106" i="31"/>
  <c r="F109" i="31"/>
  <c r="D8" i="33"/>
  <c r="F11" i="33"/>
  <c r="H14" i="33"/>
  <c r="J17" i="33"/>
  <c r="F36" i="33"/>
  <c r="J53" i="33"/>
  <c r="F56" i="33"/>
  <c r="I73" i="33"/>
  <c r="J74" i="33" s="1"/>
  <c r="F77" i="33"/>
  <c r="N98" i="33"/>
  <c r="AB7" i="35"/>
  <c r="AB18" i="35"/>
  <c r="AB14" i="35"/>
  <c r="AB10" i="35"/>
  <c r="AB17" i="35"/>
  <c r="AB9" i="35"/>
  <c r="AB12" i="35"/>
  <c r="AB15" i="35"/>
  <c r="AB13" i="35"/>
  <c r="AB8" i="35"/>
  <c r="AB16" i="35"/>
  <c r="N8" i="35"/>
  <c r="L30" i="31"/>
  <c r="F32" i="31"/>
  <c r="H34" i="31"/>
  <c r="F35" i="31"/>
  <c r="L36" i="31"/>
  <c r="H38" i="31"/>
  <c r="F39" i="31"/>
  <c r="L40" i="31"/>
  <c r="H42" i="31"/>
  <c r="F43" i="31"/>
  <c r="H75" i="31"/>
  <c r="L76" i="31"/>
  <c r="H77" i="31"/>
  <c r="F78" i="31"/>
  <c r="L79" i="31"/>
  <c r="H81" i="31"/>
  <c r="F82" i="31"/>
  <c r="L83" i="31"/>
  <c r="H85" i="31"/>
  <c r="H8" i="33"/>
  <c r="J9" i="33"/>
  <c r="H11" i="33"/>
  <c r="H12" i="33"/>
  <c r="J14" i="33"/>
  <c r="J15" i="33"/>
  <c r="F35" i="33"/>
  <c r="N54" i="33"/>
  <c r="J63" i="33"/>
  <c r="M73" i="33"/>
  <c r="H77" i="33"/>
  <c r="F79" i="33"/>
  <c r="F101" i="33"/>
  <c r="F103" i="33"/>
  <c r="F105" i="33"/>
  <c r="F107" i="33"/>
  <c r="L63" i="33"/>
  <c r="L78" i="33"/>
  <c r="L86" i="33"/>
  <c r="K95" i="33"/>
  <c r="L96" i="33" s="1"/>
  <c r="L103" i="33"/>
  <c r="L104" i="33"/>
  <c r="L105" i="33"/>
  <c r="L106" i="33"/>
  <c r="L107" i="33"/>
  <c r="L9" i="33"/>
  <c r="L11" i="33"/>
  <c r="L15" i="33"/>
  <c r="L19" i="33"/>
  <c r="L33" i="33"/>
  <c r="L41" i="33"/>
  <c r="L53" i="33"/>
  <c r="L57" i="33"/>
  <c r="K73" i="33"/>
  <c r="L80" i="33"/>
  <c r="H10" i="35"/>
  <c r="AT7" i="35"/>
  <c r="L59" i="33"/>
  <c r="L76" i="33"/>
  <c r="L82" i="33"/>
  <c r="AL7" i="35"/>
  <c r="AR7" i="35"/>
  <c r="K29" i="33"/>
  <c r="L36" i="33"/>
  <c r="L54" i="33"/>
  <c r="L60" i="33"/>
  <c r="L83" i="33"/>
  <c r="H15" i="35"/>
  <c r="H11" i="35"/>
  <c r="H18" i="35"/>
  <c r="AJ7" i="35"/>
  <c r="AS7" i="35"/>
  <c r="L5" i="37"/>
  <c r="K5" i="37"/>
  <c r="M5" i="37"/>
  <c r="P5" i="38"/>
  <c r="O5" i="37"/>
  <c r="E129" i="37"/>
  <c r="G123" i="37"/>
  <c r="S5" i="38"/>
  <c r="AK29" i="35"/>
  <c r="P5" i="37"/>
  <c r="V29" i="35"/>
  <c r="AL29" i="35"/>
  <c r="L123" i="37"/>
  <c r="K123" i="37"/>
  <c r="O123" i="37"/>
  <c r="N123" i="37"/>
  <c r="I29" i="35"/>
  <c r="N5" i="38"/>
  <c r="M5" i="38"/>
  <c r="L5" i="38"/>
  <c r="R5" i="39"/>
  <c r="Q5" i="39"/>
  <c r="P5" i="39"/>
  <c r="F9" i="38"/>
  <c r="S5" i="39"/>
  <c r="S5" i="37"/>
  <c r="H123" i="37"/>
  <c r="F5" i="38"/>
  <c r="N133" i="38"/>
  <c r="T5" i="39"/>
  <c r="I123" i="37"/>
  <c r="F6" i="38"/>
  <c r="F10" i="38"/>
  <c r="O133" i="38"/>
  <c r="F7" i="39"/>
  <c r="F5" i="39"/>
  <c r="F9" i="39"/>
  <c r="J5" i="39"/>
  <c r="I5" i="39"/>
  <c r="H5" i="39"/>
  <c r="I5" i="38"/>
  <c r="Q5" i="38"/>
  <c r="H133" i="38"/>
  <c r="N5" i="39"/>
  <c r="L5" i="39"/>
  <c r="O133" i="39"/>
  <c r="N133" i="39"/>
  <c r="M133" i="39"/>
  <c r="L133" i="39"/>
  <c r="K133" i="39"/>
  <c r="M5" i="39"/>
  <c r="S5" i="40"/>
  <c r="S5" i="41"/>
  <c r="L5" i="40"/>
  <c r="L5" i="41"/>
  <c r="M5" i="40"/>
  <c r="F9" i="40"/>
  <c r="K133" i="40"/>
  <c r="F14" i="41"/>
  <c r="F10" i="41"/>
  <c r="M5" i="41"/>
  <c r="C16" i="41"/>
  <c r="F9" i="41"/>
  <c r="N5" i="40"/>
  <c r="J5" i="42"/>
  <c r="H5" i="42"/>
  <c r="M5" i="42"/>
  <c r="L5" i="42"/>
  <c r="F6" i="40"/>
  <c r="F10" i="40"/>
  <c r="M133" i="40"/>
  <c r="E146" i="41"/>
  <c r="C146" i="41"/>
  <c r="I5" i="42"/>
  <c r="G133" i="39"/>
  <c r="H5" i="40"/>
  <c r="P5" i="40"/>
  <c r="N133" i="40"/>
  <c r="H5" i="41"/>
  <c r="P5" i="41"/>
  <c r="F8" i="41"/>
  <c r="F11" i="41"/>
  <c r="G135" i="41"/>
  <c r="I5" i="40"/>
  <c r="Q5" i="40"/>
  <c r="O133" i="40"/>
  <c r="I5" i="41"/>
  <c r="Q5" i="41"/>
  <c r="F7" i="41"/>
  <c r="H135" i="41"/>
  <c r="T5" i="42"/>
  <c r="E146" i="42"/>
  <c r="G135" i="42"/>
  <c r="N5" i="43"/>
  <c r="M5" i="43"/>
  <c r="Q5" i="43"/>
  <c r="L135" i="41"/>
  <c r="P5" i="42"/>
  <c r="L5" i="43"/>
  <c r="Q5" i="42"/>
  <c r="R5" i="42"/>
  <c r="P5" i="43"/>
  <c r="O135" i="41"/>
  <c r="S5" i="43"/>
  <c r="I5" i="43"/>
  <c r="I135" i="43"/>
  <c r="I135" i="42"/>
  <c r="M135" i="43"/>
  <c r="N135" i="43"/>
  <c r="G135" i="43"/>
  <c r="O135" i="43"/>
  <c r="L74" i="33" l="1"/>
  <c r="C57" i="12"/>
  <c r="K145" i="43"/>
  <c r="K11" i="16"/>
  <c r="K10" i="16"/>
  <c r="K108" i="16"/>
  <c r="K150" i="16"/>
  <c r="K90" i="16"/>
  <c r="K72" i="16"/>
  <c r="W20" i="17"/>
  <c r="K116" i="16"/>
  <c r="H96" i="33"/>
  <c r="L109" i="33"/>
  <c r="W13" i="17"/>
  <c r="K159" i="16"/>
  <c r="K38" i="16"/>
  <c r="K141" i="16"/>
  <c r="K19" i="16"/>
  <c r="K46" i="16"/>
  <c r="K98" i="16"/>
  <c r="K124" i="16"/>
  <c r="K158" i="16"/>
  <c r="K73" i="16"/>
  <c r="K56" i="16"/>
  <c r="K89" i="16"/>
  <c r="K13" i="16"/>
  <c r="K55" i="16"/>
  <c r="K14" i="16"/>
  <c r="K142" i="16"/>
  <c r="K115" i="16"/>
  <c r="K99" i="16"/>
  <c r="N96" i="33"/>
  <c r="N74" i="25"/>
  <c r="K157" i="16"/>
  <c r="K17" i="16"/>
  <c r="K125" i="16"/>
  <c r="K29" i="16"/>
  <c r="K82" i="16"/>
  <c r="G57" i="12"/>
  <c r="K39" i="16"/>
  <c r="G140" i="43"/>
  <c r="I140" i="43"/>
  <c r="H140" i="43"/>
  <c r="K140" i="43" s="1"/>
  <c r="M136" i="43"/>
  <c r="J146" i="43"/>
  <c r="L136" i="43"/>
  <c r="O136" i="43"/>
  <c r="N136" i="43"/>
  <c r="I136" i="42"/>
  <c r="F146" i="42"/>
  <c r="H136" i="42"/>
  <c r="K136" i="42" s="1"/>
  <c r="G136" i="42"/>
  <c r="H143" i="43"/>
  <c r="K143" i="43" s="1"/>
  <c r="G143" i="43"/>
  <c r="I143" i="43"/>
  <c r="L139" i="43"/>
  <c r="N139" i="43"/>
  <c r="M139" i="43"/>
  <c r="O139" i="43"/>
  <c r="N143" i="42"/>
  <c r="M143" i="42"/>
  <c r="O143" i="42"/>
  <c r="L143" i="42"/>
  <c r="G139" i="42"/>
  <c r="H139" i="42"/>
  <c r="I139" i="42"/>
  <c r="M142" i="43"/>
  <c r="L142" i="43"/>
  <c r="O142" i="43"/>
  <c r="N142" i="43"/>
  <c r="I138" i="43"/>
  <c r="H138" i="43"/>
  <c r="K138" i="43" s="1"/>
  <c r="G138" i="43"/>
  <c r="H142" i="42"/>
  <c r="G142" i="42"/>
  <c r="I142" i="42"/>
  <c r="O143" i="43"/>
  <c r="N143" i="43"/>
  <c r="M143" i="43"/>
  <c r="L143" i="43"/>
  <c r="I143" i="42"/>
  <c r="H143" i="42"/>
  <c r="G143" i="42"/>
  <c r="G142" i="43"/>
  <c r="I142" i="43"/>
  <c r="H142" i="43"/>
  <c r="K142" i="43" s="1"/>
  <c r="O138" i="43"/>
  <c r="N138" i="43"/>
  <c r="M138" i="43"/>
  <c r="L138" i="43"/>
  <c r="O142" i="42"/>
  <c r="N142" i="42"/>
  <c r="M142" i="42"/>
  <c r="L142" i="42"/>
  <c r="O136" i="41"/>
  <c r="M136" i="41"/>
  <c r="J146" i="41"/>
  <c r="N136" i="41"/>
  <c r="L136" i="41"/>
  <c r="M145" i="41"/>
  <c r="L145" i="41"/>
  <c r="O145" i="41"/>
  <c r="N145" i="41"/>
  <c r="M137" i="41"/>
  <c r="O137" i="41"/>
  <c r="N137" i="41"/>
  <c r="L137" i="41"/>
  <c r="O143" i="41"/>
  <c r="L143" i="41"/>
  <c r="N143" i="41"/>
  <c r="M143" i="41"/>
  <c r="N141" i="41"/>
  <c r="L141" i="41"/>
  <c r="M141" i="41"/>
  <c r="O141" i="41"/>
  <c r="H138" i="41"/>
  <c r="K138" i="41" s="1"/>
  <c r="I138" i="41"/>
  <c r="G138" i="41"/>
  <c r="H137" i="41"/>
  <c r="I137" i="41"/>
  <c r="G137" i="41"/>
  <c r="G136" i="41"/>
  <c r="F146" i="41"/>
  <c r="I136" i="41"/>
  <c r="H136" i="41"/>
  <c r="K136" i="41" s="1"/>
  <c r="I8" i="41"/>
  <c r="J8" i="41"/>
  <c r="H8" i="41"/>
  <c r="O16" i="41"/>
  <c r="T6" i="41"/>
  <c r="S6" i="41"/>
  <c r="R6" i="41"/>
  <c r="Q6" i="41"/>
  <c r="P6" i="41"/>
  <c r="G16" i="41"/>
  <c r="J6" i="41"/>
  <c r="I6" i="41"/>
  <c r="H6" i="41"/>
  <c r="T6" i="40"/>
  <c r="S6" i="40"/>
  <c r="R6" i="40"/>
  <c r="Q6" i="40"/>
  <c r="P6" i="40"/>
  <c r="J6" i="40"/>
  <c r="I6" i="40"/>
  <c r="H6" i="40"/>
  <c r="G144" i="41"/>
  <c r="H144" i="41"/>
  <c r="K144" i="41" s="1"/>
  <c r="I144" i="41"/>
  <c r="H145" i="41"/>
  <c r="G145" i="41"/>
  <c r="I145" i="41"/>
  <c r="H139" i="41"/>
  <c r="G139" i="41"/>
  <c r="I139" i="41"/>
  <c r="I141" i="41"/>
  <c r="H141" i="41"/>
  <c r="K141" i="41" s="1"/>
  <c r="G141" i="41"/>
  <c r="I140" i="41"/>
  <c r="G140" i="41"/>
  <c r="H140" i="41"/>
  <c r="H15" i="41"/>
  <c r="I15" i="41"/>
  <c r="J15" i="41"/>
  <c r="R14" i="41"/>
  <c r="P14" i="41"/>
  <c r="T14" i="41"/>
  <c r="S14" i="41"/>
  <c r="Q14" i="41"/>
  <c r="L13" i="41"/>
  <c r="M13" i="41"/>
  <c r="N13" i="41"/>
  <c r="S11" i="41"/>
  <c r="P11" i="41"/>
  <c r="Q11" i="41"/>
  <c r="T11" i="41"/>
  <c r="R11" i="41"/>
  <c r="I12" i="41"/>
  <c r="J12" i="41"/>
  <c r="H12" i="41"/>
  <c r="M10" i="41"/>
  <c r="N10" i="41"/>
  <c r="L10" i="41"/>
  <c r="Q8" i="41"/>
  <c r="R8" i="41"/>
  <c r="P8" i="41"/>
  <c r="T8" i="41"/>
  <c r="S8" i="41"/>
  <c r="F6" i="41"/>
  <c r="E16" i="41"/>
  <c r="F16" i="41" s="1"/>
  <c r="T9" i="41"/>
  <c r="S9" i="41"/>
  <c r="R9" i="41"/>
  <c r="Q9" i="41"/>
  <c r="P9" i="41"/>
  <c r="T13" i="41"/>
  <c r="S13" i="41"/>
  <c r="R13" i="41"/>
  <c r="Q13" i="41"/>
  <c r="P13" i="41"/>
  <c r="J9" i="41"/>
  <c r="I9" i="41"/>
  <c r="H9" i="41"/>
  <c r="J13" i="41"/>
  <c r="I13" i="41"/>
  <c r="H13" i="41"/>
  <c r="Q9" i="40"/>
  <c r="P9" i="40"/>
  <c r="T9" i="40"/>
  <c r="S9" i="40"/>
  <c r="R9" i="40"/>
  <c r="I9" i="40"/>
  <c r="H9" i="40"/>
  <c r="M9" i="40"/>
  <c r="J9" i="40"/>
  <c r="M7" i="40"/>
  <c r="L7" i="40"/>
  <c r="N7" i="40"/>
  <c r="M14" i="41"/>
  <c r="N14" i="41"/>
  <c r="L14" i="41"/>
  <c r="N6" i="41"/>
  <c r="K16" i="41"/>
  <c r="M6" i="41"/>
  <c r="L6" i="41"/>
  <c r="N10" i="40"/>
  <c r="M10" i="40"/>
  <c r="L10" i="40"/>
  <c r="S8" i="40"/>
  <c r="R8" i="40"/>
  <c r="Q8" i="40"/>
  <c r="P8" i="40"/>
  <c r="T8" i="40"/>
  <c r="J8" i="40"/>
  <c r="I8" i="40"/>
  <c r="H8" i="40"/>
  <c r="M8" i="40"/>
  <c r="N6" i="40"/>
  <c r="M6" i="40"/>
  <c r="L6" i="40"/>
  <c r="N8" i="41"/>
  <c r="M8" i="41"/>
  <c r="L8" i="41"/>
  <c r="J7" i="41"/>
  <c r="I7" i="41"/>
  <c r="H7" i="41"/>
  <c r="N7" i="41"/>
  <c r="M7" i="41"/>
  <c r="L7" i="41"/>
  <c r="N11" i="41"/>
  <c r="M11" i="41"/>
  <c r="L11" i="41"/>
  <c r="N15" i="41"/>
  <c r="M15" i="41"/>
  <c r="L15" i="41"/>
  <c r="N9" i="40"/>
  <c r="L9" i="40"/>
  <c r="K134" i="39"/>
  <c r="O134" i="39"/>
  <c r="N134" i="39"/>
  <c r="M134" i="39"/>
  <c r="L134" i="39"/>
  <c r="G134" i="38"/>
  <c r="I134" i="38"/>
  <c r="H134" i="38"/>
  <c r="R9" i="39"/>
  <c r="Q9" i="39"/>
  <c r="P9" i="39"/>
  <c r="T9" i="39"/>
  <c r="S9" i="39"/>
  <c r="N10" i="39"/>
  <c r="L10" i="39"/>
  <c r="M10" i="39"/>
  <c r="L8" i="39"/>
  <c r="N8" i="39"/>
  <c r="AA20" i="38"/>
  <c r="P10" i="38"/>
  <c r="T10" i="38"/>
  <c r="S10" i="38"/>
  <c r="R10" i="38"/>
  <c r="Q10" i="38"/>
  <c r="H10" i="38"/>
  <c r="J10" i="38"/>
  <c r="I10" i="38"/>
  <c r="P6" i="38"/>
  <c r="T6" i="38"/>
  <c r="S6" i="38"/>
  <c r="R6" i="38"/>
  <c r="Q6" i="38"/>
  <c r="H6" i="38"/>
  <c r="J6" i="38"/>
  <c r="I6" i="38"/>
  <c r="G124" i="37"/>
  <c r="H124" i="37"/>
  <c r="J7" i="39"/>
  <c r="I7" i="39"/>
  <c r="H7" i="39"/>
  <c r="J8" i="39"/>
  <c r="H8" i="39"/>
  <c r="M8" i="39"/>
  <c r="I8" i="39"/>
  <c r="H6" i="39"/>
  <c r="J6" i="39"/>
  <c r="I6" i="39"/>
  <c r="H10" i="39"/>
  <c r="J10" i="39"/>
  <c r="I10" i="39"/>
  <c r="R9" i="38"/>
  <c r="Q9" i="38"/>
  <c r="P9" i="38"/>
  <c r="T9" i="38"/>
  <c r="S9" i="38"/>
  <c r="J9" i="38"/>
  <c r="I9" i="38"/>
  <c r="H9" i="38"/>
  <c r="M9" i="38"/>
  <c r="I127" i="37"/>
  <c r="G127" i="37"/>
  <c r="F129" i="37"/>
  <c r="H127" i="37"/>
  <c r="T8" i="39"/>
  <c r="S8" i="39"/>
  <c r="R8" i="39"/>
  <c r="P8" i="39"/>
  <c r="Q8" i="39"/>
  <c r="P6" i="39"/>
  <c r="T6" i="39"/>
  <c r="S6" i="39"/>
  <c r="R6" i="39"/>
  <c r="Q6" i="39"/>
  <c r="P10" i="39"/>
  <c r="T10" i="39"/>
  <c r="AA20" i="39" s="1"/>
  <c r="S10" i="39"/>
  <c r="R10" i="39"/>
  <c r="Q10" i="39"/>
  <c r="I125" i="37"/>
  <c r="H125" i="37"/>
  <c r="G125" i="37"/>
  <c r="M6" i="38"/>
  <c r="L6" i="38"/>
  <c r="N6" i="38"/>
  <c r="N10" i="38"/>
  <c r="M10" i="38"/>
  <c r="L10" i="38"/>
  <c r="N7" i="38"/>
  <c r="M7" i="38"/>
  <c r="L7" i="38"/>
  <c r="L8" i="38"/>
  <c r="N8" i="38"/>
  <c r="W34" i="35"/>
  <c r="V34" i="35"/>
  <c r="N124" i="37"/>
  <c r="M124" i="37"/>
  <c r="L124" i="37"/>
  <c r="O124" i="37"/>
  <c r="O126" i="37"/>
  <c r="N126" i="37"/>
  <c r="L126" i="37"/>
  <c r="K126" i="37"/>
  <c r="M126" i="37"/>
  <c r="M128" i="37"/>
  <c r="L128" i="37"/>
  <c r="O128" i="37"/>
  <c r="N128" i="37"/>
  <c r="K128" i="37"/>
  <c r="O127" i="37"/>
  <c r="N127" i="37"/>
  <c r="M127" i="37"/>
  <c r="J129" i="37"/>
  <c r="L127" i="37"/>
  <c r="K127" i="37"/>
  <c r="W37" i="35"/>
  <c r="V37" i="35"/>
  <c r="I36" i="35"/>
  <c r="H36" i="35"/>
  <c r="I31" i="35"/>
  <c r="H31" i="35"/>
  <c r="H39" i="35"/>
  <c r="I39" i="35"/>
  <c r="H38" i="35"/>
  <c r="I38" i="35"/>
  <c r="I35" i="35"/>
  <c r="H35" i="35"/>
  <c r="W36" i="35"/>
  <c r="V36" i="35"/>
  <c r="V35" i="35"/>
  <c r="W35" i="35"/>
  <c r="W32" i="35"/>
  <c r="V32" i="35"/>
  <c r="W40" i="35"/>
  <c r="V40" i="35"/>
  <c r="AL34" i="35"/>
  <c r="AK34" i="35"/>
  <c r="I33" i="35"/>
  <c r="H33" i="35"/>
  <c r="I32" i="35"/>
  <c r="H32" i="35"/>
  <c r="AL33" i="35"/>
  <c r="AK33" i="35"/>
  <c r="AL38" i="35"/>
  <c r="AK38" i="35"/>
  <c r="AK40" i="35"/>
  <c r="AL40" i="35"/>
  <c r="AL37" i="35"/>
  <c r="AK37" i="35"/>
  <c r="AV14" i="35"/>
  <c r="AT14" i="35"/>
  <c r="AS14" i="35"/>
  <c r="AR14" i="35"/>
  <c r="AU14" i="35"/>
  <c r="AL17" i="35"/>
  <c r="AK17" i="35"/>
  <c r="AJ17" i="35"/>
  <c r="AR8" i="35"/>
  <c r="AS8" i="35"/>
  <c r="AU8" i="35"/>
  <c r="AV8" i="35"/>
  <c r="AT8" i="35"/>
  <c r="L43" i="33"/>
  <c r="L30" i="33"/>
  <c r="AL13" i="35"/>
  <c r="AK13" i="35"/>
  <c r="AJ13" i="35"/>
  <c r="AV9" i="35"/>
  <c r="AU9" i="35"/>
  <c r="AT9" i="35"/>
  <c r="AS9" i="35"/>
  <c r="AR9" i="35"/>
  <c r="AL18" i="35"/>
  <c r="AK18" i="35"/>
  <c r="AJ18" i="35"/>
  <c r="AL11" i="35"/>
  <c r="AJ11" i="35"/>
  <c r="AK11" i="35"/>
  <c r="AL15" i="35"/>
  <c r="AJ15" i="35"/>
  <c r="AK15" i="35"/>
  <c r="AR12" i="35"/>
  <c r="AV12" i="35"/>
  <c r="AU12" i="35"/>
  <c r="AT12" i="35"/>
  <c r="AS12" i="35"/>
  <c r="AV18" i="35"/>
  <c r="AT18" i="35"/>
  <c r="AS18" i="35"/>
  <c r="AR18" i="35"/>
  <c r="AU18" i="35"/>
  <c r="AT11" i="35"/>
  <c r="AR11" i="35"/>
  <c r="AQ22" i="35"/>
  <c r="AU11" i="35"/>
  <c r="AV11" i="35"/>
  <c r="AS11" i="35"/>
  <c r="AT15" i="35"/>
  <c r="AR15" i="35"/>
  <c r="AV15" i="35"/>
  <c r="AU15" i="35"/>
  <c r="AS15" i="35"/>
  <c r="AL14" i="35"/>
  <c r="AK14" i="35"/>
  <c r="AJ14" i="35"/>
  <c r="AV17" i="35"/>
  <c r="AU17" i="35"/>
  <c r="AT17" i="35"/>
  <c r="AS17" i="35"/>
  <c r="AR17" i="35"/>
  <c r="AV13" i="35"/>
  <c r="AU13" i="35"/>
  <c r="AT13" i="35"/>
  <c r="AS13" i="35"/>
  <c r="AR13" i="35"/>
  <c r="AL9" i="35"/>
  <c r="AK9" i="35"/>
  <c r="AJ9" i="35"/>
  <c r="N75" i="33"/>
  <c r="N76" i="33"/>
  <c r="N74" i="33"/>
  <c r="J75" i="33"/>
  <c r="I87" i="33"/>
  <c r="J87" i="33" s="1"/>
  <c r="H65" i="33"/>
  <c r="H52" i="33"/>
  <c r="F65" i="33"/>
  <c r="F52" i="33"/>
  <c r="F75" i="33"/>
  <c r="E87" i="33"/>
  <c r="F87" i="33" s="1"/>
  <c r="D52" i="33"/>
  <c r="N31" i="33"/>
  <c r="N32" i="33"/>
  <c r="N30" i="33"/>
  <c r="J65" i="33"/>
  <c r="L52" i="33"/>
  <c r="J52" i="33"/>
  <c r="J97" i="33"/>
  <c r="I109" i="33"/>
  <c r="G109" i="33"/>
  <c r="H109" i="33" s="1"/>
  <c r="H97" i="33"/>
  <c r="G87" i="33"/>
  <c r="H87" i="33" s="1"/>
  <c r="H75" i="33"/>
  <c r="H43" i="33"/>
  <c r="H30" i="33"/>
  <c r="E109" i="33"/>
  <c r="F109" i="33" s="1"/>
  <c r="F97" i="33"/>
  <c r="F43" i="33"/>
  <c r="F30" i="33"/>
  <c r="D30" i="33"/>
  <c r="K67" i="28"/>
  <c r="J67" i="28"/>
  <c r="I67" i="28"/>
  <c r="M67" i="28"/>
  <c r="L67" i="28"/>
  <c r="M51" i="28"/>
  <c r="L51" i="28"/>
  <c r="K51" i="28"/>
  <c r="J51" i="28"/>
  <c r="I51" i="28"/>
  <c r="M45" i="28"/>
  <c r="L45" i="28"/>
  <c r="K45" i="28"/>
  <c r="J45" i="28"/>
  <c r="I45" i="28"/>
  <c r="M40" i="28"/>
  <c r="H48" i="28"/>
  <c r="L40" i="28"/>
  <c r="K40" i="28"/>
  <c r="J40" i="28"/>
  <c r="I40" i="28"/>
  <c r="M33" i="28"/>
  <c r="L33" i="28"/>
  <c r="K33" i="28"/>
  <c r="J33" i="28"/>
  <c r="I33" i="28"/>
  <c r="M25" i="28"/>
  <c r="L25" i="28"/>
  <c r="K25" i="28"/>
  <c r="J25" i="28"/>
  <c r="I25" i="28"/>
  <c r="M16" i="28"/>
  <c r="L16" i="28"/>
  <c r="K16" i="28"/>
  <c r="J16" i="28"/>
  <c r="I16" i="28"/>
  <c r="M8" i="28"/>
  <c r="L8" i="28"/>
  <c r="K8" i="28"/>
  <c r="J8" i="28"/>
  <c r="I8" i="28"/>
  <c r="K75" i="28"/>
  <c r="J75" i="28"/>
  <c r="I75" i="28"/>
  <c r="M75" i="28"/>
  <c r="L75" i="28"/>
  <c r="L64" i="28"/>
  <c r="K64" i="28"/>
  <c r="I64" i="28"/>
  <c r="M64" i="28"/>
  <c r="J64" i="28"/>
  <c r="J61" i="28"/>
  <c r="I61" i="28"/>
  <c r="K61" i="28"/>
  <c r="M61" i="28"/>
  <c r="L61" i="28"/>
  <c r="J50" i="28"/>
  <c r="I50" i="28"/>
  <c r="M50" i="28"/>
  <c r="L50" i="28"/>
  <c r="K50" i="28"/>
  <c r="I44" i="28"/>
  <c r="J44" i="28"/>
  <c r="M44" i="28"/>
  <c r="L44" i="28"/>
  <c r="K44" i="28"/>
  <c r="I30" i="28"/>
  <c r="M30" i="28"/>
  <c r="L30" i="28"/>
  <c r="K30" i="28"/>
  <c r="J30" i="28"/>
  <c r="I22" i="28"/>
  <c r="M22" i="28"/>
  <c r="L22" i="28"/>
  <c r="K22" i="28"/>
  <c r="J22" i="28"/>
  <c r="I13" i="28"/>
  <c r="M13" i="28"/>
  <c r="L13" i="28"/>
  <c r="K13" i="28"/>
  <c r="J13" i="28"/>
  <c r="M60" i="28"/>
  <c r="L60" i="28"/>
  <c r="J60" i="28"/>
  <c r="I60" i="28"/>
  <c r="K60" i="28"/>
  <c r="K58" i="28"/>
  <c r="J58" i="28"/>
  <c r="L58" i="28"/>
  <c r="I58" i="28"/>
  <c r="M58" i="28"/>
  <c r="J36" i="28"/>
  <c r="I36" i="28"/>
  <c r="M36" i="28"/>
  <c r="L36" i="28"/>
  <c r="K36" i="28"/>
  <c r="J27" i="28"/>
  <c r="I27" i="28"/>
  <c r="M27" i="28"/>
  <c r="L27" i="28"/>
  <c r="K27" i="28"/>
  <c r="J18" i="28"/>
  <c r="I18" i="28"/>
  <c r="M18" i="28"/>
  <c r="L18" i="28"/>
  <c r="K18" i="28"/>
  <c r="J10" i="28"/>
  <c r="I10" i="28"/>
  <c r="M10" i="28"/>
  <c r="L10" i="28"/>
  <c r="K10" i="28"/>
  <c r="M57" i="28"/>
  <c r="K57" i="28"/>
  <c r="J57" i="28"/>
  <c r="I57" i="28"/>
  <c r="L57" i="28"/>
  <c r="L55" i="28"/>
  <c r="K55" i="28"/>
  <c r="M55" i="28"/>
  <c r="J55" i="28"/>
  <c r="I55" i="28"/>
  <c r="L43" i="28"/>
  <c r="K43" i="28"/>
  <c r="J43" i="28"/>
  <c r="I43" i="28"/>
  <c r="M43" i="28"/>
  <c r="K32" i="28"/>
  <c r="J32" i="28"/>
  <c r="I32" i="28"/>
  <c r="M32" i="28"/>
  <c r="L32" i="28"/>
  <c r="K24" i="28"/>
  <c r="J24" i="28"/>
  <c r="I24" i="28"/>
  <c r="M24" i="28"/>
  <c r="L24" i="28"/>
  <c r="K15" i="28"/>
  <c r="J15" i="28"/>
  <c r="I15" i="28"/>
  <c r="M15" i="28"/>
  <c r="L15" i="28"/>
  <c r="M71" i="28"/>
  <c r="K71" i="28"/>
  <c r="J71" i="28"/>
  <c r="I71" i="28"/>
  <c r="L71" i="28"/>
  <c r="M80" i="28"/>
  <c r="K80" i="28"/>
  <c r="J80" i="28"/>
  <c r="I80" i="28"/>
  <c r="L80" i="28"/>
  <c r="M88" i="28"/>
  <c r="L88" i="28"/>
  <c r="K88" i="28"/>
  <c r="J88" i="28"/>
  <c r="I88" i="28"/>
  <c r="M97" i="28"/>
  <c r="L97" i="28"/>
  <c r="K97" i="28"/>
  <c r="J97" i="28"/>
  <c r="I97" i="28"/>
  <c r="M106" i="28"/>
  <c r="L106" i="28"/>
  <c r="K106" i="28"/>
  <c r="J106" i="28"/>
  <c r="I106" i="28"/>
  <c r="M114" i="28"/>
  <c r="L114" i="28"/>
  <c r="K114" i="28"/>
  <c r="J114" i="28"/>
  <c r="I114" i="28"/>
  <c r="M123" i="28"/>
  <c r="L123" i="28"/>
  <c r="K123" i="28"/>
  <c r="J123" i="28"/>
  <c r="I123" i="28"/>
  <c r="K131" i="28"/>
  <c r="M131" i="28"/>
  <c r="L131" i="28"/>
  <c r="J131" i="28"/>
  <c r="I131" i="28"/>
  <c r="L137" i="28"/>
  <c r="M137" i="28"/>
  <c r="K137" i="28"/>
  <c r="J137" i="28"/>
  <c r="I137" i="28"/>
  <c r="M142" i="28"/>
  <c r="L142" i="28"/>
  <c r="K142" i="28"/>
  <c r="J142" i="28"/>
  <c r="I142" i="28"/>
  <c r="M66" i="28"/>
  <c r="L66" i="28"/>
  <c r="J66" i="28"/>
  <c r="K66" i="28"/>
  <c r="I66" i="28"/>
  <c r="M74" i="28"/>
  <c r="L74" i="28"/>
  <c r="J74" i="28"/>
  <c r="I74" i="28"/>
  <c r="K74" i="28"/>
  <c r="M83" i="28"/>
  <c r="L83" i="28"/>
  <c r="J83" i="28"/>
  <c r="I83" i="28"/>
  <c r="K83" i="28"/>
  <c r="M92" i="28"/>
  <c r="L92" i="28"/>
  <c r="K92" i="28"/>
  <c r="J92" i="28"/>
  <c r="I92" i="28"/>
  <c r="M100" i="28"/>
  <c r="L100" i="28"/>
  <c r="K100" i="28"/>
  <c r="J100" i="28"/>
  <c r="I100" i="28"/>
  <c r="M109" i="28"/>
  <c r="L109" i="28"/>
  <c r="K109" i="28"/>
  <c r="J109" i="28"/>
  <c r="I109" i="28"/>
  <c r="M117" i="28"/>
  <c r="L117" i="28"/>
  <c r="K117" i="28"/>
  <c r="J117" i="28"/>
  <c r="I117" i="28"/>
  <c r="M126" i="28"/>
  <c r="L126" i="28"/>
  <c r="K126" i="28"/>
  <c r="J126" i="28"/>
  <c r="I126" i="28"/>
  <c r="M144" i="28"/>
  <c r="L144" i="28"/>
  <c r="K144" i="28"/>
  <c r="J144" i="28"/>
  <c r="I144" i="28"/>
  <c r="M69" i="28"/>
  <c r="L69" i="28"/>
  <c r="K69" i="28"/>
  <c r="I69" i="28"/>
  <c r="J69" i="28"/>
  <c r="M78" i="28"/>
  <c r="L78" i="28"/>
  <c r="K78" i="28"/>
  <c r="I78" i="28"/>
  <c r="J78" i="28"/>
  <c r="M86" i="28"/>
  <c r="L86" i="28"/>
  <c r="K86" i="28"/>
  <c r="J86" i="28"/>
  <c r="I86" i="28"/>
  <c r="M95" i="28"/>
  <c r="L95" i="28"/>
  <c r="K95" i="28"/>
  <c r="J95" i="28"/>
  <c r="I95" i="28"/>
  <c r="M103" i="28"/>
  <c r="L103" i="28"/>
  <c r="K103" i="28"/>
  <c r="J103" i="28"/>
  <c r="I103" i="28"/>
  <c r="M112" i="28"/>
  <c r="L112" i="28"/>
  <c r="K112" i="28"/>
  <c r="J112" i="28"/>
  <c r="I112" i="28"/>
  <c r="M121" i="28"/>
  <c r="L121" i="28"/>
  <c r="K121" i="28"/>
  <c r="J121" i="28"/>
  <c r="I121" i="28"/>
  <c r="M129" i="28"/>
  <c r="L129" i="28"/>
  <c r="K129" i="28"/>
  <c r="J129" i="28"/>
  <c r="I129" i="28"/>
  <c r="I138" i="28"/>
  <c r="M138" i="28"/>
  <c r="L138" i="28"/>
  <c r="K138" i="28"/>
  <c r="J138" i="28"/>
  <c r="H146" i="28"/>
  <c r="L145" i="28"/>
  <c r="J145" i="28"/>
  <c r="M145" i="28"/>
  <c r="K145" i="28"/>
  <c r="I145" i="28"/>
  <c r="L148" i="28"/>
  <c r="M148" i="28"/>
  <c r="K148" i="28"/>
  <c r="J148" i="28"/>
  <c r="I148" i="28"/>
  <c r="L72" i="28"/>
  <c r="K72" i="28"/>
  <c r="J72" i="28"/>
  <c r="M72" i="28"/>
  <c r="I72" i="28"/>
  <c r="L81" i="28"/>
  <c r="K81" i="28"/>
  <c r="J81" i="28"/>
  <c r="M81" i="28"/>
  <c r="I81" i="28"/>
  <c r="L89" i="28"/>
  <c r="K89" i="28"/>
  <c r="J89" i="28"/>
  <c r="I89" i="28"/>
  <c r="M89" i="28"/>
  <c r="L98" i="28"/>
  <c r="K98" i="28"/>
  <c r="J98" i="28"/>
  <c r="I98" i="28"/>
  <c r="M98" i="28"/>
  <c r="L107" i="28"/>
  <c r="K107" i="28"/>
  <c r="J107" i="28"/>
  <c r="I107" i="28"/>
  <c r="M107" i="28"/>
  <c r="L115" i="28"/>
  <c r="K115" i="28"/>
  <c r="J115" i="28"/>
  <c r="I115" i="28"/>
  <c r="M115" i="28"/>
  <c r="H132" i="28"/>
  <c r="L124" i="28"/>
  <c r="K124" i="28"/>
  <c r="J124" i="28"/>
  <c r="I124" i="28"/>
  <c r="M124" i="28"/>
  <c r="M134" i="28"/>
  <c r="L134" i="28"/>
  <c r="K134" i="28"/>
  <c r="J134" i="28"/>
  <c r="I134" i="28"/>
  <c r="L139" i="28"/>
  <c r="K139" i="28"/>
  <c r="J139" i="28"/>
  <c r="I139" i="28"/>
  <c r="M139" i="28"/>
  <c r="K149" i="28"/>
  <c r="I149" i="28"/>
  <c r="M149" i="28"/>
  <c r="L149" i="28"/>
  <c r="J149" i="28"/>
  <c r="M151" i="28"/>
  <c r="K151" i="28"/>
  <c r="L151" i="28"/>
  <c r="J151" i="28"/>
  <c r="I151" i="28"/>
  <c r="M153" i="28"/>
  <c r="L153" i="28"/>
  <c r="K153" i="28"/>
  <c r="J153" i="28"/>
  <c r="I153" i="28"/>
  <c r="K93" i="28"/>
  <c r="J93" i="28"/>
  <c r="I93" i="28"/>
  <c r="M93" i="28"/>
  <c r="L93" i="28"/>
  <c r="K101" i="28"/>
  <c r="J101" i="28"/>
  <c r="I101" i="28"/>
  <c r="M101" i="28"/>
  <c r="L101" i="28"/>
  <c r="K110" i="28"/>
  <c r="J110" i="28"/>
  <c r="I110" i="28"/>
  <c r="H118" i="28"/>
  <c r="M110" i="28"/>
  <c r="L110" i="28"/>
  <c r="K127" i="28"/>
  <c r="J127" i="28"/>
  <c r="I127" i="28"/>
  <c r="M127" i="28"/>
  <c r="L127" i="28"/>
  <c r="L154" i="28"/>
  <c r="J154" i="28"/>
  <c r="M154" i="28"/>
  <c r="K154" i="28"/>
  <c r="I154" i="28"/>
  <c r="I155" i="28"/>
  <c r="L155" i="28"/>
  <c r="K155" i="28"/>
  <c r="J155" i="28"/>
  <c r="M155" i="28"/>
  <c r="L156" i="28"/>
  <c r="K156" i="28"/>
  <c r="J156" i="28"/>
  <c r="I156" i="28"/>
  <c r="M156" i="28"/>
  <c r="J70" i="28"/>
  <c r="I70" i="28"/>
  <c r="M70" i="28"/>
  <c r="L70" i="28"/>
  <c r="K70" i="28"/>
  <c r="J79" i="28"/>
  <c r="I79" i="28"/>
  <c r="M79" i="28"/>
  <c r="L79" i="28"/>
  <c r="K79" i="28"/>
  <c r="J87" i="28"/>
  <c r="I87" i="28"/>
  <c r="M87" i="28"/>
  <c r="L87" i="28"/>
  <c r="K87" i="28"/>
  <c r="J96" i="28"/>
  <c r="I96" i="28"/>
  <c r="H104" i="28"/>
  <c r="M96" i="28"/>
  <c r="L96" i="28"/>
  <c r="K96" i="28"/>
  <c r="J113" i="28"/>
  <c r="I113" i="28"/>
  <c r="M113" i="28"/>
  <c r="L113" i="28"/>
  <c r="K113" i="28"/>
  <c r="J122" i="28"/>
  <c r="I122" i="28"/>
  <c r="M122" i="28"/>
  <c r="L122" i="28"/>
  <c r="K122" i="28"/>
  <c r="J130" i="28"/>
  <c r="I130" i="28"/>
  <c r="M130" i="28"/>
  <c r="L130" i="28"/>
  <c r="K130" i="28"/>
  <c r="J135" i="28"/>
  <c r="K135" i="28"/>
  <c r="I135" i="28"/>
  <c r="M135" i="28"/>
  <c r="L135" i="28"/>
  <c r="K140" i="28"/>
  <c r="J140" i="28"/>
  <c r="I140" i="28"/>
  <c r="M140" i="28"/>
  <c r="L140" i="28"/>
  <c r="K157" i="28"/>
  <c r="I157" i="28"/>
  <c r="L157" i="28"/>
  <c r="J157" i="28"/>
  <c r="M157" i="28"/>
  <c r="M159" i="28"/>
  <c r="K159" i="28"/>
  <c r="J159" i="28"/>
  <c r="I159" i="28"/>
  <c r="L159" i="28"/>
  <c r="J39" i="28"/>
  <c r="I39" i="28"/>
  <c r="M39" i="28"/>
  <c r="L39" i="28"/>
  <c r="K39" i="28"/>
  <c r="M47" i="28"/>
  <c r="L47" i="28"/>
  <c r="K47" i="28"/>
  <c r="J47" i="28"/>
  <c r="I47" i="28"/>
  <c r="I56" i="28"/>
  <c r="L56" i="28"/>
  <c r="K56" i="28"/>
  <c r="J56" i="28"/>
  <c r="M56" i="28"/>
  <c r="I65" i="28"/>
  <c r="M65" i="28"/>
  <c r="K65" i="28"/>
  <c r="J65" i="28"/>
  <c r="L65" i="28"/>
  <c r="I73" i="28"/>
  <c r="M73" i="28"/>
  <c r="L73" i="28"/>
  <c r="K73" i="28"/>
  <c r="J73" i="28"/>
  <c r="I82" i="28"/>
  <c r="H90" i="28"/>
  <c r="M82" i="28"/>
  <c r="L82" i="28"/>
  <c r="K82" i="28"/>
  <c r="J82" i="28"/>
  <c r="I99" i="28"/>
  <c r="M99" i="28"/>
  <c r="L99" i="28"/>
  <c r="K99" i="28"/>
  <c r="J99" i="28"/>
  <c r="I108" i="28"/>
  <c r="M108" i="28"/>
  <c r="L108" i="28"/>
  <c r="K108" i="28"/>
  <c r="J108" i="28"/>
  <c r="I116" i="28"/>
  <c r="M116" i="28"/>
  <c r="L116" i="28"/>
  <c r="K116" i="28"/>
  <c r="J116" i="28"/>
  <c r="I125" i="28"/>
  <c r="M125" i="28"/>
  <c r="L125" i="28"/>
  <c r="K125" i="28"/>
  <c r="J125" i="28"/>
  <c r="I136" i="28"/>
  <c r="M136" i="28"/>
  <c r="L136" i="28"/>
  <c r="K136" i="28"/>
  <c r="J136" i="28"/>
  <c r="K59" i="28"/>
  <c r="J59" i="28"/>
  <c r="I59" i="28"/>
  <c r="M59" i="28"/>
  <c r="L59" i="28"/>
  <c r="H76" i="28"/>
  <c r="L68" i="28"/>
  <c r="K68" i="28"/>
  <c r="J68" i="28"/>
  <c r="M68" i="28"/>
  <c r="I68" i="28"/>
  <c r="M85" i="28"/>
  <c r="L85" i="28"/>
  <c r="K85" i="28"/>
  <c r="J85" i="28"/>
  <c r="I85" i="28"/>
  <c r="M94" i="28"/>
  <c r="L94" i="28"/>
  <c r="K94" i="28"/>
  <c r="J94" i="28"/>
  <c r="I94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J143" i="28"/>
  <c r="M143" i="28"/>
  <c r="L143" i="28"/>
  <c r="K143" i="28"/>
  <c r="I143" i="28"/>
  <c r="J152" i="28"/>
  <c r="H160" i="28"/>
  <c r="M152" i="28"/>
  <c r="L152" i="28"/>
  <c r="K152" i="28"/>
  <c r="I152" i="28"/>
  <c r="I141" i="28"/>
  <c r="M141" i="28"/>
  <c r="L141" i="28"/>
  <c r="K141" i="28"/>
  <c r="J141" i="28"/>
  <c r="M150" i="28"/>
  <c r="L150" i="28"/>
  <c r="K150" i="28"/>
  <c r="J150" i="28"/>
  <c r="I150" i="28"/>
  <c r="K158" i="28"/>
  <c r="J158" i="28"/>
  <c r="I158" i="28"/>
  <c r="M158" i="28"/>
  <c r="L158" i="28"/>
  <c r="I53" i="28"/>
  <c r="M53" i="28"/>
  <c r="L53" i="28"/>
  <c r="K53" i="28"/>
  <c r="J53" i="28"/>
  <c r="L38" i="28"/>
  <c r="K38" i="28"/>
  <c r="J38" i="28"/>
  <c r="I38" i="28"/>
  <c r="M38" i="28"/>
  <c r="L29" i="28"/>
  <c r="K29" i="28"/>
  <c r="J29" i="28"/>
  <c r="I29" i="28"/>
  <c r="M29" i="28"/>
  <c r="L12" i="28"/>
  <c r="K12" i="28"/>
  <c r="J12" i="28"/>
  <c r="I12" i="28"/>
  <c r="H20" i="28"/>
  <c r="M12" i="28"/>
  <c r="M42" i="28"/>
  <c r="L42" i="28"/>
  <c r="K42" i="28"/>
  <c r="J42" i="28"/>
  <c r="I42" i="28"/>
  <c r="M26" i="28"/>
  <c r="L26" i="28"/>
  <c r="K26" i="28"/>
  <c r="J26" i="28"/>
  <c r="I26" i="28"/>
  <c r="H34" i="28"/>
  <c r="M17" i="28"/>
  <c r="L17" i="28"/>
  <c r="K17" i="28"/>
  <c r="J17" i="28"/>
  <c r="I17" i="28"/>
  <c r="M9" i="28"/>
  <c r="L9" i="28"/>
  <c r="K9" i="28"/>
  <c r="J9" i="28"/>
  <c r="I9" i="28"/>
  <c r="K84" i="28"/>
  <c r="J84" i="28"/>
  <c r="I84" i="28"/>
  <c r="M84" i="28"/>
  <c r="L84" i="28"/>
  <c r="L52" i="28"/>
  <c r="M52" i="28"/>
  <c r="K52" i="28"/>
  <c r="J52" i="28"/>
  <c r="I52" i="28"/>
  <c r="K46" i="28"/>
  <c r="M46" i="28"/>
  <c r="L46" i="28"/>
  <c r="J46" i="28"/>
  <c r="I46" i="28"/>
  <c r="J41" i="28"/>
  <c r="M41" i="28"/>
  <c r="L41" i="28"/>
  <c r="K41" i="28"/>
  <c r="I41" i="28"/>
  <c r="M31" i="28"/>
  <c r="L31" i="28"/>
  <c r="K31" i="28"/>
  <c r="J31" i="28"/>
  <c r="I31" i="28"/>
  <c r="K158" i="27"/>
  <c r="J158" i="27"/>
  <c r="I158" i="27"/>
  <c r="K89" i="27"/>
  <c r="J89" i="27"/>
  <c r="I89" i="27"/>
  <c r="K82" i="27"/>
  <c r="J82" i="27"/>
  <c r="I82" i="27"/>
  <c r="H90" i="27"/>
  <c r="K60" i="27"/>
  <c r="J60" i="27"/>
  <c r="I60" i="27"/>
  <c r="K52" i="27"/>
  <c r="J52" i="27"/>
  <c r="I52" i="27"/>
  <c r="K43" i="27"/>
  <c r="J43" i="27"/>
  <c r="I43" i="27"/>
  <c r="H34" i="27"/>
  <c r="K26" i="27"/>
  <c r="J26" i="27"/>
  <c r="I26" i="27"/>
  <c r="K17" i="27"/>
  <c r="J17" i="27"/>
  <c r="I17" i="27"/>
  <c r="K9" i="27"/>
  <c r="J9" i="27"/>
  <c r="I9" i="27"/>
  <c r="K150" i="27"/>
  <c r="J150" i="27"/>
  <c r="I150" i="27"/>
  <c r="H76" i="27"/>
  <c r="I68" i="27"/>
  <c r="K68" i="27"/>
  <c r="J68" i="27"/>
  <c r="I59" i="27"/>
  <c r="K59" i="27"/>
  <c r="J59" i="27"/>
  <c r="I51" i="27"/>
  <c r="K51" i="27"/>
  <c r="J51" i="27"/>
  <c r="I42" i="27"/>
  <c r="K42" i="27"/>
  <c r="J42" i="27"/>
  <c r="I33" i="27"/>
  <c r="K33" i="27"/>
  <c r="J33" i="27"/>
  <c r="I25" i="27"/>
  <c r="K25" i="27"/>
  <c r="J25" i="27"/>
  <c r="I16" i="27"/>
  <c r="K16" i="27"/>
  <c r="J16" i="27"/>
  <c r="I8" i="27"/>
  <c r="K8" i="27"/>
  <c r="J8" i="27"/>
  <c r="K141" i="27"/>
  <c r="J141" i="27"/>
  <c r="I141" i="27"/>
  <c r="K73" i="27"/>
  <c r="J73" i="27"/>
  <c r="I73" i="27"/>
  <c r="J67" i="27"/>
  <c r="I67" i="27"/>
  <c r="K67" i="27"/>
  <c r="J58" i="27"/>
  <c r="I58" i="27"/>
  <c r="K58" i="27"/>
  <c r="J50" i="27"/>
  <c r="I50" i="27"/>
  <c r="K50" i="27"/>
  <c r="J41" i="27"/>
  <c r="I41" i="27"/>
  <c r="K41" i="27"/>
  <c r="J32" i="27"/>
  <c r="I32" i="27"/>
  <c r="K32" i="27"/>
  <c r="J24" i="27"/>
  <c r="I24" i="27"/>
  <c r="K24" i="27"/>
  <c r="J15" i="27"/>
  <c r="I15" i="27"/>
  <c r="K15" i="27"/>
  <c r="K99" i="27"/>
  <c r="J99" i="27"/>
  <c r="I99" i="27"/>
  <c r="K108" i="27"/>
  <c r="J108" i="27"/>
  <c r="I108" i="27"/>
  <c r="K116" i="27"/>
  <c r="J116" i="27"/>
  <c r="I116" i="27"/>
  <c r="K125" i="27"/>
  <c r="J125" i="27"/>
  <c r="I125" i="27"/>
  <c r="K134" i="27"/>
  <c r="J134" i="27"/>
  <c r="I134" i="27"/>
  <c r="K142" i="27"/>
  <c r="J142" i="27"/>
  <c r="I142" i="27"/>
  <c r="K151" i="27"/>
  <c r="J151" i="27"/>
  <c r="I151" i="27"/>
  <c r="K159" i="27"/>
  <c r="J159" i="27"/>
  <c r="I159" i="27"/>
  <c r="K74" i="27"/>
  <c r="J74" i="27"/>
  <c r="I74" i="27"/>
  <c r="K83" i="27"/>
  <c r="J83" i="27"/>
  <c r="I83" i="27"/>
  <c r="K92" i="27"/>
  <c r="J92" i="27"/>
  <c r="I92" i="27"/>
  <c r="K100" i="27"/>
  <c r="J100" i="27"/>
  <c r="I100" i="27"/>
  <c r="K109" i="27"/>
  <c r="J109" i="27"/>
  <c r="I109" i="27"/>
  <c r="K117" i="27"/>
  <c r="J117" i="27"/>
  <c r="I117" i="27"/>
  <c r="K126" i="27"/>
  <c r="J126" i="27"/>
  <c r="I126" i="27"/>
  <c r="K135" i="27"/>
  <c r="J135" i="27"/>
  <c r="I135" i="27"/>
  <c r="K143" i="27"/>
  <c r="J143" i="27"/>
  <c r="I143" i="27"/>
  <c r="K152" i="27"/>
  <c r="J152" i="27"/>
  <c r="I152" i="27"/>
  <c r="H160" i="27"/>
  <c r="K75" i="27"/>
  <c r="J75" i="27"/>
  <c r="I75" i="27"/>
  <c r="K84" i="27"/>
  <c r="J84" i="27"/>
  <c r="I84" i="27"/>
  <c r="K93" i="27"/>
  <c r="J93" i="27"/>
  <c r="I93" i="27"/>
  <c r="K101" i="27"/>
  <c r="J101" i="27"/>
  <c r="I101" i="27"/>
  <c r="K110" i="27"/>
  <c r="J110" i="27"/>
  <c r="I110" i="27"/>
  <c r="H118" i="27"/>
  <c r="K127" i="27"/>
  <c r="J127" i="27"/>
  <c r="I127" i="27"/>
  <c r="K136" i="27"/>
  <c r="J136" i="27"/>
  <c r="I136" i="27"/>
  <c r="K144" i="27"/>
  <c r="J144" i="27"/>
  <c r="I144" i="27"/>
  <c r="K153" i="27"/>
  <c r="J153" i="27"/>
  <c r="I153" i="27"/>
  <c r="K85" i="27"/>
  <c r="J85" i="27"/>
  <c r="I85" i="27"/>
  <c r="K94" i="27"/>
  <c r="J94" i="27"/>
  <c r="I94" i="27"/>
  <c r="K102" i="27"/>
  <c r="J102" i="27"/>
  <c r="I102" i="27"/>
  <c r="K111" i="27"/>
  <c r="J111" i="27"/>
  <c r="I111" i="27"/>
  <c r="K120" i="27"/>
  <c r="J120" i="27"/>
  <c r="I120" i="27"/>
  <c r="K128" i="27"/>
  <c r="J128" i="27"/>
  <c r="I128" i="27"/>
  <c r="K137" i="27"/>
  <c r="J137" i="27"/>
  <c r="I137" i="27"/>
  <c r="K145" i="27"/>
  <c r="J145" i="27"/>
  <c r="I145" i="27"/>
  <c r="K154" i="27"/>
  <c r="J154" i="27"/>
  <c r="I154" i="27"/>
  <c r="J69" i="27"/>
  <c r="I69" i="27"/>
  <c r="K69" i="27"/>
  <c r="J78" i="27"/>
  <c r="I78" i="27"/>
  <c r="K78" i="27"/>
  <c r="J86" i="27"/>
  <c r="I86" i="27"/>
  <c r="K86" i="27"/>
  <c r="J95" i="27"/>
  <c r="I95" i="27"/>
  <c r="K95" i="27"/>
  <c r="J103" i="27"/>
  <c r="I103" i="27"/>
  <c r="K103" i="27"/>
  <c r="J112" i="27"/>
  <c r="I112" i="27"/>
  <c r="K112" i="27"/>
  <c r="J121" i="27"/>
  <c r="I121" i="27"/>
  <c r="K121" i="27"/>
  <c r="J129" i="27"/>
  <c r="I129" i="27"/>
  <c r="K129" i="27"/>
  <c r="J138" i="27"/>
  <c r="I138" i="27"/>
  <c r="H146" i="27"/>
  <c r="K138" i="27"/>
  <c r="J155" i="27"/>
  <c r="I155" i="27"/>
  <c r="K155" i="27"/>
  <c r="I70" i="27"/>
  <c r="K70" i="27"/>
  <c r="J70" i="27"/>
  <c r="I79" i="27"/>
  <c r="K79" i="27"/>
  <c r="J79" i="27"/>
  <c r="I87" i="27"/>
  <c r="K87" i="27"/>
  <c r="J87" i="27"/>
  <c r="I96" i="27"/>
  <c r="H104" i="27"/>
  <c r="K96" i="27"/>
  <c r="J96" i="27"/>
  <c r="I113" i="27"/>
  <c r="K113" i="27"/>
  <c r="J113" i="27"/>
  <c r="I122" i="27"/>
  <c r="K122" i="27"/>
  <c r="J122" i="27"/>
  <c r="I130" i="27"/>
  <c r="K130" i="27"/>
  <c r="J130" i="27"/>
  <c r="I139" i="27"/>
  <c r="K139" i="27"/>
  <c r="J139" i="27"/>
  <c r="I148" i="27"/>
  <c r="K148" i="27"/>
  <c r="J148" i="27"/>
  <c r="I156" i="27"/>
  <c r="K156" i="27"/>
  <c r="J156" i="27"/>
  <c r="K71" i="27"/>
  <c r="J71" i="27"/>
  <c r="I71" i="27"/>
  <c r="K80" i="27"/>
  <c r="J80" i="27"/>
  <c r="I80" i="27"/>
  <c r="K88" i="27"/>
  <c r="J88" i="27"/>
  <c r="I88" i="27"/>
  <c r="K97" i="27"/>
  <c r="J97" i="27"/>
  <c r="I97" i="27"/>
  <c r="K106" i="27"/>
  <c r="J106" i="27"/>
  <c r="I106" i="27"/>
  <c r="K114" i="27"/>
  <c r="J114" i="27"/>
  <c r="I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K66" i="27"/>
  <c r="J66" i="27"/>
  <c r="I66" i="27"/>
  <c r="K57" i="27"/>
  <c r="J57" i="27"/>
  <c r="I57" i="27"/>
  <c r="K40" i="27"/>
  <c r="J40" i="27"/>
  <c r="I40" i="27"/>
  <c r="H48" i="27"/>
  <c r="K31" i="27"/>
  <c r="J31" i="27"/>
  <c r="I31" i="27"/>
  <c r="K23" i="27"/>
  <c r="J23" i="27"/>
  <c r="I23" i="27"/>
  <c r="K14" i="27"/>
  <c r="J14" i="27"/>
  <c r="I14" i="27"/>
  <c r="K124" i="27"/>
  <c r="J124" i="27"/>
  <c r="I124" i="27"/>
  <c r="H132" i="27"/>
  <c r="K65" i="27"/>
  <c r="J65" i="27"/>
  <c r="I65" i="27"/>
  <c r="K56" i="27"/>
  <c r="J56" i="27"/>
  <c r="I56" i="27"/>
  <c r="K47" i="27"/>
  <c r="J47" i="27"/>
  <c r="I47" i="27"/>
  <c r="K39" i="27"/>
  <c r="J39" i="27"/>
  <c r="I39" i="27"/>
  <c r="K30" i="27"/>
  <c r="J30" i="27"/>
  <c r="I30" i="27"/>
  <c r="K22" i="27"/>
  <c r="J22" i="27"/>
  <c r="I22" i="27"/>
  <c r="K13" i="27"/>
  <c r="J13" i="27"/>
  <c r="I13" i="27"/>
  <c r="K115" i="27"/>
  <c r="J115" i="27"/>
  <c r="I115" i="27"/>
  <c r="K72" i="27"/>
  <c r="J72" i="27"/>
  <c r="I72" i="27"/>
  <c r="K64" i="27"/>
  <c r="J64" i="27"/>
  <c r="I64" i="27"/>
  <c r="K55" i="27"/>
  <c r="J55" i="27"/>
  <c r="I55" i="27"/>
  <c r="K46" i="27"/>
  <c r="J46" i="27"/>
  <c r="I46" i="27"/>
  <c r="K38" i="27"/>
  <c r="J38" i="27"/>
  <c r="I38" i="27"/>
  <c r="K29" i="27"/>
  <c r="J29" i="27"/>
  <c r="I29" i="27"/>
  <c r="K12" i="27"/>
  <c r="J12" i="27"/>
  <c r="I12" i="27"/>
  <c r="H20" i="27"/>
  <c r="K107" i="27"/>
  <c r="J107" i="27"/>
  <c r="I107" i="27"/>
  <c r="K54" i="27"/>
  <c r="J54" i="27"/>
  <c r="I54" i="27"/>
  <c r="H62" i="27"/>
  <c r="K45" i="27"/>
  <c r="J45" i="27"/>
  <c r="I45" i="27"/>
  <c r="K37" i="27"/>
  <c r="J37" i="27"/>
  <c r="I37" i="27"/>
  <c r="K28" i="27"/>
  <c r="J28" i="27"/>
  <c r="I28" i="27"/>
  <c r="K98" i="27"/>
  <c r="J98" i="27"/>
  <c r="I98" i="27"/>
  <c r="K61" i="27"/>
  <c r="J61" i="27"/>
  <c r="I61" i="27"/>
  <c r="K53" i="27"/>
  <c r="J53" i="27"/>
  <c r="I53" i="27"/>
  <c r="K44" i="27"/>
  <c r="J44" i="27"/>
  <c r="I44" i="27"/>
  <c r="K36" i="27"/>
  <c r="J36" i="27"/>
  <c r="I36" i="27"/>
  <c r="K27" i="27"/>
  <c r="J27" i="27"/>
  <c r="I27" i="27"/>
  <c r="K88" i="26"/>
  <c r="J88" i="26"/>
  <c r="I88" i="26"/>
  <c r="K74" i="26"/>
  <c r="J74" i="26"/>
  <c r="I74" i="26"/>
  <c r="K60" i="26"/>
  <c r="J60" i="26"/>
  <c r="I60" i="26"/>
  <c r="K52" i="26"/>
  <c r="J52" i="26"/>
  <c r="I52" i="26"/>
  <c r="K43" i="26"/>
  <c r="J43" i="26"/>
  <c r="I43" i="26"/>
  <c r="H34" i="26"/>
  <c r="K26" i="26"/>
  <c r="J26" i="26"/>
  <c r="I26" i="26"/>
  <c r="K17" i="26"/>
  <c r="J17" i="26"/>
  <c r="I17" i="26"/>
  <c r="K9" i="26"/>
  <c r="J9" i="26"/>
  <c r="I9" i="26"/>
  <c r="I59" i="26"/>
  <c r="K59" i="26"/>
  <c r="J59" i="26"/>
  <c r="I51" i="26"/>
  <c r="K51" i="26"/>
  <c r="J51" i="26"/>
  <c r="I42" i="26"/>
  <c r="K42" i="26"/>
  <c r="J42" i="26"/>
  <c r="I33" i="26"/>
  <c r="K33" i="26"/>
  <c r="J33" i="26"/>
  <c r="I25" i="26"/>
  <c r="K25" i="26"/>
  <c r="J25" i="26"/>
  <c r="I16" i="26"/>
  <c r="K16" i="26"/>
  <c r="J16" i="26"/>
  <c r="I8" i="26"/>
  <c r="K8" i="26"/>
  <c r="J8" i="26"/>
  <c r="K72" i="26"/>
  <c r="J72" i="26"/>
  <c r="I72" i="26"/>
  <c r="J58" i="26"/>
  <c r="I58" i="26"/>
  <c r="K58" i="26"/>
  <c r="J50" i="26"/>
  <c r="I50" i="26"/>
  <c r="K50" i="26"/>
  <c r="J41" i="26"/>
  <c r="I41" i="26"/>
  <c r="K41" i="26"/>
  <c r="J32" i="26"/>
  <c r="I32" i="26"/>
  <c r="K32" i="26"/>
  <c r="J24" i="26"/>
  <c r="I24" i="26"/>
  <c r="K24" i="26"/>
  <c r="J15" i="26"/>
  <c r="I15" i="26"/>
  <c r="K15" i="26"/>
  <c r="K97" i="26"/>
  <c r="J97" i="26"/>
  <c r="I97" i="26"/>
  <c r="K106" i="26"/>
  <c r="J106" i="26"/>
  <c r="I106" i="26"/>
  <c r="K114" i="26"/>
  <c r="J114" i="26"/>
  <c r="I114" i="26"/>
  <c r="K123" i="26"/>
  <c r="J123" i="26"/>
  <c r="I123" i="26"/>
  <c r="K131" i="26"/>
  <c r="J131" i="26"/>
  <c r="I131" i="26"/>
  <c r="K140" i="26"/>
  <c r="J140" i="26"/>
  <c r="I140" i="26"/>
  <c r="K149" i="26"/>
  <c r="J149" i="26"/>
  <c r="I149" i="26"/>
  <c r="K157" i="26"/>
  <c r="J157" i="26"/>
  <c r="I157" i="26"/>
  <c r="K98" i="26"/>
  <c r="J98" i="26"/>
  <c r="I98" i="26"/>
  <c r="K107" i="26"/>
  <c r="J107" i="26"/>
  <c r="I107" i="26"/>
  <c r="K115" i="26"/>
  <c r="J115" i="26"/>
  <c r="I115" i="26"/>
  <c r="K124" i="26"/>
  <c r="J124" i="26"/>
  <c r="I124" i="26"/>
  <c r="H132" i="26"/>
  <c r="K141" i="26"/>
  <c r="J141" i="26"/>
  <c r="I141" i="26"/>
  <c r="K150" i="26"/>
  <c r="J150" i="26"/>
  <c r="I150" i="26"/>
  <c r="K158" i="26"/>
  <c r="J158" i="26"/>
  <c r="I158" i="26"/>
  <c r="K82" i="26"/>
  <c r="J82" i="26"/>
  <c r="I82" i="26"/>
  <c r="H90" i="26"/>
  <c r="K99" i="26"/>
  <c r="J99" i="26"/>
  <c r="I99" i="26"/>
  <c r="K108" i="26"/>
  <c r="J108" i="26"/>
  <c r="I108" i="26"/>
  <c r="K116" i="26"/>
  <c r="J116" i="26"/>
  <c r="I116" i="26"/>
  <c r="K125" i="26"/>
  <c r="J125" i="26"/>
  <c r="I125" i="26"/>
  <c r="K134" i="26"/>
  <c r="J134" i="26"/>
  <c r="I134" i="26"/>
  <c r="K142" i="26"/>
  <c r="J142" i="26"/>
  <c r="I142" i="26"/>
  <c r="K151" i="26"/>
  <c r="J151" i="26"/>
  <c r="I151" i="26"/>
  <c r="K159" i="26"/>
  <c r="J159" i="26"/>
  <c r="I159" i="26"/>
  <c r="K83" i="26"/>
  <c r="J83" i="26"/>
  <c r="I83" i="26"/>
  <c r="K92" i="26"/>
  <c r="J92" i="26"/>
  <c r="I92" i="26"/>
  <c r="K100" i="26"/>
  <c r="J100" i="26"/>
  <c r="I100" i="26"/>
  <c r="K109" i="26"/>
  <c r="J109" i="26"/>
  <c r="I109" i="26"/>
  <c r="K117" i="26"/>
  <c r="J117" i="26"/>
  <c r="I117" i="26"/>
  <c r="K126" i="26"/>
  <c r="J126" i="26"/>
  <c r="I126" i="26"/>
  <c r="K135" i="26"/>
  <c r="J135" i="26"/>
  <c r="I135" i="26"/>
  <c r="K143" i="26"/>
  <c r="J143" i="26"/>
  <c r="I143" i="26"/>
  <c r="K152" i="26"/>
  <c r="J152" i="26"/>
  <c r="I152" i="26"/>
  <c r="H160" i="26"/>
  <c r="K67" i="26"/>
  <c r="J67" i="26"/>
  <c r="I67" i="26"/>
  <c r="K75" i="26"/>
  <c r="J75" i="26"/>
  <c r="I75" i="26"/>
  <c r="K84" i="26"/>
  <c r="J84" i="26"/>
  <c r="I84" i="26"/>
  <c r="K93" i="26"/>
  <c r="J93" i="26"/>
  <c r="I93" i="26"/>
  <c r="K101" i="26"/>
  <c r="J101" i="26"/>
  <c r="I101" i="26"/>
  <c r="K110" i="26"/>
  <c r="J110" i="26"/>
  <c r="I110" i="26"/>
  <c r="H118" i="26"/>
  <c r="K127" i="26"/>
  <c r="J127" i="26"/>
  <c r="I127" i="26"/>
  <c r="K136" i="26"/>
  <c r="J136" i="26"/>
  <c r="I136" i="26"/>
  <c r="K144" i="26"/>
  <c r="J144" i="26"/>
  <c r="I144" i="26"/>
  <c r="K153" i="26"/>
  <c r="J153" i="26"/>
  <c r="I153" i="26"/>
  <c r="J68" i="26"/>
  <c r="I68" i="26"/>
  <c r="H76" i="26"/>
  <c r="K68" i="26"/>
  <c r="J85" i="26"/>
  <c r="I85" i="26"/>
  <c r="K85" i="26"/>
  <c r="J94" i="26"/>
  <c r="I94" i="26"/>
  <c r="K94" i="26"/>
  <c r="J102" i="26"/>
  <c r="I102" i="26"/>
  <c r="K102" i="26"/>
  <c r="J111" i="26"/>
  <c r="I111" i="26"/>
  <c r="K111" i="26"/>
  <c r="J120" i="26"/>
  <c r="I120" i="26"/>
  <c r="K120" i="26"/>
  <c r="J128" i="26"/>
  <c r="I128" i="26"/>
  <c r="K128" i="26"/>
  <c r="J137" i="26"/>
  <c r="I137" i="26"/>
  <c r="K137" i="26"/>
  <c r="J145" i="26"/>
  <c r="I145" i="26"/>
  <c r="K145" i="26"/>
  <c r="J154" i="26"/>
  <c r="I154" i="26"/>
  <c r="K154" i="26"/>
  <c r="I69" i="26"/>
  <c r="K69" i="26"/>
  <c r="J69" i="26"/>
  <c r="I78" i="26"/>
  <c r="K78" i="26"/>
  <c r="J78" i="26"/>
  <c r="I86" i="26"/>
  <c r="K86" i="26"/>
  <c r="J86" i="26"/>
  <c r="I95" i="26"/>
  <c r="K95" i="26"/>
  <c r="J95" i="26"/>
  <c r="I103" i="26"/>
  <c r="K103" i="26"/>
  <c r="J103" i="26"/>
  <c r="I112" i="26"/>
  <c r="K112" i="26"/>
  <c r="J112" i="26"/>
  <c r="I121" i="26"/>
  <c r="K121" i="26"/>
  <c r="J121" i="26"/>
  <c r="I129" i="26"/>
  <c r="K129" i="26"/>
  <c r="J129" i="26"/>
  <c r="I138" i="26"/>
  <c r="H146" i="26"/>
  <c r="K138" i="26"/>
  <c r="J138" i="26"/>
  <c r="I155" i="26"/>
  <c r="K155" i="26"/>
  <c r="J155" i="26"/>
  <c r="K70" i="26"/>
  <c r="J70" i="26"/>
  <c r="I70" i="26"/>
  <c r="K79" i="26"/>
  <c r="J79" i="26"/>
  <c r="I79" i="26"/>
  <c r="K87" i="26"/>
  <c r="J87" i="26"/>
  <c r="I87" i="26"/>
  <c r="H104" i="26"/>
  <c r="K96" i="26"/>
  <c r="J96" i="26"/>
  <c r="I96" i="26"/>
  <c r="K113" i="26"/>
  <c r="J113" i="26"/>
  <c r="I113" i="26"/>
  <c r="K122" i="26"/>
  <c r="J122" i="26"/>
  <c r="I122" i="26"/>
  <c r="K130" i="26"/>
  <c r="J130" i="26"/>
  <c r="I130" i="26"/>
  <c r="K139" i="26"/>
  <c r="J139" i="26"/>
  <c r="I139" i="26"/>
  <c r="K148" i="26"/>
  <c r="J148" i="26"/>
  <c r="I148" i="26"/>
  <c r="K156" i="26"/>
  <c r="J156" i="26"/>
  <c r="I156" i="26"/>
  <c r="K57" i="26"/>
  <c r="J57" i="26"/>
  <c r="I57" i="26"/>
  <c r="K40" i="26"/>
  <c r="J40" i="26"/>
  <c r="I40" i="26"/>
  <c r="H48" i="26"/>
  <c r="K31" i="26"/>
  <c r="J31" i="26"/>
  <c r="I31" i="26"/>
  <c r="K23" i="26"/>
  <c r="J23" i="26"/>
  <c r="I23" i="26"/>
  <c r="K14" i="26"/>
  <c r="J14" i="26"/>
  <c r="I14" i="26"/>
  <c r="K65" i="26"/>
  <c r="J65" i="26"/>
  <c r="I65" i="26"/>
  <c r="K56" i="26"/>
  <c r="J56" i="26"/>
  <c r="I56" i="26"/>
  <c r="K47" i="26"/>
  <c r="J47" i="26"/>
  <c r="I47" i="26"/>
  <c r="K39" i="26"/>
  <c r="J39" i="26"/>
  <c r="I39" i="26"/>
  <c r="K30" i="26"/>
  <c r="J30" i="26"/>
  <c r="I30" i="26"/>
  <c r="K22" i="26"/>
  <c r="J22" i="26"/>
  <c r="I22" i="26"/>
  <c r="K13" i="26"/>
  <c r="J13" i="26"/>
  <c r="I13" i="26"/>
  <c r="K89" i="26"/>
  <c r="J89" i="26"/>
  <c r="I89" i="26"/>
  <c r="K73" i="26"/>
  <c r="J73" i="26"/>
  <c r="I73" i="26"/>
  <c r="K66" i="26"/>
  <c r="J66" i="26"/>
  <c r="I66" i="26"/>
  <c r="K64" i="26"/>
  <c r="J64" i="26"/>
  <c r="I64" i="26"/>
  <c r="K55" i="26"/>
  <c r="J55" i="26"/>
  <c r="I55" i="26"/>
  <c r="K46" i="26"/>
  <c r="J46" i="26"/>
  <c r="I46" i="26"/>
  <c r="K38" i="26"/>
  <c r="J38" i="26"/>
  <c r="I38" i="26"/>
  <c r="K29" i="26"/>
  <c r="J29" i="26"/>
  <c r="I29" i="26"/>
  <c r="K12" i="26"/>
  <c r="J12" i="26"/>
  <c r="I12" i="26"/>
  <c r="H20" i="26"/>
  <c r="I29" i="25"/>
  <c r="L30" i="25" s="1"/>
  <c r="I95" i="25"/>
  <c r="I51" i="25"/>
  <c r="I73" i="25"/>
  <c r="L74" i="25" s="1"/>
  <c r="G7" i="25"/>
  <c r="J8" i="25" s="1"/>
  <c r="K54" i="26"/>
  <c r="J54" i="26"/>
  <c r="I54" i="26"/>
  <c r="H62" i="26"/>
  <c r="K45" i="26"/>
  <c r="J45" i="26"/>
  <c r="I45" i="26"/>
  <c r="K37" i="26"/>
  <c r="J37" i="26"/>
  <c r="I37" i="26"/>
  <c r="K28" i="26"/>
  <c r="J28" i="26"/>
  <c r="I28" i="26"/>
  <c r="K19" i="26"/>
  <c r="J19" i="26"/>
  <c r="I19" i="26"/>
  <c r="K11" i="26"/>
  <c r="J11" i="26"/>
  <c r="I11" i="26"/>
  <c r="N53" i="25"/>
  <c r="N30" i="25"/>
  <c r="N32" i="25"/>
  <c r="N98" i="25"/>
  <c r="N75" i="25"/>
  <c r="N54" i="25"/>
  <c r="N31" i="25"/>
  <c r="N97" i="25"/>
  <c r="N76" i="25"/>
  <c r="N53" i="24"/>
  <c r="N54" i="24"/>
  <c r="L87" i="24"/>
  <c r="L65" i="24"/>
  <c r="L57" i="24"/>
  <c r="L54" i="24"/>
  <c r="L60" i="24"/>
  <c r="L63" i="24"/>
  <c r="L55" i="24"/>
  <c r="L58" i="24"/>
  <c r="L61" i="24"/>
  <c r="L64" i="24"/>
  <c r="L56" i="24"/>
  <c r="L59" i="24"/>
  <c r="L53" i="24"/>
  <c r="L62" i="24"/>
  <c r="I253" i="24"/>
  <c r="I161" i="24"/>
  <c r="I183" i="24"/>
  <c r="I95" i="24"/>
  <c r="I205" i="24"/>
  <c r="I117" i="24"/>
  <c r="I51" i="24"/>
  <c r="I227" i="24"/>
  <c r="I139" i="24"/>
  <c r="G7" i="24"/>
  <c r="J8" i="24" s="1"/>
  <c r="I73" i="24"/>
  <c r="I29" i="24"/>
  <c r="L84" i="24"/>
  <c r="L80" i="24"/>
  <c r="L83" i="24"/>
  <c r="L79" i="24"/>
  <c r="L76" i="24"/>
  <c r="L86" i="24"/>
  <c r="L82" i="24"/>
  <c r="L78" i="24"/>
  <c r="L85" i="24"/>
  <c r="L81" i="24"/>
  <c r="L77" i="24"/>
  <c r="L75" i="24"/>
  <c r="L26" i="22"/>
  <c r="K26" i="22"/>
  <c r="J26" i="22"/>
  <c r="L17" i="22"/>
  <c r="K17" i="22"/>
  <c r="J17" i="22"/>
  <c r="L9" i="22"/>
  <c r="K9" i="22"/>
  <c r="J9" i="22"/>
  <c r="I146" i="21"/>
  <c r="H146" i="21"/>
  <c r="I138" i="21"/>
  <c r="H138" i="21"/>
  <c r="I129" i="21"/>
  <c r="H129" i="21"/>
  <c r="G120" i="21"/>
  <c r="I112" i="21"/>
  <c r="H112" i="21"/>
  <c r="I103" i="21"/>
  <c r="H103" i="21"/>
  <c r="I95" i="21"/>
  <c r="H95" i="21"/>
  <c r="I86" i="21"/>
  <c r="H86" i="21"/>
  <c r="I77" i="21"/>
  <c r="H77" i="21"/>
  <c r="I69" i="21"/>
  <c r="H69" i="21"/>
  <c r="I60" i="21"/>
  <c r="H60" i="21"/>
  <c r="I52" i="21"/>
  <c r="H52" i="21"/>
  <c r="I43" i="21"/>
  <c r="H43" i="21"/>
  <c r="I34" i="21"/>
  <c r="H34" i="21"/>
  <c r="I26" i="21"/>
  <c r="H26" i="21"/>
  <c r="I20" i="21"/>
  <c r="H20" i="21"/>
  <c r="I16" i="21"/>
  <c r="H16" i="21"/>
  <c r="I12" i="21"/>
  <c r="H12" i="21"/>
  <c r="V19" i="22"/>
  <c r="X19" i="22"/>
  <c r="W19" i="22"/>
  <c r="J14" i="22"/>
  <c r="L14" i="22"/>
  <c r="K14" i="22"/>
  <c r="V11" i="22"/>
  <c r="X11" i="22"/>
  <c r="W11" i="22"/>
  <c r="H156" i="21"/>
  <c r="I156" i="21"/>
  <c r="H147" i="21"/>
  <c r="I147" i="21"/>
  <c r="H139" i="21"/>
  <c r="I139" i="21"/>
  <c r="H130" i="21"/>
  <c r="I130" i="21"/>
  <c r="H122" i="21"/>
  <c r="I122" i="21"/>
  <c r="H113" i="21"/>
  <c r="I113" i="21"/>
  <c r="H104" i="21"/>
  <c r="I104" i="21"/>
  <c r="H96" i="21"/>
  <c r="I96" i="21"/>
  <c r="H87" i="21"/>
  <c r="I87" i="21"/>
  <c r="H70" i="21"/>
  <c r="G78" i="21"/>
  <c r="I70" i="21"/>
  <c r="H61" i="21"/>
  <c r="I61" i="21"/>
  <c r="H53" i="21"/>
  <c r="I53" i="21"/>
  <c r="H44" i="21"/>
  <c r="I44" i="21"/>
  <c r="H35" i="21"/>
  <c r="I35" i="21"/>
  <c r="H27" i="21"/>
  <c r="I27" i="21"/>
  <c r="Q16" i="21"/>
  <c r="R16" i="21"/>
  <c r="Q12" i="21"/>
  <c r="R12" i="21"/>
  <c r="K19" i="22"/>
  <c r="J19" i="22"/>
  <c r="L19" i="22"/>
  <c r="W16" i="22"/>
  <c r="V16" i="22"/>
  <c r="X16" i="22"/>
  <c r="K11" i="22"/>
  <c r="J11" i="22"/>
  <c r="L11" i="22"/>
  <c r="I157" i="21"/>
  <c r="H157" i="21"/>
  <c r="I140" i="21"/>
  <c r="H140" i="21"/>
  <c r="G148" i="21"/>
  <c r="I131" i="21"/>
  <c r="H131" i="21"/>
  <c r="I123" i="21"/>
  <c r="H123" i="21"/>
  <c r="I114" i="21"/>
  <c r="H114" i="21"/>
  <c r="I105" i="21"/>
  <c r="H105" i="21"/>
  <c r="I97" i="21"/>
  <c r="H97" i="21"/>
  <c r="I88" i="21"/>
  <c r="H88" i="21"/>
  <c r="I80" i="21"/>
  <c r="H80" i="21"/>
  <c r="I71" i="21"/>
  <c r="H71" i="21"/>
  <c r="I62" i="21"/>
  <c r="H62" i="21"/>
  <c r="I54" i="21"/>
  <c r="H54" i="21"/>
  <c r="I45" i="21"/>
  <c r="H45" i="21"/>
  <c r="I28" i="21"/>
  <c r="H28" i="21"/>
  <c r="G36" i="21"/>
  <c r="I21" i="21"/>
  <c r="H21" i="21"/>
  <c r="I17" i="21"/>
  <c r="H17" i="21"/>
  <c r="I13" i="21"/>
  <c r="H13" i="21"/>
  <c r="L16" i="22"/>
  <c r="K16" i="22"/>
  <c r="J16" i="22"/>
  <c r="X13" i="22"/>
  <c r="W13" i="22"/>
  <c r="V13" i="22"/>
  <c r="U21" i="22"/>
  <c r="I158" i="21"/>
  <c r="H158" i="21"/>
  <c r="I150" i="21"/>
  <c r="H150" i="21"/>
  <c r="I141" i="21"/>
  <c r="H141" i="21"/>
  <c r="I132" i="21"/>
  <c r="H132" i="21"/>
  <c r="I124" i="21"/>
  <c r="H124" i="21"/>
  <c r="I115" i="21"/>
  <c r="H115" i="21"/>
  <c r="I98" i="21"/>
  <c r="H98" i="21"/>
  <c r="G106" i="21"/>
  <c r="I89" i="21"/>
  <c r="H89" i="21"/>
  <c r="I81" i="21"/>
  <c r="H81" i="21"/>
  <c r="I72" i="21"/>
  <c r="H72" i="21"/>
  <c r="I63" i="21"/>
  <c r="H63" i="21"/>
  <c r="I55" i="21"/>
  <c r="H55" i="21"/>
  <c r="I46" i="21"/>
  <c r="H46" i="21"/>
  <c r="I38" i="21"/>
  <c r="H38" i="21"/>
  <c r="I29" i="21"/>
  <c r="H29" i="21"/>
  <c r="R21" i="21"/>
  <c r="Q21" i="21"/>
  <c r="R17" i="21"/>
  <c r="Q17" i="21"/>
  <c r="R13" i="21"/>
  <c r="Q13" i="21"/>
  <c r="X18" i="22"/>
  <c r="W18" i="22"/>
  <c r="V18" i="22"/>
  <c r="I21" i="22"/>
  <c r="L13" i="22"/>
  <c r="K13" i="22"/>
  <c r="J13" i="22"/>
  <c r="L61" i="22"/>
  <c r="K61" i="22"/>
  <c r="J61" i="22"/>
  <c r="K84" i="22"/>
  <c r="L84" i="22"/>
  <c r="J84" i="22"/>
  <c r="L23" i="22"/>
  <c r="K23" i="22"/>
  <c r="J23" i="22"/>
  <c r="L27" i="22"/>
  <c r="K27" i="22"/>
  <c r="J27" i="22"/>
  <c r="I35" i="22"/>
  <c r="L31" i="22"/>
  <c r="K31" i="22"/>
  <c r="J31" i="22"/>
  <c r="L40" i="22"/>
  <c r="K40" i="22"/>
  <c r="J40" i="22"/>
  <c r="L44" i="22"/>
  <c r="K44" i="22"/>
  <c r="J44" i="22"/>
  <c r="L48" i="22"/>
  <c r="K48" i="22"/>
  <c r="J48" i="22"/>
  <c r="L53" i="22"/>
  <c r="K53" i="22"/>
  <c r="J53" i="22"/>
  <c r="L57" i="22"/>
  <c r="K57" i="22"/>
  <c r="J57" i="22"/>
  <c r="L62" i="22"/>
  <c r="K62" i="22"/>
  <c r="J62" i="22"/>
  <c r="K88" i="22"/>
  <c r="L88" i="22"/>
  <c r="J88" i="22"/>
  <c r="K93" i="22"/>
  <c r="L93" i="22"/>
  <c r="J93" i="22"/>
  <c r="L24" i="22"/>
  <c r="J24" i="22"/>
  <c r="K24" i="22"/>
  <c r="L28" i="22"/>
  <c r="K28" i="22"/>
  <c r="J28" i="22"/>
  <c r="L32" i="22"/>
  <c r="K32" i="22"/>
  <c r="J32" i="22"/>
  <c r="L37" i="22"/>
  <c r="K37" i="22"/>
  <c r="J37" i="22"/>
  <c r="L41" i="22"/>
  <c r="K41" i="22"/>
  <c r="J41" i="22"/>
  <c r="I49" i="22"/>
  <c r="L45" i="22"/>
  <c r="K45" i="22"/>
  <c r="J45" i="22"/>
  <c r="L54" i="22"/>
  <c r="K54" i="22"/>
  <c r="J54" i="22"/>
  <c r="L58" i="22"/>
  <c r="K58" i="22"/>
  <c r="J58" i="22"/>
  <c r="L75" i="22"/>
  <c r="K75" i="22"/>
  <c r="J75" i="22"/>
  <c r="K76" i="22"/>
  <c r="L76" i="22"/>
  <c r="J76" i="22"/>
  <c r="K97" i="22"/>
  <c r="I105" i="22"/>
  <c r="L97" i="22"/>
  <c r="J97" i="22"/>
  <c r="J25" i="22"/>
  <c r="L25" i="22"/>
  <c r="K25" i="22"/>
  <c r="K29" i="22"/>
  <c r="J29" i="22"/>
  <c r="L29" i="22"/>
  <c r="K33" i="22"/>
  <c r="J33" i="22"/>
  <c r="L33" i="22"/>
  <c r="K38" i="22"/>
  <c r="J38" i="22"/>
  <c r="L38" i="22"/>
  <c r="K42" i="22"/>
  <c r="J42" i="22"/>
  <c r="L42" i="22"/>
  <c r="K46" i="22"/>
  <c r="J46" i="22"/>
  <c r="L46" i="22"/>
  <c r="K51" i="22"/>
  <c r="J51" i="22"/>
  <c r="L51" i="22"/>
  <c r="K55" i="22"/>
  <c r="J55" i="22"/>
  <c r="I63" i="22"/>
  <c r="L55" i="22"/>
  <c r="K59" i="22"/>
  <c r="J59" i="22"/>
  <c r="L59" i="22"/>
  <c r="K71" i="22"/>
  <c r="J71" i="22"/>
  <c r="L71" i="22"/>
  <c r="K72" i="22"/>
  <c r="L72" i="22"/>
  <c r="J72" i="22"/>
  <c r="L30" i="22"/>
  <c r="K30" i="22"/>
  <c r="J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7" i="22"/>
  <c r="K67" i="22"/>
  <c r="J67" i="22"/>
  <c r="K68" i="22"/>
  <c r="L68" i="22"/>
  <c r="J68" i="22"/>
  <c r="K80" i="22"/>
  <c r="L80" i="22"/>
  <c r="J80" i="22"/>
  <c r="K101" i="22"/>
  <c r="L101" i="22"/>
  <c r="J101" i="22"/>
  <c r="K110" i="22"/>
  <c r="L110" i="22"/>
  <c r="J110" i="22"/>
  <c r="K114" i="22"/>
  <c r="L114" i="22"/>
  <c r="J114" i="22"/>
  <c r="K118" i="22"/>
  <c r="L118" i="22"/>
  <c r="J118" i="22"/>
  <c r="K123" i="22"/>
  <c r="L123" i="22"/>
  <c r="J123" i="22"/>
  <c r="K127" i="22"/>
  <c r="L127" i="22"/>
  <c r="J127" i="22"/>
  <c r="K131" i="22"/>
  <c r="L131" i="22"/>
  <c r="J131" i="22"/>
  <c r="K136" i="22"/>
  <c r="L136" i="22"/>
  <c r="J136" i="22"/>
  <c r="K140" i="22"/>
  <c r="L140" i="22"/>
  <c r="J140" i="22"/>
  <c r="K144" i="22"/>
  <c r="L144" i="22"/>
  <c r="J144" i="22"/>
  <c r="K149" i="22"/>
  <c r="L149" i="22"/>
  <c r="J149" i="22"/>
  <c r="K153" i="22"/>
  <c r="I161" i="22"/>
  <c r="L153" i="22"/>
  <c r="J153" i="22"/>
  <c r="K157" i="22"/>
  <c r="L157" i="22"/>
  <c r="J157" i="22"/>
  <c r="K81" i="22"/>
  <c r="L81" i="22"/>
  <c r="J81" i="22"/>
  <c r="K85" i="22"/>
  <c r="J85" i="22"/>
  <c r="L85" i="22"/>
  <c r="K89" i="22"/>
  <c r="L89" i="22"/>
  <c r="J89" i="22"/>
  <c r="K94" i="22"/>
  <c r="L94" i="22"/>
  <c r="J94" i="22"/>
  <c r="K98" i="22"/>
  <c r="L98" i="22"/>
  <c r="J98" i="22"/>
  <c r="K102" i="22"/>
  <c r="J102" i="22"/>
  <c r="L102" i="22"/>
  <c r="K107" i="22"/>
  <c r="L107" i="22"/>
  <c r="J107" i="22"/>
  <c r="K111" i="22"/>
  <c r="I119" i="22"/>
  <c r="J111" i="22"/>
  <c r="L111" i="22"/>
  <c r="K115" i="22"/>
  <c r="L115" i="22"/>
  <c r="J115" i="22"/>
  <c r="K124" i="22"/>
  <c r="L124" i="22"/>
  <c r="J124" i="22"/>
  <c r="K128" i="22"/>
  <c r="J128" i="22"/>
  <c r="L128" i="22"/>
  <c r="K132" i="22"/>
  <c r="L132" i="22"/>
  <c r="J132" i="22"/>
  <c r="K137" i="22"/>
  <c r="J137" i="22"/>
  <c r="L137" i="22"/>
  <c r="K141" i="22"/>
  <c r="L141" i="22"/>
  <c r="J141" i="22"/>
  <c r="K145" i="22"/>
  <c r="J145" i="22"/>
  <c r="L145" i="22"/>
  <c r="K150" i="22"/>
  <c r="L150" i="22"/>
  <c r="J150" i="22"/>
  <c r="K154" i="22"/>
  <c r="J154" i="22"/>
  <c r="L154" i="22"/>
  <c r="K158" i="22"/>
  <c r="L158" i="22"/>
  <c r="J158" i="22"/>
  <c r="K65" i="22"/>
  <c r="L65" i="22"/>
  <c r="J65" i="22"/>
  <c r="K69" i="22"/>
  <c r="I77" i="22"/>
  <c r="J69" i="22"/>
  <c r="L69" i="22"/>
  <c r="K73" i="22"/>
  <c r="L73" i="22"/>
  <c r="J73" i="22"/>
  <c r="K82" i="22"/>
  <c r="L82" i="22"/>
  <c r="J82" i="22"/>
  <c r="K86" i="22"/>
  <c r="L86" i="22"/>
  <c r="J86" i="22"/>
  <c r="K90" i="22"/>
  <c r="L90" i="22"/>
  <c r="J90" i="22"/>
  <c r="K95" i="22"/>
  <c r="J95" i="22"/>
  <c r="L95" i="22"/>
  <c r="K99" i="22"/>
  <c r="L99" i="22"/>
  <c r="J99" i="22"/>
  <c r="K103" i="22"/>
  <c r="L103" i="22"/>
  <c r="J103" i="22"/>
  <c r="K108" i="22"/>
  <c r="L108" i="22"/>
  <c r="J108" i="22"/>
  <c r="K112" i="22"/>
  <c r="L112" i="22"/>
  <c r="J112" i="22"/>
  <c r="K116" i="22"/>
  <c r="L116" i="22"/>
  <c r="J116" i="22"/>
  <c r="K121" i="22"/>
  <c r="L121" i="22"/>
  <c r="J121" i="22"/>
  <c r="K125" i="22"/>
  <c r="I133" i="22"/>
  <c r="L125" i="22"/>
  <c r="J125" i="22"/>
  <c r="K129" i="22"/>
  <c r="L129" i="22"/>
  <c r="J129" i="22"/>
  <c r="K138" i="22"/>
  <c r="L138" i="22"/>
  <c r="J138" i="22"/>
  <c r="K142" i="22"/>
  <c r="L142" i="22"/>
  <c r="J142" i="22"/>
  <c r="K146" i="22"/>
  <c r="L146" i="22"/>
  <c r="J146" i="22"/>
  <c r="K151" i="22"/>
  <c r="L151" i="22"/>
  <c r="J151" i="22"/>
  <c r="K155" i="22"/>
  <c r="L155" i="22"/>
  <c r="J155" i="22"/>
  <c r="K159" i="22"/>
  <c r="L159" i="22"/>
  <c r="J159" i="22"/>
  <c r="L66" i="22"/>
  <c r="K66" i="22"/>
  <c r="J66" i="22"/>
  <c r="K70" i="22"/>
  <c r="J70" i="22"/>
  <c r="L70" i="22"/>
  <c r="L74" i="22"/>
  <c r="K74" i="22"/>
  <c r="J74" i="22"/>
  <c r="L79" i="22"/>
  <c r="K79" i="22"/>
  <c r="J79" i="22"/>
  <c r="I91" i="22"/>
  <c r="L83" i="22"/>
  <c r="K83" i="22"/>
  <c r="J83" i="22"/>
  <c r="L87" i="22"/>
  <c r="K87" i="22"/>
  <c r="J87" i="22"/>
  <c r="L96" i="22"/>
  <c r="K96" i="22"/>
  <c r="J96" i="22"/>
  <c r="K100" i="22"/>
  <c r="L100" i="22"/>
  <c r="J100" i="22"/>
  <c r="K104" i="22"/>
  <c r="L104" i="22"/>
  <c r="J104" i="22"/>
  <c r="K109" i="22"/>
  <c r="L109" i="22"/>
  <c r="J109" i="22"/>
  <c r="K113" i="22"/>
  <c r="L113" i="22"/>
  <c r="J113" i="22"/>
  <c r="K117" i="22"/>
  <c r="L117" i="22"/>
  <c r="J117" i="22"/>
  <c r="K122" i="22"/>
  <c r="L122" i="22"/>
  <c r="J122" i="22"/>
  <c r="K126" i="22"/>
  <c r="L126" i="22"/>
  <c r="J126" i="22"/>
  <c r="K130" i="22"/>
  <c r="L130" i="22"/>
  <c r="J130" i="22"/>
  <c r="K135" i="22"/>
  <c r="L135" i="22"/>
  <c r="J135" i="22"/>
  <c r="I147" i="22"/>
  <c r="K139" i="22"/>
  <c r="L139" i="22"/>
  <c r="J139" i="22"/>
  <c r="K143" i="22"/>
  <c r="L143" i="22"/>
  <c r="J143" i="22"/>
  <c r="K152" i="22"/>
  <c r="L152" i="22"/>
  <c r="J152" i="22"/>
  <c r="K156" i="22"/>
  <c r="L156" i="22"/>
  <c r="J156" i="22"/>
  <c r="K160" i="22"/>
  <c r="L160" i="22"/>
  <c r="J160" i="22"/>
  <c r="I159" i="21"/>
  <c r="H159" i="21"/>
  <c r="I151" i="21"/>
  <c r="H151" i="21"/>
  <c r="I142" i="21"/>
  <c r="H142" i="21"/>
  <c r="I133" i="21"/>
  <c r="H133" i="21"/>
  <c r="I125" i="21"/>
  <c r="H125" i="21"/>
  <c r="I116" i="21"/>
  <c r="H116" i="21"/>
  <c r="I108" i="21"/>
  <c r="H108" i="21"/>
  <c r="I99" i="21"/>
  <c r="H99" i="21"/>
  <c r="I90" i="21"/>
  <c r="H90" i="21"/>
  <c r="I82" i="21"/>
  <c r="H82" i="21"/>
  <c r="I73" i="21"/>
  <c r="H73" i="21"/>
  <c r="I56" i="21"/>
  <c r="H56" i="21"/>
  <c r="G64" i="21"/>
  <c r="I47" i="21"/>
  <c r="H47" i="21"/>
  <c r="I39" i="21"/>
  <c r="H39" i="21"/>
  <c r="I30" i="21"/>
  <c r="H30" i="21"/>
  <c r="I18" i="21"/>
  <c r="H18" i="21"/>
  <c r="I14" i="21"/>
  <c r="H14" i="21"/>
  <c r="G22" i="21"/>
  <c r="I10" i="21"/>
  <c r="H10" i="21"/>
  <c r="X15" i="22"/>
  <c r="W15" i="22"/>
  <c r="V15" i="22"/>
  <c r="L10" i="22"/>
  <c r="K10" i="22"/>
  <c r="J10" i="22"/>
  <c r="I160" i="21"/>
  <c r="H160" i="21"/>
  <c r="I152" i="21"/>
  <c r="H152" i="21"/>
  <c r="I143" i="21"/>
  <c r="H143" i="21"/>
  <c r="I126" i="21"/>
  <c r="H126" i="21"/>
  <c r="G134" i="21"/>
  <c r="I117" i="21"/>
  <c r="H117" i="21"/>
  <c r="I109" i="21"/>
  <c r="H109" i="21"/>
  <c r="I100" i="21"/>
  <c r="H100" i="21"/>
  <c r="I91" i="21"/>
  <c r="H91" i="21"/>
  <c r="I83" i="21"/>
  <c r="H83" i="21"/>
  <c r="I74" i="21"/>
  <c r="H74" i="21"/>
  <c r="I66" i="21"/>
  <c r="H66" i="21"/>
  <c r="I57" i="21"/>
  <c r="H57" i="21"/>
  <c r="I48" i="21"/>
  <c r="H48" i="21"/>
  <c r="I40" i="21"/>
  <c r="H40" i="21"/>
  <c r="I31" i="21"/>
  <c r="H31" i="21"/>
  <c r="R18" i="21"/>
  <c r="Q18" i="21"/>
  <c r="R14" i="21"/>
  <c r="Q14" i="21"/>
  <c r="P22" i="21"/>
  <c r="R10" i="21"/>
  <c r="Q10" i="21"/>
  <c r="X20" i="22"/>
  <c r="W20" i="22"/>
  <c r="V20" i="22"/>
  <c r="L15" i="22"/>
  <c r="K15" i="22"/>
  <c r="J15" i="22"/>
  <c r="I161" i="21"/>
  <c r="H161" i="21"/>
  <c r="I153" i="21"/>
  <c r="H153" i="21"/>
  <c r="I144" i="21"/>
  <c r="H144" i="21"/>
  <c r="I136" i="21"/>
  <c r="H136" i="21"/>
  <c r="I127" i="21"/>
  <c r="H127" i="21"/>
  <c r="I118" i="21"/>
  <c r="H118" i="21"/>
  <c r="I110" i="21"/>
  <c r="H110" i="21"/>
  <c r="I101" i="21"/>
  <c r="H101" i="21"/>
  <c r="I84" i="21"/>
  <c r="H84" i="21"/>
  <c r="G92" i="21"/>
  <c r="I75" i="21"/>
  <c r="H75" i="21"/>
  <c r="I67" i="21"/>
  <c r="H67" i="21"/>
  <c r="I58" i="21"/>
  <c r="H58" i="21"/>
  <c r="I49" i="21"/>
  <c r="H49" i="21"/>
  <c r="I41" i="21"/>
  <c r="H41" i="21"/>
  <c r="I32" i="21"/>
  <c r="H32" i="21"/>
  <c r="I24" i="21"/>
  <c r="H24" i="21"/>
  <c r="I19" i="21"/>
  <c r="H19" i="21"/>
  <c r="I15" i="21"/>
  <c r="H15" i="21"/>
  <c r="I11" i="21"/>
  <c r="H11" i="21"/>
  <c r="X17" i="22"/>
  <c r="W17" i="22"/>
  <c r="V17" i="22"/>
  <c r="X9" i="22"/>
  <c r="W9" i="22"/>
  <c r="V9" i="22"/>
  <c r="X12" i="22"/>
  <c r="W12" i="22"/>
  <c r="V12" i="22"/>
  <c r="X10" i="22"/>
  <c r="W10" i="22"/>
  <c r="V10" i="22"/>
  <c r="Y43" i="19"/>
  <c r="X43" i="19"/>
  <c r="Y34" i="19"/>
  <c r="X34" i="19"/>
  <c r="Y30" i="19"/>
  <c r="X30" i="19"/>
  <c r="Y13" i="19"/>
  <c r="X13" i="19"/>
  <c r="W21" i="19"/>
  <c r="Y10" i="19"/>
  <c r="W9" i="19"/>
  <c r="X10" i="19"/>
  <c r="Y84" i="19"/>
  <c r="X84" i="19"/>
  <c r="Y85" i="19"/>
  <c r="X85" i="19"/>
  <c r="Y86" i="19"/>
  <c r="X86" i="19"/>
  <c r="Y87" i="19"/>
  <c r="X87" i="19"/>
  <c r="Y88" i="19"/>
  <c r="X88" i="19"/>
  <c r="Y89" i="19"/>
  <c r="X89" i="19"/>
  <c r="Y90" i="19"/>
  <c r="X90" i="19"/>
  <c r="Y94" i="19"/>
  <c r="X94" i="19"/>
  <c r="W93" i="19"/>
  <c r="Y101" i="19"/>
  <c r="X101" i="19"/>
  <c r="Y108" i="19"/>
  <c r="X108" i="19"/>
  <c r="W107" i="19"/>
  <c r="Y116" i="19"/>
  <c r="X116" i="19"/>
  <c r="Y125" i="19"/>
  <c r="X125" i="19"/>
  <c r="W133" i="19"/>
  <c r="Y99" i="19"/>
  <c r="X99" i="19"/>
  <c r="Y115" i="19"/>
  <c r="X115" i="19"/>
  <c r="Y124" i="19"/>
  <c r="X124" i="19"/>
  <c r="Y96" i="19"/>
  <c r="X96" i="19"/>
  <c r="Y102" i="19"/>
  <c r="X102" i="19"/>
  <c r="Y114" i="19"/>
  <c r="X114" i="19"/>
  <c r="Y123" i="19"/>
  <c r="X123" i="19"/>
  <c r="Y104" i="19"/>
  <c r="X104" i="19"/>
  <c r="Y113" i="19"/>
  <c r="X113" i="19"/>
  <c r="Y122" i="19"/>
  <c r="X122" i="19"/>
  <c r="W121" i="19"/>
  <c r="Y98" i="19"/>
  <c r="X98" i="19"/>
  <c r="Y103" i="19"/>
  <c r="X103" i="19"/>
  <c r="Y112" i="19"/>
  <c r="X112" i="19"/>
  <c r="Y129" i="19"/>
  <c r="X129" i="19"/>
  <c r="X95" i="19"/>
  <c r="Y95" i="19"/>
  <c r="Y111" i="19"/>
  <c r="X111" i="19"/>
  <c r="W119" i="19"/>
  <c r="Y128" i="19"/>
  <c r="X128" i="19"/>
  <c r="Y100" i="19"/>
  <c r="X100" i="19"/>
  <c r="Y110" i="19"/>
  <c r="X110" i="19"/>
  <c r="Y118" i="19"/>
  <c r="X118" i="19"/>
  <c r="Y127" i="19"/>
  <c r="X127" i="19"/>
  <c r="Y130" i="19"/>
  <c r="X130" i="19"/>
  <c r="Y131" i="19"/>
  <c r="X131" i="19"/>
  <c r="Y132" i="19"/>
  <c r="X132" i="19"/>
  <c r="Y136" i="19"/>
  <c r="X136" i="19"/>
  <c r="W135" i="19"/>
  <c r="Y137" i="19"/>
  <c r="X137" i="19"/>
  <c r="Y138" i="19"/>
  <c r="X138" i="19"/>
  <c r="Y139" i="19"/>
  <c r="X139" i="19"/>
  <c r="W147" i="19"/>
  <c r="Y140" i="19"/>
  <c r="X140" i="19"/>
  <c r="Y141" i="19"/>
  <c r="X141" i="19"/>
  <c r="Y142" i="19"/>
  <c r="X142" i="19"/>
  <c r="Y143" i="19"/>
  <c r="X143" i="19"/>
  <c r="Y144" i="19"/>
  <c r="X144" i="19"/>
  <c r="Y145" i="19"/>
  <c r="X145" i="19"/>
  <c r="Y146" i="19"/>
  <c r="X146" i="19"/>
  <c r="Y150" i="19"/>
  <c r="X150" i="19"/>
  <c r="W149" i="19"/>
  <c r="Y151" i="19"/>
  <c r="X151" i="19"/>
  <c r="Y152" i="19"/>
  <c r="X152" i="19"/>
  <c r="Y153" i="19"/>
  <c r="X153" i="19"/>
  <c r="W161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W105" i="19"/>
  <c r="Y97" i="19"/>
  <c r="X97" i="19"/>
  <c r="Y83" i="19"/>
  <c r="X83" i="19"/>
  <c r="W91" i="19"/>
  <c r="Y74" i="19"/>
  <c r="X74" i="19"/>
  <c r="Y70" i="19"/>
  <c r="X70" i="19"/>
  <c r="Y66" i="19"/>
  <c r="X66" i="19"/>
  <c r="W65" i="19"/>
  <c r="Y61" i="19"/>
  <c r="X61" i="19"/>
  <c r="Y57" i="19"/>
  <c r="X57" i="19"/>
  <c r="Y53" i="19"/>
  <c r="X53" i="19"/>
  <c r="Y48" i="19"/>
  <c r="X48" i="19"/>
  <c r="Y42" i="19"/>
  <c r="X42" i="19"/>
  <c r="Y33" i="19"/>
  <c r="X33" i="19"/>
  <c r="Y117" i="19"/>
  <c r="X117" i="19"/>
  <c r="Y41" i="19"/>
  <c r="X41" i="19"/>
  <c r="W49" i="19"/>
  <c r="Y32" i="19"/>
  <c r="X32" i="19"/>
  <c r="Y24" i="19"/>
  <c r="X24" i="19"/>
  <c r="W23" i="19"/>
  <c r="Y15" i="19"/>
  <c r="X15" i="19"/>
  <c r="T7" i="19"/>
  <c r="Z7" i="19"/>
  <c r="Y126" i="19"/>
  <c r="X126" i="19"/>
  <c r="Y80" i="19"/>
  <c r="X80" i="19"/>
  <c r="W79" i="19"/>
  <c r="Y75" i="19"/>
  <c r="X75" i="19"/>
  <c r="Y71" i="19"/>
  <c r="X71" i="19"/>
  <c r="Y67" i="19"/>
  <c r="X67" i="19"/>
  <c r="Y62" i="19"/>
  <c r="X62" i="19"/>
  <c r="Y58" i="19"/>
  <c r="X58" i="19"/>
  <c r="Y54" i="19"/>
  <c r="X54" i="19"/>
  <c r="Y40" i="19"/>
  <c r="X40" i="19"/>
  <c r="Y31" i="19"/>
  <c r="X31" i="19"/>
  <c r="Y81" i="19"/>
  <c r="X81" i="19"/>
  <c r="Y76" i="19"/>
  <c r="X76" i="19"/>
  <c r="Y72" i="19"/>
  <c r="X72" i="19"/>
  <c r="Y68" i="19"/>
  <c r="X68" i="19"/>
  <c r="Y59" i="19"/>
  <c r="X59" i="19"/>
  <c r="Y55" i="19"/>
  <c r="X55" i="19"/>
  <c r="W63" i="19"/>
  <c r="Y46" i="19"/>
  <c r="X46" i="19"/>
  <c r="Y38" i="19"/>
  <c r="X38" i="19"/>
  <c r="W37" i="19"/>
  <c r="Y45" i="19"/>
  <c r="X45" i="19"/>
  <c r="Y28" i="19"/>
  <c r="X28" i="19"/>
  <c r="I67" i="19"/>
  <c r="H67" i="19"/>
  <c r="Q55" i="19"/>
  <c r="P55" i="19"/>
  <c r="O63" i="19"/>
  <c r="Q127" i="18"/>
  <c r="X109" i="18"/>
  <c r="Q89" i="18"/>
  <c r="J81" i="18"/>
  <c r="I81" i="18"/>
  <c r="Q72" i="18"/>
  <c r="Q69" i="18"/>
  <c r="I69" i="18"/>
  <c r="W76" i="18"/>
  <c r="X68" i="18"/>
  <c r="Q60" i="18"/>
  <c r="I60" i="18"/>
  <c r="Y59" i="18"/>
  <c r="X59" i="18"/>
  <c r="Q52" i="18"/>
  <c r="I52" i="18"/>
  <c r="X51" i="18"/>
  <c r="W50" i="18"/>
  <c r="Q43" i="18"/>
  <c r="I43" i="18"/>
  <c r="X42" i="18"/>
  <c r="X33" i="18"/>
  <c r="P34" i="18"/>
  <c r="Q26" i="18"/>
  <c r="H34" i="18"/>
  <c r="I26" i="18"/>
  <c r="X25" i="18"/>
  <c r="Q17" i="18"/>
  <c r="I17" i="18"/>
  <c r="X16" i="18"/>
  <c r="Q9" i="18"/>
  <c r="P8" i="18"/>
  <c r="R93" i="18" s="1"/>
  <c r="I9" i="18"/>
  <c r="H8" i="18"/>
  <c r="J110" i="18" s="1"/>
  <c r="Q76" i="19"/>
  <c r="P76" i="19"/>
  <c r="J54" i="19"/>
  <c r="I54" i="19"/>
  <c r="H54" i="19"/>
  <c r="Q136" i="18"/>
  <c r="J127" i="18"/>
  <c r="I127" i="18"/>
  <c r="X117" i="18"/>
  <c r="J93" i="18"/>
  <c r="I93" i="18"/>
  <c r="H92" i="18"/>
  <c r="X83" i="18"/>
  <c r="X74" i="18"/>
  <c r="Q70" i="18"/>
  <c r="R70" i="18"/>
  <c r="I70" i="18"/>
  <c r="J70" i="18"/>
  <c r="X69" i="18"/>
  <c r="Y69" i="18"/>
  <c r="Q61" i="18"/>
  <c r="I61" i="18"/>
  <c r="J61" i="18"/>
  <c r="X60" i="18"/>
  <c r="Q53" i="18"/>
  <c r="I53" i="18"/>
  <c r="J53" i="18"/>
  <c r="X52" i="18"/>
  <c r="Y52" i="18"/>
  <c r="Q44" i="18"/>
  <c r="I44" i="18"/>
  <c r="J44" i="18"/>
  <c r="X43" i="18"/>
  <c r="Q27" i="18"/>
  <c r="R27" i="18"/>
  <c r="I27" i="18"/>
  <c r="J27" i="18"/>
  <c r="X26" i="18"/>
  <c r="W34" i="18"/>
  <c r="Q18" i="18"/>
  <c r="R18" i="18"/>
  <c r="I18" i="18"/>
  <c r="J18" i="18"/>
  <c r="X17" i="18"/>
  <c r="Q10" i="18"/>
  <c r="I10" i="18"/>
  <c r="J10" i="18"/>
  <c r="X9" i="18"/>
  <c r="W8" i="18"/>
  <c r="Y60" i="18" s="1"/>
  <c r="I75" i="19"/>
  <c r="H75" i="19"/>
  <c r="Q15" i="19"/>
  <c r="P15" i="19"/>
  <c r="Q144" i="18"/>
  <c r="J136" i="18"/>
  <c r="I136" i="18"/>
  <c r="Y126" i="18"/>
  <c r="X126" i="18"/>
  <c r="J89" i="18"/>
  <c r="I89" i="18"/>
  <c r="Y73" i="18"/>
  <c r="X73" i="18"/>
  <c r="Q71" i="18"/>
  <c r="J71" i="18"/>
  <c r="I71" i="18"/>
  <c r="Y70" i="18"/>
  <c r="X70" i="18"/>
  <c r="Y61" i="18"/>
  <c r="X61" i="18"/>
  <c r="Q54" i="18"/>
  <c r="P62" i="18"/>
  <c r="J54" i="18"/>
  <c r="I54" i="18"/>
  <c r="H62" i="18"/>
  <c r="Y53" i="18"/>
  <c r="X53" i="18"/>
  <c r="Q45" i="18"/>
  <c r="J45" i="18"/>
  <c r="I45" i="18"/>
  <c r="Y44" i="18"/>
  <c r="X44" i="18"/>
  <c r="Q37" i="18"/>
  <c r="P36" i="18"/>
  <c r="J37" i="18"/>
  <c r="I37" i="18"/>
  <c r="H36" i="18"/>
  <c r="R28" i="18"/>
  <c r="Q28" i="18"/>
  <c r="J28" i="18"/>
  <c r="I28" i="18"/>
  <c r="Y27" i="18"/>
  <c r="X27" i="18"/>
  <c r="Q19" i="18"/>
  <c r="J19" i="18"/>
  <c r="I19" i="18"/>
  <c r="Y18" i="18"/>
  <c r="X18" i="18"/>
  <c r="Q11" i="18"/>
  <c r="J11" i="18"/>
  <c r="I11" i="18"/>
  <c r="Y10" i="18"/>
  <c r="X10" i="18"/>
  <c r="I115" i="19"/>
  <c r="H115" i="19"/>
  <c r="I62" i="19"/>
  <c r="H62" i="19"/>
  <c r="J42" i="19"/>
  <c r="I42" i="19"/>
  <c r="H42" i="19"/>
  <c r="Q24" i="19"/>
  <c r="P24" i="19"/>
  <c r="O23" i="19"/>
  <c r="Q10" i="19"/>
  <c r="O9" i="19"/>
  <c r="R33" i="19" s="1"/>
  <c r="P10" i="19"/>
  <c r="Q14" i="19"/>
  <c r="P14" i="19"/>
  <c r="Q31" i="19"/>
  <c r="P31" i="19"/>
  <c r="R40" i="19"/>
  <c r="Q40" i="19"/>
  <c r="P40" i="19"/>
  <c r="Q129" i="19"/>
  <c r="P129" i="19"/>
  <c r="Q13" i="19"/>
  <c r="P13" i="19"/>
  <c r="O21" i="19"/>
  <c r="Q30" i="19"/>
  <c r="P30" i="19"/>
  <c r="Q32" i="19"/>
  <c r="P32" i="19"/>
  <c r="R41" i="19"/>
  <c r="Q41" i="19"/>
  <c r="P41" i="19"/>
  <c r="O49" i="19"/>
  <c r="Q54" i="19"/>
  <c r="P54" i="19"/>
  <c r="R58" i="19"/>
  <c r="Q58" i="19"/>
  <c r="P58" i="19"/>
  <c r="Q62" i="19"/>
  <c r="P62" i="19"/>
  <c r="Q67" i="19"/>
  <c r="P67" i="19"/>
  <c r="R71" i="19"/>
  <c r="Q71" i="19"/>
  <c r="P71" i="19"/>
  <c r="Q75" i="19"/>
  <c r="P75" i="19"/>
  <c r="Q80" i="19"/>
  <c r="P80" i="19"/>
  <c r="O79" i="19"/>
  <c r="Q84" i="19"/>
  <c r="P84" i="19"/>
  <c r="Q11" i="19"/>
  <c r="P11" i="19"/>
  <c r="R12" i="19"/>
  <c r="Q12" i="19"/>
  <c r="P12" i="19"/>
  <c r="Q20" i="19"/>
  <c r="P20" i="19"/>
  <c r="Q29" i="19"/>
  <c r="P29" i="19"/>
  <c r="Q33" i="19"/>
  <c r="P33" i="19"/>
  <c r="Q42" i="19"/>
  <c r="P42" i="19"/>
  <c r="R112" i="19"/>
  <c r="Q112" i="19"/>
  <c r="P112" i="19"/>
  <c r="Q19" i="19"/>
  <c r="P19" i="19"/>
  <c r="Q28" i="19"/>
  <c r="P28" i="19"/>
  <c r="R34" i="19"/>
  <c r="Q34" i="19"/>
  <c r="P34" i="19"/>
  <c r="Q43" i="19"/>
  <c r="P43" i="19"/>
  <c r="Q48" i="19"/>
  <c r="P48" i="19"/>
  <c r="Q53" i="19"/>
  <c r="P53" i="19"/>
  <c r="Q57" i="19"/>
  <c r="P57" i="19"/>
  <c r="R61" i="19"/>
  <c r="Q61" i="19"/>
  <c r="P61" i="19"/>
  <c r="Q66" i="19"/>
  <c r="P66" i="19"/>
  <c r="O65" i="19"/>
  <c r="Q70" i="19"/>
  <c r="P70" i="19"/>
  <c r="Q74" i="19"/>
  <c r="P74" i="19"/>
  <c r="Q83" i="19"/>
  <c r="P83" i="19"/>
  <c r="O91" i="19"/>
  <c r="R18" i="19"/>
  <c r="Q18" i="19"/>
  <c r="P18" i="19"/>
  <c r="Q27" i="19"/>
  <c r="P27" i="19"/>
  <c r="O35" i="19"/>
  <c r="R44" i="19"/>
  <c r="Q44" i="19"/>
  <c r="P44" i="19"/>
  <c r="Q100" i="19"/>
  <c r="P100" i="19"/>
  <c r="Q17" i="19"/>
  <c r="P17" i="19"/>
  <c r="R26" i="19"/>
  <c r="Q26" i="19"/>
  <c r="P26" i="19"/>
  <c r="Q45" i="19"/>
  <c r="P45" i="19"/>
  <c r="Q47" i="19"/>
  <c r="P47" i="19"/>
  <c r="Q52" i="19"/>
  <c r="P52" i="19"/>
  <c r="O51" i="19"/>
  <c r="Q56" i="19"/>
  <c r="P56" i="19"/>
  <c r="R60" i="19"/>
  <c r="Q60" i="19"/>
  <c r="P60" i="19"/>
  <c r="Q69" i="19"/>
  <c r="P69" i="19"/>
  <c r="O77" i="19"/>
  <c r="R73" i="19"/>
  <c r="Q73" i="19"/>
  <c r="P73" i="19"/>
  <c r="Q82" i="19"/>
  <c r="P82" i="19"/>
  <c r="N161" i="19"/>
  <c r="N149" i="19"/>
  <c r="N147" i="19"/>
  <c r="N135" i="19"/>
  <c r="N121" i="19"/>
  <c r="N133" i="19"/>
  <c r="N107" i="19"/>
  <c r="N63" i="19"/>
  <c r="N23" i="19"/>
  <c r="N37" i="19"/>
  <c r="M7" i="19"/>
  <c r="N105" i="19"/>
  <c r="N93" i="19"/>
  <c r="N77" i="19"/>
  <c r="N51" i="19"/>
  <c r="N35" i="19"/>
  <c r="N91" i="19"/>
  <c r="N65" i="19"/>
  <c r="N119" i="19"/>
  <c r="N79" i="19"/>
  <c r="N49" i="19"/>
  <c r="N21" i="19"/>
  <c r="N9" i="19"/>
  <c r="Q16" i="19"/>
  <c r="P16" i="19"/>
  <c r="R25" i="19"/>
  <c r="Q25" i="19"/>
  <c r="P25" i="19"/>
  <c r="Q38" i="19"/>
  <c r="P38" i="19"/>
  <c r="O37" i="19"/>
  <c r="Q46" i="19"/>
  <c r="P46" i="19"/>
  <c r="Q85" i="19"/>
  <c r="P85" i="19"/>
  <c r="Q86" i="19"/>
  <c r="P86" i="19"/>
  <c r="R87" i="19"/>
  <c r="Q87" i="19"/>
  <c r="P87" i="19"/>
  <c r="Q88" i="19"/>
  <c r="P88" i="19"/>
  <c r="Q89" i="19"/>
  <c r="P89" i="19"/>
  <c r="R90" i="19"/>
  <c r="Q90" i="19"/>
  <c r="P90" i="19"/>
  <c r="Q94" i="19"/>
  <c r="P94" i="19"/>
  <c r="O93" i="19"/>
  <c r="R97" i="19"/>
  <c r="O105" i="19"/>
  <c r="Q97" i="19"/>
  <c r="P97" i="19"/>
  <c r="Q111" i="19"/>
  <c r="P111" i="19"/>
  <c r="O119" i="19"/>
  <c r="R128" i="19"/>
  <c r="Q128" i="19"/>
  <c r="P128" i="19"/>
  <c r="Q110" i="19"/>
  <c r="P110" i="19"/>
  <c r="Q118" i="19"/>
  <c r="P118" i="19"/>
  <c r="R127" i="19"/>
  <c r="Q127" i="19"/>
  <c r="P127" i="19"/>
  <c r="Q99" i="19"/>
  <c r="P99" i="19"/>
  <c r="Q101" i="19"/>
  <c r="P101" i="19"/>
  <c r="Q109" i="19"/>
  <c r="P109" i="19"/>
  <c r="Q117" i="19"/>
  <c r="P117" i="19"/>
  <c r="R126" i="19"/>
  <c r="Q126" i="19"/>
  <c r="P126" i="19"/>
  <c r="Q96" i="19"/>
  <c r="P96" i="19"/>
  <c r="Q108" i="19"/>
  <c r="P108" i="19"/>
  <c r="O107" i="19"/>
  <c r="Q116" i="19"/>
  <c r="P116" i="19"/>
  <c r="Q125" i="19"/>
  <c r="P125" i="19"/>
  <c r="O133" i="19"/>
  <c r="R102" i="19"/>
  <c r="Q102" i="19"/>
  <c r="P102" i="19"/>
  <c r="Q115" i="19"/>
  <c r="P115" i="19"/>
  <c r="Q124" i="19"/>
  <c r="P124" i="19"/>
  <c r="Q130" i="19"/>
  <c r="P130" i="19"/>
  <c r="P98" i="19"/>
  <c r="Q98" i="19"/>
  <c r="R114" i="19"/>
  <c r="Q114" i="19"/>
  <c r="P114" i="19"/>
  <c r="Q123" i="19"/>
  <c r="P123" i="19"/>
  <c r="Q95" i="19"/>
  <c r="P95" i="19"/>
  <c r="R103" i="19"/>
  <c r="Q103" i="19"/>
  <c r="P103" i="19"/>
  <c r="Q104" i="19"/>
  <c r="P104" i="19"/>
  <c r="Q113" i="19"/>
  <c r="P113" i="19"/>
  <c r="Q122" i="19"/>
  <c r="P122" i="19"/>
  <c r="O121" i="19"/>
  <c r="Q131" i="19"/>
  <c r="P131" i="19"/>
  <c r="R132" i="19"/>
  <c r="Q132" i="19"/>
  <c r="P132" i="19"/>
  <c r="Q136" i="19"/>
  <c r="P136" i="19"/>
  <c r="O135" i="19"/>
  <c r="R137" i="19"/>
  <c r="Q137" i="19"/>
  <c r="P137" i="19"/>
  <c r="Q138" i="19"/>
  <c r="P138" i="19"/>
  <c r="Q139" i="19"/>
  <c r="P139" i="19"/>
  <c r="O147" i="19"/>
  <c r="Q140" i="19"/>
  <c r="P140" i="19"/>
  <c r="Q141" i="19"/>
  <c r="P141" i="19"/>
  <c r="R142" i="19"/>
  <c r="Q142" i="19"/>
  <c r="P142" i="19"/>
  <c r="Q143" i="19"/>
  <c r="P143" i="19"/>
  <c r="Q144" i="19"/>
  <c r="P144" i="19"/>
  <c r="R145" i="19"/>
  <c r="Q145" i="19"/>
  <c r="P145" i="19"/>
  <c r="Q146" i="19"/>
  <c r="P146" i="19"/>
  <c r="Q150" i="19"/>
  <c r="P150" i="19"/>
  <c r="O149" i="19"/>
  <c r="Q151" i="19"/>
  <c r="P151" i="19"/>
  <c r="Q152" i="19"/>
  <c r="P152" i="19"/>
  <c r="R153" i="19"/>
  <c r="Q153" i="19"/>
  <c r="P153" i="19"/>
  <c r="O161" i="19"/>
  <c r="Q154" i="19"/>
  <c r="P154" i="19"/>
  <c r="R155" i="19"/>
  <c r="Q155" i="19"/>
  <c r="P155" i="19"/>
  <c r="Q156" i="19"/>
  <c r="P156" i="19"/>
  <c r="Q157" i="19"/>
  <c r="P157" i="19"/>
  <c r="R158" i="19"/>
  <c r="Q158" i="19"/>
  <c r="P158" i="19"/>
  <c r="Q159" i="19"/>
  <c r="P159" i="19"/>
  <c r="Q160" i="19"/>
  <c r="P160" i="19"/>
  <c r="Q153" i="18"/>
  <c r="J144" i="18"/>
  <c r="I144" i="18"/>
  <c r="Y135" i="18"/>
  <c r="X135" i="18"/>
  <c r="W134" i="18"/>
  <c r="X79" i="18"/>
  <c r="W78" i="18"/>
  <c r="Y79" i="18"/>
  <c r="J75" i="18"/>
  <c r="I75" i="18"/>
  <c r="Y72" i="18"/>
  <c r="X72" i="18"/>
  <c r="R55" i="18"/>
  <c r="Q55" i="18"/>
  <c r="J55" i="18"/>
  <c r="I55" i="18"/>
  <c r="Y54" i="18"/>
  <c r="X54" i="18"/>
  <c r="W62" i="18"/>
  <c r="R46" i="18"/>
  <c r="Q46" i="18"/>
  <c r="J46" i="18"/>
  <c r="I46" i="18"/>
  <c r="Y45" i="18"/>
  <c r="X45" i="18"/>
  <c r="R38" i="18"/>
  <c r="Q38" i="18"/>
  <c r="J38" i="18"/>
  <c r="I38" i="18"/>
  <c r="Y37" i="18"/>
  <c r="X37" i="18"/>
  <c r="W36" i="18"/>
  <c r="R29" i="18"/>
  <c r="Q29" i="18"/>
  <c r="J29" i="18"/>
  <c r="I29" i="18"/>
  <c r="Y28" i="18"/>
  <c r="X28" i="18"/>
  <c r="Y19" i="18"/>
  <c r="X19" i="18"/>
  <c r="R12" i="18"/>
  <c r="Q12" i="18"/>
  <c r="P20" i="18"/>
  <c r="J12" i="18"/>
  <c r="I12" i="18"/>
  <c r="H20" i="18"/>
  <c r="Y11" i="18"/>
  <c r="X11" i="18"/>
  <c r="I84" i="19"/>
  <c r="H84" i="19"/>
  <c r="I33" i="19"/>
  <c r="H33" i="19"/>
  <c r="I17" i="19"/>
  <c r="H17" i="19"/>
  <c r="I26" i="19"/>
  <c r="H26" i="19"/>
  <c r="J34" i="19"/>
  <c r="I34" i="19"/>
  <c r="H34" i="19"/>
  <c r="I43" i="19"/>
  <c r="H43" i="19"/>
  <c r="I16" i="19"/>
  <c r="H16" i="19"/>
  <c r="J25" i="19"/>
  <c r="I25" i="19"/>
  <c r="H25" i="19"/>
  <c r="I44" i="19"/>
  <c r="H44" i="19"/>
  <c r="I48" i="19"/>
  <c r="H48" i="19"/>
  <c r="I53" i="19"/>
  <c r="H53" i="19"/>
  <c r="I57" i="19"/>
  <c r="H57" i="19"/>
  <c r="J61" i="19"/>
  <c r="I61" i="19"/>
  <c r="H61" i="19"/>
  <c r="I66" i="19"/>
  <c r="H66" i="19"/>
  <c r="G65" i="19"/>
  <c r="I70" i="19"/>
  <c r="H70" i="19"/>
  <c r="J74" i="19"/>
  <c r="I74" i="19"/>
  <c r="H74" i="19"/>
  <c r="J83" i="19"/>
  <c r="I83" i="19"/>
  <c r="H83" i="19"/>
  <c r="G91" i="19"/>
  <c r="J10" i="19"/>
  <c r="I10" i="19"/>
  <c r="G9" i="19"/>
  <c r="J67" i="19" s="1"/>
  <c r="H10" i="19"/>
  <c r="J15" i="19"/>
  <c r="I15" i="19"/>
  <c r="H15" i="19"/>
  <c r="J24" i="19"/>
  <c r="I24" i="19"/>
  <c r="H24" i="19"/>
  <c r="G23" i="19"/>
  <c r="J45" i="19"/>
  <c r="I45" i="19"/>
  <c r="H45" i="19"/>
  <c r="J14" i="19"/>
  <c r="I14" i="19"/>
  <c r="H14" i="19"/>
  <c r="J31" i="19"/>
  <c r="I31" i="19"/>
  <c r="H31" i="19"/>
  <c r="J38" i="19"/>
  <c r="I38" i="19"/>
  <c r="H38" i="19"/>
  <c r="G37" i="19"/>
  <c r="J46" i="19"/>
  <c r="I46" i="19"/>
  <c r="H46" i="19"/>
  <c r="J47" i="19"/>
  <c r="I47" i="19"/>
  <c r="H47" i="19"/>
  <c r="J52" i="19"/>
  <c r="I52" i="19"/>
  <c r="H52" i="19"/>
  <c r="G51" i="19"/>
  <c r="J56" i="19"/>
  <c r="I56" i="19"/>
  <c r="H56" i="19"/>
  <c r="J60" i="19"/>
  <c r="I60" i="19"/>
  <c r="H60" i="19"/>
  <c r="J69" i="19"/>
  <c r="I69" i="19"/>
  <c r="H69" i="19"/>
  <c r="G77" i="19"/>
  <c r="J73" i="19"/>
  <c r="I73" i="19"/>
  <c r="H73" i="19"/>
  <c r="J82" i="19"/>
  <c r="I82" i="19"/>
  <c r="H82" i="19"/>
  <c r="J11" i="19"/>
  <c r="I11" i="19"/>
  <c r="H11" i="19"/>
  <c r="J13" i="19"/>
  <c r="I13" i="19"/>
  <c r="H13" i="19"/>
  <c r="G21" i="19"/>
  <c r="J30" i="19"/>
  <c r="I30" i="19"/>
  <c r="H30" i="19"/>
  <c r="J39" i="19"/>
  <c r="I39" i="19"/>
  <c r="H39" i="19"/>
  <c r="J12" i="19"/>
  <c r="I12" i="19"/>
  <c r="H12" i="19"/>
  <c r="J20" i="19"/>
  <c r="I20" i="19"/>
  <c r="H20" i="19"/>
  <c r="J29" i="19"/>
  <c r="I29" i="19"/>
  <c r="H29" i="19"/>
  <c r="J40" i="19"/>
  <c r="I40" i="19"/>
  <c r="H40" i="19"/>
  <c r="J55" i="19"/>
  <c r="I55" i="19"/>
  <c r="H55" i="19"/>
  <c r="G63" i="19"/>
  <c r="J59" i="19"/>
  <c r="I59" i="19"/>
  <c r="H59" i="19"/>
  <c r="J68" i="19"/>
  <c r="I68" i="19"/>
  <c r="H68" i="19"/>
  <c r="J72" i="19"/>
  <c r="I72" i="19"/>
  <c r="H72" i="19"/>
  <c r="J76" i="19"/>
  <c r="I76" i="19"/>
  <c r="H76" i="19"/>
  <c r="J81" i="19"/>
  <c r="I81" i="19"/>
  <c r="H81" i="19"/>
  <c r="F161" i="19"/>
  <c r="F149" i="19"/>
  <c r="F147" i="19"/>
  <c r="F135" i="19"/>
  <c r="F133" i="19"/>
  <c r="F107" i="19"/>
  <c r="F119" i="19"/>
  <c r="F121" i="19"/>
  <c r="F105" i="19"/>
  <c r="F79" i="19"/>
  <c r="F35" i="19"/>
  <c r="F49" i="19"/>
  <c r="E7" i="19"/>
  <c r="F63" i="19"/>
  <c r="F93" i="19"/>
  <c r="F21" i="19"/>
  <c r="F77" i="19"/>
  <c r="F51" i="19"/>
  <c r="F37" i="19"/>
  <c r="F23" i="19"/>
  <c r="F9" i="19"/>
  <c r="F91" i="19"/>
  <c r="F65" i="19"/>
  <c r="J19" i="19"/>
  <c r="I19" i="19"/>
  <c r="H19" i="19"/>
  <c r="J28" i="19"/>
  <c r="I28" i="19"/>
  <c r="H28" i="19"/>
  <c r="J32" i="19"/>
  <c r="I32" i="19"/>
  <c r="H32" i="19"/>
  <c r="J41" i="19"/>
  <c r="I41" i="19"/>
  <c r="H41" i="19"/>
  <c r="G49" i="19"/>
  <c r="J95" i="19"/>
  <c r="I95" i="19"/>
  <c r="H95" i="19"/>
  <c r="J124" i="19"/>
  <c r="I124" i="19"/>
  <c r="H124" i="19"/>
  <c r="J85" i="19"/>
  <c r="I85" i="19"/>
  <c r="H85" i="19"/>
  <c r="J86" i="19"/>
  <c r="I86" i="19"/>
  <c r="H86" i="19"/>
  <c r="J87" i="19"/>
  <c r="I87" i="19"/>
  <c r="H87" i="19"/>
  <c r="J88" i="19"/>
  <c r="I88" i="19"/>
  <c r="H88" i="19"/>
  <c r="J89" i="19"/>
  <c r="I89" i="19"/>
  <c r="H89" i="19"/>
  <c r="J90" i="19"/>
  <c r="I90" i="19"/>
  <c r="H90" i="19"/>
  <c r="J94" i="19"/>
  <c r="I94" i="19"/>
  <c r="H94" i="19"/>
  <c r="G93" i="19"/>
  <c r="J100" i="19"/>
  <c r="I100" i="19"/>
  <c r="H100" i="19"/>
  <c r="J103" i="19"/>
  <c r="I103" i="19"/>
  <c r="H103" i="19"/>
  <c r="J114" i="19"/>
  <c r="I114" i="19"/>
  <c r="H114" i="19"/>
  <c r="J123" i="19"/>
  <c r="I123" i="19"/>
  <c r="H123" i="19"/>
  <c r="J130" i="19"/>
  <c r="I130" i="19"/>
  <c r="H130" i="19"/>
  <c r="J97" i="19"/>
  <c r="I97" i="19"/>
  <c r="H97" i="19"/>
  <c r="G105" i="19"/>
  <c r="J104" i="19"/>
  <c r="I104" i="19"/>
  <c r="H104" i="19"/>
  <c r="J113" i="19"/>
  <c r="I113" i="19"/>
  <c r="H113" i="19"/>
  <c r="J122" i="19"/>
  <c r="I122" i="19"/>
  <c r="H122" i="19"/>
  <c r="G121" i="19"/>
  <c r="J112" i="19"/>
  <c r="I112" i="19"/>
  <c r="H112" i="19"/>
  <c r="J129" i="19"/>
  <c r="I129" i="19"/>
  <c r="H129" i="19"/>
  <c r="J99" i="19"/>
  <c r="I99" i="19"/>
  <c r="H99" i="19"/>
  <c r="J111" i="19"/>
  <c r="I111" i="19"/>
  <c r="H111" i="19"/>
  <c r="G119" i="19"/>
  <c r="J128" i="19"/>
  <c r="I128" i="19"/>
  <c r="H128" i="19"/>
  <c r="J96" i="19"/>
  <c r="I96" i="19"/>
  <c r="H96" i="19"/>
  <c r="J101" i="19"/>
  <c r="I101" i="19"/>
  <c r="H101" i="19"/>
  <c r="J110" i="19"/>
  <c r="I110" i="19"/>
  <c r="H110" i="19"/>
  <c r="J118" i="19"/>
  <c r="I118" i="19"/>
  <c r="H118" i="19"/>
  <c r="J127" i="19"/>
  <c r="I127" i="19"/>
  <c r="H127" i="19"/>
  <c r="J109" i="19"/>
  <c r="I109" i="19"/>
  <c r="H109" i="19"/>
  <c r="J117" i="19"/>
  <c r="I117" i="19"/>
  <c r="H117" i="19"/>
  <c r="J126" i="19"/>
  <c r="I126" i="19"/>
  <c r="H126" i="19"/>
  <c r="J98" i="19"/>
  <c r="I98" i="19"/>
  <c r="H98" i="19"/>
  <c r="J102" i="19"/>
  <c r="I102" i="19"/>
  <c r="H102" i="19"/>
  <c r="J108" i="19"/>
  <c r="I108" i="19"/>
  <c r="H108" i="19"/>
  <c r="G107" i="19"/>
  <c r="J116" i="19"/>
  <c r="I116" i="19"/>
  <c r="H116" i="19"/>
  <c r="J125" i="19"/>
  <c r="I125" i="19"/>
  <c r="H125" i="19"/>
  <c r="G133" i="19"/>
  <c r="J131" i="19"/>
  <c r="I131" i="19"/>
  <c r="H131" i="19"/>
  <c r="J132" i="19"/>
  <c r="I132" i="19"/>
  <c r="H132" i="19"/>
  <c r="J136" i="19"/>
  <c r="I136" i="19"/>
  <c r="H136" i="19"/>
  <c r="G135" i="19"/>
  <c r="J137" i="19"/>
  <c r="I137" i="19"/>
  <c r="H137" i="19"/>
  <c r="J138" i="19"/>
  <c r="I138" i="19"/>
  <c r="H138" i="19"/>
  <c r="J139" i="19"/>
  <c r="I139" i="19"/>
  <c r="H139" i="19"/>
  <c r="G147" i="19"/>
  <c r="J140" i="19"/>
  <c r="I140" i="19"/>
  <c r="H140" i="19"/>
  <c r="J141" i="19"/>
  <c r="I141" i="19"/>
  <c r="H141" i="19"/>
  <c r="J142" i="19"/>
  <c r="I142" i="19"/>
  <c r="H142" i="19"/>
  <c r="J143" i="19"/>
  <c r="I143" i="19"/>
  <c r="H143" i="19"/>
  <c r="J144" i="19"/>
  <c r="I144" i="19"/>
  <c r="H144" i="19"/>
  <c r="J145" i="19"/>
  <c r="I145" i="19"/>
  <c r="H145" i="19"/>
  <c r="J146" i="19"/>
  <c r="I146" i="19"/>
  <c r="H146" i="19"/>
  <c r="J150" i="19"/>
  <c r="I150" i="19"/>
  <c r="H150" i="19"/>
  <c r="G149" i="19"/>
  <c r="J151" i="19"/>
  <c r="I151" i="19"/>
  <c r="H151" i="19"/>
  <c r="J152" i="19"/>
  <c r="I152" i="19"/>
  <c r="H152" i="19"/>
  <c r="J153" i="19"/>
  <c r="I153" i="19"/>
  <c r="H153" i="19"/>
  <c r="G161" i="19"/>
  <c r="J154" i="19"/>
  <c r="I154" i="19"/>
  <c r="H154" i="19"/>
  <c r="J155" i="19"/>
  <c r="I155" i="19"/>
  <c r="H155" i="19"/>
  <c r="J156" i="19"/>
  <c r="I156" i="19"/>
  <c r="H156" i="19"/>
  <c r="J157" i="19"/>
  <c r="I157" i="19"/>
  <c r="H157" i="19"/>
  <c r="J158" i="19"/>
  <c r="I158" i="19"/>
  <c r="H158" i="19"/>
  <c r="J159" i="19"/>
  <c r="I159" i="19"/>
  <c r="H159" i="19"/>
  <c r="J160" i="19"/>
  <c r="I160" i="19"/>
  <c r="H160" i="19"/>
  <c r="J153" i="18"/>
  <c r="I153" i="18"/>
  <c r="Y143" i="18"/>
  <c r="X143" i="18"/>
  <c r="Y88" i="18"/>
  <c r="X88" i="18"/>
  <c r="Y80" i="18"/>
  <c r="X80" i="18"/>
  <c r="J74" i="18"/>
  <c r="I74" i="18"/>
  <c r="Y71" i="18"/>
  <c r="X71" i="18"/>
  <c r="R65" i="18"/>
  <c r="Q65" i="18"/>
  <c r="P64" i="18"/>
  <c r="J65" i="18"/>
  <c r="I65" i="18"/>
  <c r="H64" i="18"/>
  <c r="R56" i="18"/>
  <c r="Q56" i="18"/>
  <c r="J56" i="18"/>
  <c r="I56" i="18"/>
  <c r="Y55" i="18"/>
  <c r="X55" i="18"/>
  <c r="R47" i="18"/>
  <c r="Q47" i="18"/>
  <c r="J47" i="18"/>
  <c r="I47" i="18"/>
  <c r="Y46" i="18"/>
  <c r="X46" i="18"/>
  <c r="R39" i="18"/>
  <c r="Q39" i="18"/>
  <c r="J39" i="18"/>
  <c r="I39" i="18"/>
  <c r="Y38" i="18"/>
  <c r="X38" i="18"/>
  <c r="R30" i="18"/>
  <c r="Q30" i="18"/>
  <c r="J30" i="18"/>
  <c r="I30" i="18"/>
  <c r="Y29" i="18"/>
  <c r="X29" i="18"/>
  <c r="R13" i="18"/>
  <c r="Q13" i="18"/>
  <c r="J13" i="18"/>
  <c r="I13" i="18"/>
  <c r="Y12" i="18"/>
  <c r="X12" i="18"/>
  <c r="W20" i="18"/>
  <c r="R59" i="19"/>
  <c r="Q59" i="19"/>
  <c r="P59" i="19"/>
  <c r="Y152" i="18"/>
  <c r="X152" i="18"/>
  <c r="W160" i="18"/>
  <c r="R101" i="18"/>
  <c r="Q101" i="18"/>
  <c r="R84" i="18"/>
  <c r="Q84" i="18"/>
  <c r="I80" i="18"/>
  <c r="J80" i="18"/>
  <c r="R75" i="18"/>
  <c r="Q75" i="18"/>
  <c r="J73" i="18"/>
  <c r="I73" i="18"/>
  <c r="R66" i="18"/>
  <c r="Q66" i="18"/>
  <c r="J66" i="18"/>
  <c r="I66" i="18"/>
  <c r="Y65" i="18"/>
  <c r="X65" i="18"/>
  <c r="W64" i="18"/>
  <c r="R57" i="18"/>
  <c r="Q57" i="18"/>
  <c r="J57" i="18"/>
  <c r="I57" i="18"/>
  <c r="Y56" i="18"/>
  <c r="X56" i="18"/>
  <c r="Y47" i="18"/>
  <c r="X47" i="18"/>
  <c r="R40" i="18"/>
  <c r="Q40" i="18"/>
  <c r="P48" i="18"/>
  <c r="J40" i="18"/>
  <c r="I40" i="18"/>
  <c r="H48" i="18"/>
  <c r="Y39" i="18"/>
  <c r="X39" i="18"/>
  <c r="R31" i="18"/>
  <c r="Q31" i="18"/>
  <c r="J31" i="18"/>
  <c r="I31" i="18"/>
  <c r="Y30" i="18"/>
  <c r="X30" i="18"/>
  <c r="R23" i="18"/>
  <c r="Q23" i="18"/>
  <c r="P22" i="18"/>
  <c r="J23" i="18"/>
  <c r="I23" i="18"/>
  <c r="H22" i="18"/>
  <c r="R14" i="18"/>
  <c r="Q14" i="18"/>
  <c r="J14" i="18"/>
  <c r="I14" i="18"/>
  <c r="Y13" i="18"/>
  <c r="X13" i="18"/>
  <c r="R81" i="19"/>
  <c r="Q81" i="19"/>
  <c r="P81" i="19"/>
  <c r="R110" i="18"/>
  <c r="Q110" i="18"/>
  <c r="P118" i="18"/>
  <c r="J101" i="18"/>
  <c r="I101" i="18"/>
  <c r="R81" i="18"/>
  <c r="Q81" i="18"/>
  <c r="R74" i="18"/>
  <c r="Q74" i="18"/>
  <c r="J72" i="18"/>
  <c r="I72" i="18"/>
  <c r="R67" i="18"/>
  <c r="Q67" i="18"/>
  <c r="J67" i="18"/>
  <c r="I67" i="18"/>
  <c r="Y66" i="18"/>
  <c r="X66" i="18"/>
  <c r="R58" i="18"/>
  <c r="Q58" i="18"/>
  <c r="J58" i="18"/>
  <c r="I58" i="18"/>
  <c r="Y57" i="18"/>
  <c r="X57" i="18"/>
  <c r="R41" i="18"/>
  <c r="Q41" i="18"/>
  <c r="J41" i="18"/>
  <c r="I41" i="18"/>
  <c r="Y40" i="18"/>
  <c r="X40" i="18"/>
  <c r="W48" i="18"/>
  <c r="R32" i="18"/>
  <c r="Q32" i="18"/>
  <c r="J32" i="18"/>
  <c r="I32" i="18"/>
  <c r="Y31" i="18"/>
  <c r="X31" i="18"/>
  <c r="R24" i="18"/>
  <c r="Q24" i="18"/>
  <c r="J24" i="18"/>
  <c r="I24" i="18"/>
  <c r="Y23" i="18"/>
  <c r="X23" i="18"/>
  <c r="W22" i="18"/>
  <c r="R15" i="18"/>
  <c r="Q15" i="18"/>
  <c r="J15" i="18"/>
  <c r="I15" i="18"/>
  <c r="Y14" i="18"/>
  <c r="X14" i="18"/>
  <c r="Q83" i="18"/>
  <c r="R83" i="18"/>
  <c r="R100" i="18"/>
  <c r="Q100" i="18"/>
  <c r="R109" i="18"/>
  <c r="Q109" i="18"/>
  <c r="R117" i="18"/>
  <c r="Q117" i="18"/>
  <c r="R126" i="18"/>
  <c r="Q126" i="18"/>
  <c r="R135" i="18"/>
  <c r="Q135" i="18"/>
  <c r="P134" i="18"/>
  <c r="R143" i="18"/>
  <c r="Q143" i="18"/>
  <c r="R152" i="18"/>
  <c r="Q152" i="18"/>
  <c r="P160" i="18"/>
  <c r="R82" i="18"/>
  <c r="P90" i="18"/>
  <c r="Q82" i="18"/>
  <c r="R99" i="18"/>
  <c r="Q99" i="18"/>
  <c r="R108" i="18"/>
  <c r="Q108" i="18"/>
  <c r="R116" i="18"/>
  <c r="Q116" i="18"/>
  <c r="R125" i="18"/>
  <c r="Q125" i="18"/>
  <c r="R142" i="18"/>
  <c r="Q142" i="18"/>
  <c r="R151" i="18"/>
  <c r="Q151" i="18"/>
  <c r="R159" i="18"/>
  <c r="Q159" i="18"/>
  <c r="R98" i="18"/>
  <c r="Q98" i="18"/>
  <c r="R107" i="18"/>
  <c r="Q107" i="18"/>
  <c r="P106" i="18"/>
  <c r="R115" i="18"/>
  <c r="Q115" i="18"/>
  <c r="R124" i="18"/>
  <c r="Q124" i="18"/>
  <c r="P132" i="18"/>
  <c r="R141" i="18"/>
  <c r="Q141" i="18"/>
  <c r="R150" i="18"/>
  <c r="Q150" i="18"/>
  <c r="R158" i="18"/>
  <c r="Q158" i="18"/>
  <c r="Q80" i="18"/>
  <c r="R80" i="18"/>
  <c r="R88" i="18"/>
  <c r="Q88" i="18"/>
  <c r="R97" i="18"/>
  <c r="Q97" i="18"/>
  <c r="R114" i="18"/>
  <c r="Q114" i="18"/>
  <c r="R123" i="18"/>
  <c r="Q123" i="18"/>
  <c r="R131" i="18"/>
  <c r="Q131" i="18"/>
  <c r="R140" i="18"/>
  <c r="Q140" i="18"/>
  <c r="R149" i="18"/>
  <c r="Q149" i="18"/>
  <c r="P148" i="18"/>
  <c r="R157" i="18"/>
  <c r="Q157" i="18"/>
  <c r="R79" i="18"/>
  <c r="Q79" i="18"/>
  <c r="P78" i="18"/>
  <c r="R87" i="18"/>
  <c r="Q87" i="18"/>
  <c r="R96" i="18"/>
  <c r="Q96" i="18"/>
  <c r="P104" i="18"/>
  <c r="R113" i="18"/>
  <c r="Q113" i="18"/>
  <c r="R122" i="18"/>
  <c r="Q122" i="18"/>
  <c r="R130" i="18"/>
  <c r="Q130" i="18"/>
  <c r="R139" i="18"/>
  <c r="Q139" i="18"/>
  <c r="R156" i="18"/>
  <c r="Q156" i="18"/>
  <c r="Q86" i="18"/>
  <c r="R86" i="18"/>
  <c r="Q95" i="18"/>
  <c r="R95" i="18"/>
  <c r="Q103" i="18"/>
  <c r="R103" i="18"/>
  <c r="Q112" i="18"/>
  <c r="R112" i="18"/>
  <c r="Q121" i="18"/>
  <c r="P120" i="18"/>
  <c r="R121" i="18"/>
  <c r="Q129" i="18"/>
  <c r="R129" i="18"/>
  <c r="Q138" i="18"/>
  <c r="P146" i="18"/>
  <c r="R138" i="18"/>
  <c r="Q155" i="18"/>
  <c r="R155" i="18"/>
  <c r="R85" i="18"/>
  <c r="Q85" i="18"/>
  <c r="R94" i="18"/>
  <c r="Q94" i="18"/>
  <c r="R102" i="18"/>
  <c r="Q102" i="18"/>
  <c r="R111" i="18"/>
  <c r="Q111" i="18"/>
  <c r="R128" i="18"/>
  <c r="Q128" i="18"/>
  <c r="R137" i="18"/>
  <c r="Q137" i="18"/>
  <c r="R145" i="18"/>
  <c r="Q145" i="18"/>
  <c r="R154" i="18"/>
  <c r="Q154" i="18"/>
  <c r="I83" i="18"/>
  <c r="J83" i="18"/>
  <c r="J100" i="18"/>
  <c r="I100" i="18"/>
  <c r="J109" i="18"/>
  <c r="I109" i="18"/>
  <c r="J117" i="18"/>
  <c r="I117" i="18"/>
  <c r="J126" i="18"/>
  <c r="I126" i="18"/>
  <c r="J135" i="18"/>
  <c r="I135" i="18"/>
  <c r="H134" i="18"/>
  <c r="J143" i="18"/>
  <c r="I143" i="18"/>
  <c r="J152" i="18"/>
  <c r="I152" i="18"/>
  <c r="H160" i="18"/>
  <c r="J82" i="18"/>
  <c r="H90" i="18"/>
  <c r="I82" i="18"/>
  <c r="J99" i="18"/>
  <c r="I99" i="18"/>
  <c r="J108" i="18"/>
  <c r="I108" i="18"/>
  <c r="J116" i="18"/>
  <c r="I116" i="18"/>
  <c r="J125" i="18"/>
  <c r="I125" i="18"/>
  <c r="J142" i="18"/>
  <c r="I142" i="18"/>
  <c r="J151" i="18"/>
  <c r="I151" i="18"/>
  <c r="J159" i="18"/>
  <c r="I159" i="18"/>
  <c r="J98" i="18"/>
  <c r="I98" i="18"/>
  <c r="J107" i="18"/>
  <c r="I107" i="18"/>
  <c r="H106" i="18"/>
  <c r="J115" i="18"/>
  <c r="I115" i="18"/>
  <c r="J124" i="18"/>
  <c r="I124" i="18"/>
  <c r="H132" i="18"/>
  <c r="J141" i="18"/>
  <c r="I141" i="18"/>
  <c r="J150" i="18"/>
  <c r="I150" i="18"/>
  <c r="J158" i="18"/>
  <c r="I158" i="18"/>
  <c r="J88" i="18"/>
  <c r="I88" i="18"/>
  <c r="J97" i="18"/>
  <c r="I97" i="18"/>
  <c r="J114" i="18"/>
  <c r="I114" i="18"/>
  <c r="J123" i="18"/>
  <c r="I123" i="18"/>
  <c r="J131" i="18"/>
  <c r="I131" i="18"/>
  <c r="J140" i="18"/>
  <c r="I140" i="18"/>
  <c r="J149" i="18"/>
  <c r="I149" i="18"/>
  <c r="H148" i="18"/>
  <c r="J157" i="18"/>
  <c r="I157" i="18"/>
  <c r="J79" i="18"/>
  <c r="H78" i="18"/>
  <c r="I79" i="18"/>
  <c r="J87" i="18"/>
  <c r="I87" i="18"/>
  <c r="J96" i="18"/>
  <c r="I96" i="18"/>
  <c r="H104" i="18"/>
  <c r="J113" i="18"/>
  <c r="I113" i="18"/>
  <c r="J122" i="18"/>
  <c r="I122" i="18"/>
  <c r="J130" i="18"/>
  <c r="I130" i="18"/>
  <c r="J139" i="18"/>
  <c r="I139" i="18"/>
  <c r="J156" i="18"/>
  <c r="I156" i="18"/>
  <c r="I86" i="18"/>
  <c r="J86" i="18"/>
  <c r="I95" i="18"/>
  <c r="J95" i="18"/>
  <c r="I103" i="18"/>
  <c r="J103" i="18"/>
  <c r="I112" i="18"/>
  <c r="J112" i="18"/>
  <c r="I121" i="18"/>
  <c r="H120" i="18"/>
  <c r="J121" i="18"/>
  <c r="I129" i="18"/>
  <c r="J129" i="18"/>
  <c r="I138" i="18"/>
  <c r="H146" i="18"/>
  <c r="J138" i="18"/>
  <c r="I155" i="18"/>
  <c r="J155" i="18"/>
  <c r="J85" i="18"/>
  <c r="I85" i="18"/>
  <c r="J94" i="18"/>
  <c r="I94" i="18"/>
  <c r="J102" i="18"/>
  <c r="I102" i="18"/>
  <c r="J111" i="18"/>
  <c r="I111" i="18"/>
  <c r="J128" i="18"/>
  <c r="I128" i="18"/>
  <c r="J137" i="18"/>
  <c r="I137" i="18"/>
  <c r="J145" i="18"/>
  <c r="I145" i="18"/>
  <c r="J154" i="18"/>
  <c r="I154" i="18"/>
  <c r="Y100" i="18"/>
  <c r="X100" i="18"/>
  <c r="J84" i="18"/>
  <c r="I84" i="18"/>
  <c r="R73" i="18"/>
  <c r="Q73" i="18"/>
  <c r="P76" i="18"/>
  <c r="R68" i="18"/>
  <c r="Q68" i="18"/>
  <c r="H76" i="18"/>
  <c r="J68" i="18"/>
  <c r="I68" i="18"/>
  <c r="Y67" i="18"/>
  <c r="X67" i="18"/>
  <c r="R59" i="18"/>
  <c r="Q59" i="18"/>
  <c r="J59" i="18"/>
  <c r="I59" i="18"/>
  <c r="Y58" i="18"/>
  <c r="X58" i="18"/>
  <c r="R51" i="18"/>
  <c r="Q51" i="18"/>
  <c r="P50" i="18"/>
  <c r="J51" i="18"/>
  <c r="I51" i="18"/>
  <c r="H50" i="18"/>
  <c r="R42" i="18"/>
  <c r="Q42" i="18"/>
  <c r="J42" i="18"/>
  <c r="I42" i="18"/>
  <c r="Y41" i="18"/>
  <c r="X41" i="18"/>
  <c r="R33" i="18"/>
  <c r="Q33" i="18"/>
  <c r="J33" i="18"/>
  <c r="I33" i="18"/>
  <c r="Y32" i="18"/>
  <c r="X32" i="18"/>
  <c r="R25" i="18"/>
  <c r="Q25" i="18"/>
  <c r="J25" i="18"/>
  <c r="I25" i="18"/>
  <c r="Y24" i="18"/>
  <c r="X24" i="18"/>
  <c r="R16" i="18"/>
  <c r="Q16" i="18"/>
  <c r="J16" i="18"/>
  <c r="I16" i="18"/>
  <c r="Y15" i="18"/>
  <c r="X15" i="18"/>
  <c r="X82" i="18"/>
  <c r="W90" i="18"/>
  <c r="Y82" i="18"/>
  <c r="Y99" i="18"/>
  <c r="X99" i="18"/>
  <c r="Y108" i="18"/>
  <c r="X108" i="18"/>
  <c r="Y116" i="18"/>
  <c r="X116" i="18"/>
  <c r="Y125" i="18"/>
  <c r="X125" i="18"/>
  <c r="Y142" i="18"/>
  <c r="X142" i="18"/>
  <c r="Y151" i="18"/>
  <c r="X151" i="18"/>
  <c r="Y159" i="18"/>
  <c r="X159" i="18"/>
  <c r="Y81" i="18"/>
  <c r="X81" i="18"/>
  <c r="Y89" i="18"/>
  <c r="X89" i="18"/>
  <c r="Y98" i="18"/>
  <c r="X98" i="18"/>
  <c r="Y107" i="18"/>
  <c r="X107" i="18"/>
  <c r="W106" i="18"/>
  <c r="Y115" i="18"/>
  <c r="X115" i="18"/>
  <c r="Y124" i="18"/>
  <c r="X124" i="18"/>
  <c r="W132" i="18"/>
  <c r="Y141" i="18"/>
  <c r="X141" i="18"/>
  <c r="Y150" i="18"/>
  <c r="X150" i="18"/>
  <c r="Y158" i="18"/>
  <c r="X158" i="18"/>
  <c r="Y97" i="18"/>
  <c r="X97" i="18"/>
  <c r="Y114" i="18"/>
  <c r="X114" i="18"/>
  <c r="Y123" i="18"/>
  <c r="X123" i="18"/>
  <c r="Y131" i="18"/>
  <c r="X131" i="18"/>
  <c r="Y140" i="18"/>
  <c r="X140" i="18"/>
  <c r="Y149" i="18"/>
  <c r="X149" i="18"/>
  <c r="W148" i="18"/>
  <c r="Y157" i="18"/>
  <c r="X157" i="18"/>
  <c r="Y87" i="18"/>
  <c r="X87" i="18"/>
  <c r="Y96" i="18"/>
  <c r="X96" i="18"/>
  <c r="W104" i="18"/>
  <c r="Y113" i="18"/>
  <c r="X113" i="18"/>
  <c r="Y122" i="18"/>
  <c r="X122" i="18"/>
  <c r="Y130" i="18"/>
  <c r="X130" i="18"/>
  <c r="Y139" i="18"/>
  <c r="X139" i="18"/>
  <c r="Y156" i="18"/>
  <c r="X156" i="18"/>
  <c r="Y86" i="18"/>
  <c r="X86" i="18"/>
  <c r="Y95" i="18"/>
  <c r="X95" i="18"/>
  <c r="Y103" i="18"/>
  <c r="X103" i="18"/>
  <c r="Y112" i="18"/>
  <c r="X112" i="18"/>
  <c r="Y121" i="18"/>
  <c r="X121" i="18"/>
  <c r="W120" i="18"/>
  <c r="Y129" i="18"/>
  <c r="X129" i="18"/>
  <c r="Y138" i="18"/>
  <c r="X138" i="18"/>
  <c r="W146" i="18"/>
  <c r="Y155" i="18"/>
  <c r="X155" i="18"/>
  <c r="X85" i="18"/>
  <c r="Y85" i="18"/>
  <c r="X94" i="18"/>
  <c r="Y94" i="18"/>
  <c r="X102" i="18"/>
  <c r="Y102" i="18"/>
  <c r="X111" i="18"/>
  <c r="Y111" i="18"/>
  <c r="X128" i="18"/>
  <c r="Y128" i="18"/>
  <c r="X137" i="18"/>
  <c r="Y137" i="18"/>
  <c r="X145" i="18"/>
  <c r="Y145" i="18"/>
  <c r="X154" i="18"/>
  <c r="Y154" i="18"/>
  <c r="Y75" i="18"/>
  <c r="X75" i="18"/>
  <c r="Y84" i="18"/>
  <c r="X84" i="18"/>
  <c r="Y93" i="18"/>
  <c r="W92" i="18"/>
  <c r="X93" i="18"/>
  <c r="Y101" i="18"/>
  <c r="X101" i="18"/>
  <c r="W118" i="18"/>
  <c r="Y110" i="18"/>
  <c r="X110" i="18"/>
  <c r="Y127" i="18"/>
  <c r="X127" i="18"/>
  <c r="Y136" i="18"/>
  <c r="X136" i="18"/>
  <c r="Y144" i="18"/>
  <c r="X144" i="18"/>
  <c r="Y153" i="18"/>
  <c r="X153" i="18"/>
  <c r="J116" i="17"/>
  <c r="I116" i="17"/>
  <c r="J53" i="17"/>
  <c r="I53" i="17"/>
  <c r="J44" i="17"/>
  <c r="I44" i="17"/>
  <c r="H35" i="17"/>
  <c r="J27" i="17"/>
  <c r="I27" i="17"/>
  <c r="J20" i="17"/>
  <c r="I20" i="17"/>
  <c r="J16" i="17"/>
  <c r="I16" i="17"/>
  <c r="J12" i="17"/>
  <c r="I12" i="17"/>
  <c r="K140" i="16"/>
  <c r="J140" i="16"/>
  <c r="I140" i="16"/>
  <c r="K131" i="16"/>
  <c r="J131" i="16"/>
  <c r="I131" i="16"/>
  <c r="K123" i="16"/>
  <c r="J123" i="16"/>
  <c r="I123" i="16"/>
  <c r="K114" i="16"/>
  <c r="J114" i="16"/>
  <c r="I114" i="16"/>
  <c r="H105" i="16"/>
  <c r="K97" i="16"/>
  <c r="J97" i="16"/>
  <c r="I97" i="16"/>
  <c r="K88" i="16"/>
  <c r="J88" i="16"/>
  <c r="I88" i="16"/>
  <c r="H79" i="16"/>
  <c r="K80" i="16"/>
  <c r="J80" i="16"/>
  <c r="I80" i="16"/>
  <c r="K71" i="16"/>
  <c r="J71" i="16"/>
  <c r="I71" i="16"/>
  <c r="K62" i="16"/>
  <c r="J62" i="16"/>
  <c r="I62" i="16"/>
  <c r="K54" i="16"/>
  <c r="J54" i="16"/>
  <c r="I54" i="16"/>
  <c r="K45" i="16"/>
  <c r="J45" i="16"/>
  <c r="I45" i="16"/>
  <c r="K28" i="16"/>
  <c r="I28" i="16"/>
  <c r="J28" i="16"/>
  <c r="W16" i="16"/>
  <c r="V16" i="16"/>
  <c r="U16" i="16"/>
  <c r="V12" i="16"/>
  <c r="U12" i="16"/>
  <c r="M150" i="15"/>
  <c r="L150" i="15"/>
  <c r="K150" i="15"/>
  <c r="J150" i="15"/>
  <c r="I150" i="15"/>
  <c r="M141" i="15"/>
  <c r="L141" i="15"/>
  <c r="K141" i="15"/>
  <c r="J141" i="15"/>
  <c r="I141" i="15"/>
  <c r="M132" i="15"/>
  <c r="L132" i="15"/>
  <c r="K132" i="15"/>
  <c r="J132" i="15"/>
  <c r="I132" i="15"/>
  <c r="M124" i="15"/>
  <c r="L124" i="15"/>
  <c r="K124" i="15"/>
  <c r="J124" i="15"/>
  <c r="I124" i="15"/>
  <c r="M115" i="15"/>
  <c r="L115" i="15"/>
  <c r="K115" i="15"/>
  <c r="I115" i="15"/>
  <c r="J115" i="15"/>
  <c r="M107" i="15"/>
  <c r="L107" i="15"/>
  <c r="K107" i="15"/>
  <c r="J107" i="15"/>
  <c r="I107" i="15"/>
  <c r="M98" i="15"/>
  <c r="L98" i="15"/>
  <c r="K98" i="15"/>
  <c r="J98" i="15"/>
  <c r="I98" i="15"/>
  <c r="M89" i="15"/>
  <c r="L89" i="15"/>
  <c r="K89" i="15"/>
  <c r="J89" i="15"/>
  <c r="I89" i="15"/>
  <c r="M81" i="15"/>
  <c r="L81" i="15"/>
  <c r="K81" i="15"/>
  <c r="J81" i="15"/>
  <c r="I81" i="15"/>
  <c r="M72" i="15"/>
  <c r="L72" i="15"/>
  <c r="K72" i="15"/>
  <c r="J72" i="15"/>
  <c r="I72" i="15"/>
  <c r="H63" i="15"/>
  <c r="M55" i="15"/>
  <c r="L55" i="15"/>
  <c r="K55" i="15"/>
  <c r="J55" i="15"/>
  <c r="I55" i="15"/>
  <c r="M46" i="15"/>
  <c r="L46" i="15"/>
  <c r="K46" i="15"/>
  <c r="J46" i="15"/>
  <c r="I46" i="15"/>
  <c r="M38" i="15"/>
  <c r="L38" i="15"/>
  <c r="K38" i="15"/>
  <c r="J38" i="15"/>
  <c r="I38" i="15"/>
  <c r="M29" i="15"/>
  <c r="L29" i="15"/>
  <c r="K29" i="15"/>
  <c r="J29" i="15"/>
  <c r="I29" i="15"/>
  <c r="J108" i="17"/>
  <c r="I108" i="17"/>
  <c r="H107" i="17"/>
  <c r="K108" i="17"/>
  <c r="I52" i="17"/>
  <c r="H51" i="17"/>
  <c r="J52" i="17"/>
  <c r="I43" i="17"/>
  <c r="J43" i="17"/>
  <c r="I34" i="17"/>
  <c r="J34" i="17"/>
  <c r="I26" i="17"/>
  <c r="J26" i="17"/>
  <c r="U15" i="17"/>
  <c r="W15" i="17"/>
  <c r="V15" i="17"/>
  <c r="U11" i="17"/>
  <c r="W11" i="17"/>
  <c r="V11" i="17"/>
  <c r="J68" i="17"/>
  <c r="I68" i="17"/>
  <c r="J76" i="17"/>
  <c r="I76" i="17"/>
  <c r="J85" i="17"/>
  <c r="I85" i="17"/>
  <c r="H93" i="17"/>
  <c r="J94" i="17"/>
  <c r="I94" i="17"/>
  <c r="J102" i="17"/>
  <c r="I102" i="17"/>
  <c r="J111" i="17"/>
  <c r="I111" i="17"/>
  <c r="H119" i="17"/>
  <c r="K128" i="17"/>
  <c r="J128" i="17"/>
  <c r="I128" i="17"/>
  <c r="J137" i="17"/>
  <c r="I137" i="17"/>
  <c r="J145" i="17"/>
  <c r="I145" i="17"/>
  <c r="J154" i="17"/>
  <c r="I154" i="17"/>
  <c r="J60" i="17"/>
  <c r="I60" i="17"/>
  <c r="J69" i="17"/>
  <c r="I69" i="17"/>
  <c r="H77" i="17"/>
  <c r="J86" i="17"/>
  <c r="I86" i="17"/>
  <c r="J95" i="17"/>
  <c r="I95" i="17"/>
  <c r="J103" i="17"/>
  <c r="I103" i="17"/>
  <c r="J112" i="17"/>
  <c r="I112" i="17"/>
  <c r="J129" i="17"/>
  <c r="I129" i="17"/>
  <c r="J138" i="17"/>
  <c r="I138" i="17"/>
  <c r="J146" i="17"/>
  <c r="I146" i="17"/>
  <c r="K155" i="17"/>
  <c r="J155" i="17"/>
  <c r="I155" i="17"/>
  <c r="J61" i="17"/>
  <c r="I61" i="17"/>
  <c r="J70" i="17"/>
  <c r="I70" i="17"/>
  <c r="K70" i="17"/>
  <c r="J87" i="17"/>
  <c r="I87" i="17"/>
  <c r="J96" i="17"/>
  <c r="I96" i="17"/>
  <c r="J104" i="17"/>
  <c r="I104" i="17"/>
  <c r="J113" i="17"/>
  <c r="I113" i="17"/>
  <c r="J122" i="17"/>
  <c r="I122" i="17"/>
  <c r="H121" i="17"/>
  <c r="K122" i="17"/>
  <c r="J130" i="17"/>
  <c r="I130" i="17"/>
  <c r="J139" i="17"/>
  <c r="I139" i="17"/>
  <c r="H147" i="17"/>
  <c r="K156" i="17"/>
  <c r="J156" i="17"/>
  <c r="I156" i="17"/>
  <c r="I62" i="17"/>
  <c r="J62" i="17"/>
  <c r="I71" i="17"/>
  <c r="J71" i="17"/>
  <c r="I80" i="17"/>
  <c r="H79" i="17"/>
  <c r="J80" i="17"/>
  <c r="I88" i="17"/>
  <c r="J88" i="17"/>
  <c r="K97" i="17"/>
  <c r="I97" i="17"/>
  <c r="H105" i="17"/>
  <c r="J97" i="17"/>
  <c r="I114" i="17"/>
  <c r="J114" i="17"/>
  <c r="I123" i="17"/>
  <c r="J123" i="17"/>
  <c r="I131" i="17"/>
  <c r="J131" i="17"/>
  <c r="I140" i="17"/>
  <c r="J140" i="17"/>
  <c r="K157" i="17"/>
  <c r="J157" i="17"/>
  <c r="I157" i="17"/>
  <c r="J72" i="17"/>
  <c r="I72" i="17"/>
  <c r="J81" i="17"/>
  <c r="I81" i="17"/>
  <c r="J89" i="17"/>
  <c r="I89" i="17"/>
  <c r="J98" i="17"/>
  <c r="I98" i="17"/>
  <c r="J115" i="17"/>
  <c r="I115" i="17"/>
  <c r="J124" i="17"/>
  <c r="I124" i="17"/>
  <c r="J132" i="17"/>
  <c r="I132" i="17"/>
  <c r="K141" i="17"/>
  <c r="J141" i="17"/>
  <c r="I141" i="17"/>
  <c r="J150" i="17"/>
  <c r="I150" i="17"/>
  <c r="H149" i="17"/>
  <c r="J158" i="17"/>
  <c r="I158" i="17"/>
  <c r="J151" i="17"/>
  <c r="I151" i="17"/>
  <c r="J159" i="17"/>
  <c r="I159" i="17"/>
  <c r="I66" i="17"/>
  <c r="J66" i="17"/>
  <c r="H65" i="17"/>
  <c r="I74" i="17"/>
  <c r="J74" i="17"/>
  <c r="I83" i="17"/>
  <c r="H91" i="17"/>
  <c r="J83" i="17"/>
  <c r="I100" i="17"/>
  <c r="J100" i="17"/>
  <c r="I109" i="17"/>
  <c r="J109" i="17"/>
  <c r="I117" i="17"/>
  <c r="J117" i="17"/>
  <c r="I126" i="17"/>
  <c r="J126" i="17"/>
  <c r="I143" i="17"/>
  <c r="K143" i="17"/>
  <c r="J143" i="17"/>
  <c r="I152" i="17"/>
  <c r="J152" i="17"/>
  <c r="I160" i="17"/>
  <c r="J160" i="17"/>
  <c r="K67" i="17"/>
  <c r="J67" i="17"/>
  <c r="I67" i="17"/>
  <c r="J75" i="17"/>
  <c r="I75" i="17"/>
  <c r="J84" i="17"/>
  <c r="I84" i="17"/>
  <c r="J101" i="17"/>
  <c r="I101" i="17"/>
  <c r="J110" i="17"/>
  <c r="I110" i="17"/>
  <c r="J118" i="17"/>
  <c r="I118" i="17"/>
  <c r="J127" i="17"/>
  <c r="I127" i="17"/>
  <c r="H135" i="17"/>
  <c r="J136" i="17"/>
  <c r="I136" i="17"/>
  <c r="J144" i="17"/>
  <c r="I144" i="17"/>
  <c r="H161" i="17"/>
  <c r="J153" i="17"/>
  <c r="I153" i="17"/>
  <c r="I156" i="16"/>
  <c r="K156" i="16"/>
  <c r="J156" i="16"/>
  <c r="I139" i="16"/>
  <c r="H147" i="16"/>
  <c r="K139" i="16"/>
  <c r="J139" i="16"/>
  <c r="I130" i="16"/>
  <c r="K130" i="16"/>
  <c r="J130" i="16"/>
  <c r="I122" i="16"/>
  <c r="H121" i="16"/>
  <c r="K122" i="16"/>
  <c r="J122" i="16"/>
  <c r="I113" i="16"/>
  <c r="K113" i="16"/>
  <c r="J113" i="16"/>
  <c r="I104" i="16"/>
  <c r="J104" i="16"/>
  <c r="K104" i="16"/>
  <c r="I96" i="16"/>
  <c r="K96" i="16"/>
  <c r="J96" i="16"/>
  <c r="I87" i="16"/>
  <c r="K87" i="16"/>
  <c r="J87" i="16"/>
  <c r="I70" i="16"/>
  <c r="K70" i="16"/>
  <c r="J70" i="16"/>
  <c r="I61" i="16"/>
  <c r="K61" i="16"/>
  <c r="J61" i="16"/>
  <c r="I53" i="16"/>
  <c r="K53" i="16"/>
  <c r="J53" i="16"/>
  <c r="I44" i="16"/>
  <c r="K44" i="16"/>
  <c r="J44" i="16"/>
  <c r="I27" i="16"/>
  <c r="H35" i="16"/>
  <c r="K27" i="16"/>
  <c r="J27" i="16"/>
  <c r="I20" i="16"/>
  <c r="K20" i="16"/>
  <c r="J20" i="16"/>
  <c r="I16" i="16"/>
  <c r="K16" i="16"/>
  <c r="J16" i="16"/>
  <c r="I12" i="16"/>
  <c r="K12" i="16"/>
  <c r="J12" i="16"/>
  <c r="I155" i="15"/>
  <c r="M155" i="15"/>
  <c r="L155" i="15"/>
  <c r="K155" i="15"/>
  <c r="J155" i="15"/>
  <c r="I146" i="15"/>
  <c r="M146" i="15"/>
  <c r="L146" i="15"/>
  <c r="K146" i="15"/>
  <c r="J146" i="15"/>
  <c r="I138" i="15"/>
  <c r="M138" i="15"/>
  <c r="L138" i="15"/>
  <c r="K138" i="15"/>
  <c r="J138" i="15"/>
  <c r="I129" i="15"/>
  <c r="M129" i="15"/>
  <c r="L129" i="15"/>
  <c r="K129" i="15"/>
  <c r="J129" i="15"/>
  <c r="I121" i="15"/>
  <c r="M121" i="15"/>
  <c r="L121" i="15"/>
  <c r="K121" i="15"/>
  <c r="J121" i="15"/>
  <c r="I112" i="15"/>
  <c r="M112" i="15"/>
  <c r="L112" i="15"/>
  <c r="K112" i="15"/>
  <c r="J112" i="15"/>
  <c r="I103" i="15"/>
  <c r="M103" i="15"/>
  <c r="L103" i="15"/>
  <c r="K103" i="15"/>
  <c r="J103" i="15"/>
  <c r="I95" i="15"/>
  <c r="M95" i="15"/>
  <c r="L95" i="15"/>
  <c r="K95" i="15"/>
  <c r="J95" i="15"/>
  <c r="I86" i="15"/>
  <c r="M86" i="15"/>
  <c r="L86" i="15"/>
  <c r="K86" i="15"/>
  <c r="J86" i="15"/>
  <c r="I69" i="15"/>
  <c r="H77" i="15"/>
  <c r="M69" i="15"/>
  <c r="L69" i="15"/>
  <c r="K69" i="15"/>
  <c r="J69" i="15"/>
  <c r="I60" i="15"/>
  <c r="M60" i="15"/>
  <c r="L60" i="15"/>
  <c r="K60" i="15"/>
  <c r="J60" i="15"/>
  <c r="I52" i="15"/>
  <c r="M52" i="15"/>
  <c r="L52" i="15"/>
  <c r="K52" i="15"/>
  <c r="J52" i="15"/>
  <c r="I43" i="15"/>
  <c r="M43" i="15"/>
  <c r="L43" i="15"/>
  <c r="K43" i="15"/>
  <c r="J43" i="15"/>
  <c r="I34" i="15"/>
  <c r="M34" i="15"/>
  <c r="L34" i="15"/>
  <c r="K34" i="15"/>
  <c r="J34" i="15"/>
  <c r="I26" i="15"/>
  <c r="M26" i="15"/>
  <c r="L26" i="15"/>
  <c r="K26" i="15"/>
  <c r="J26" i="15"/>
  <c r="I59" i="17"/>
  <c r="K59" i="17"/>
  <c r="J59" i="17"/>
  <c r="J42" i="17"/>
  <c r="I42" i="17"/>
  <c r="J33" i="17"/>
  <c r="I33" i="17"/>
  <c r="J25" i="17"/>
  <c r="I25" i="17"/>
  <c r="J19" i="17"/>
  <c r="I19" i="17"/>
  <c r="J15" i="17"/>
  <c r="I15" i="17"/>
  <c r="K15" i="17"/>
  <c r="J11" i="17"/>
  <c r="I11" i="17"/>
  <c r="J155" i="16"/>
  <c r="I155" i="16"/>
  <c r="K155" i="16"/>
  <c r="J146" i="16"/>
  <c r="I146" i="16"/>
  <c r="K146" i="16"/>
  <c r="J138" i="16"/>
  <c r="I138" i="16"/>
  <c r="K138" i="16"/>
  <c r="J129" i="16"/>
  <c r="I129" i="16"/>
  <c r="K129" i="16"/>
  <c r="J112" i="16"/>
  <c r="I112" i="16"/>
  <c r="K112" i="16"/>
  <c r="J103" i="16"/>
  <c r="I103" i="16"/>
  <c r="K103" i="16"/>
  <c r="J95" i="16"/>
  <c r="I95" i="16"/>
  <c r="K95" i="16"/>
  <c r="J86" i="16"/>
  <c r="I86" i="16"/>
  <c r="K86" i="16"/>
  <c r="J69" i="16"/>
  <c r="I69" i="16"/>
  <c r="H77" i="16"/>
  <c r="K69" i="16"/>
  <c r="J60" i="16"/>
  <c r="I60" i="16"/>
  <c r="K60" i="16"/>
  <c r="J52" i="16"/>
  <c r="I52" i="16"/>
  <c r="H51" i="16"/>
  <c r="K52" i="16"/>
  <c r="J43" i="16"/>
  <c r="I43" i="16"/>
  <c r="K43" i="16"/>
  <c r="J34" i="16"/>
  <c r="I34" i="16"/>
  <c r="K34" i="16"/>
  <c r="J26" i="16"/>
  <c r="I26" i="16"/>
  <c r="K26" i="16"/>
  <c r="V19" i="16"/>
  <c r="U19" i="16"/>
  <c r="V15" i="16"/>
  <c r="U15" i="16"/>
  <c r="V11" i="16"/>
  <c r="U11" i="16"/>
  <c r="W11" i="16"/>
  <c r="J160" i="15"/>
  <c r="I160" i="15"/>
  <c r="M160" i="15"/>
  <c r="L160" i="15"/>
  <c r="K160" i="15"/>
  <c r="J152" i="15"/>
  <c r="I152" i="15"/>
  <c r="M152" i="15"/>
  <c r="L152" i="15"/>
  <c r="K152" i="15"/>
  <c r="J143" i="15"/>
  <c r="I143" i="15"/>
  <c r="M143" i="15"/>
  <c r="L143" i="15"/>
  <c r="K143" i="15"/>
  <c r="J135" i="15"/>
  <c r="I135" i="15"/>
  <c r="M135" i="15"/>
  <c r="L135" i="15"/>
  <c r="K135" i="15"/>
  <c r="J126" i="15"/>
  <c r="I126" i="15"/>
  <c r="M126" i="15"/>
  <c r="L126" i="15"/>
  <c r="K126" i="15"/>
  <c r="J117" i="15"/>
  <c r="I117" i="15"/>
  <c r="M117" i="15"/>
  <c r="L117" i="15"/>
  <c r="K117" i="15"/>
  <c r="J109" i="15"/>
  <c r="I109" i="15"/>
  <c r="M109" i="15"/>
  <c r="L109" i="15"/>
  <c r="K109" i="15"/>
  <c r="J100" i="15"/>
  <c r="I100" i="15"/>
  <c r="M100" i="15"/>
  <c r="L100" i="15"/>
  <c r="K100" i="15"/>
  <c r="J83" i="15"/>
  <c r="I83" i="15"/>
  <c r="H91" i="15"/>
  <c r="M83" i="15"/>
  <c r="L83" i="15"/>
  <c r="K83" i="15"/>
  <c r="J74" i="15"/>
  <c r="I74" i="15"/>
  <c r="M74" i="15"/>
  <c r="L74" i="15"/>
  <c r="K74" i="15"/>
  <c r="J66" i="15"/>
  <c r="I66" i="15"/>
  <c r="M66" i="15"/>
  <c r="L66" i="15"/>
  <c r="K66" i="15"/>
  <c r="J57" i="15"/>
  <c r="I57" i="15"/>
  <c r="M57" i="15"/>
  <c r="L57" i="15"/>
  <c r="K57" i="15"/>
  <c r="J48" i="15"/>
  <c r="I48" i="15"/>
  <c r="M48" i="15"/>
  <c r="L48" i="15"/>
  <c r="K48" i="15"/>
  <c r="J40" i="15"/>
  <c r="I40" i="15"/>
  <c r="M40" i="15"/>
  <c r="K40" i="15"/>
  <c r="L40" i="15"/>
  <c r="J31" i="15"/>
  <c r="I31" i="15"/>
  <c r="M31" i="15"/>
  <c r="L31" i="15"/>
  <c r="K31" i="15"/>
  <c r="J23" i="15"/>
  <c r="I23" i="15"/>
  <c r="M23" i="15"/>
  <c r="L23" i="15"/>
  <c r="K23" i="15"/>
  <c r="J20" i="15"/>
  <c r="I20" i="15"/>
  <c r="M20" i="15"/>
  <c r="L20" i="15"/>
  <c r="K20" i="15"/>
  <c r="J18" i="15"/>
  <c r="I18" i="15"/>
  <c r="M18" i="15"/>
  <c r="K18" i="15"/>
  <c r="L18" i="15"/>
  <c r="J16" i="15"/>
  <c r="I16" i="15"/>
  <c r="M16" i="15"/>
  <c r="L16" i="15"/>
  <c r="K16" i="15"/>
  <c r="J14" i="15"/>
  <c r="I14" i="15"/>
  <c r="M14" i="15"/>
  <c r="L14" i="15"/>
  <c r="K14" i="15"/>
  <c r="J12" i="15"/>
  <c r="I12" i="15"/>
  <c r="M12" i="15"/>
  <c r="L12" i="15"/>
  <c r="K12" i="15"/>
  <c r="J10" i="15"/>
  <c r="I10" i="15"/>
  <c r="M10" i="15"/>
  <c r="L10" i="15"/>
  <c r="K10" i="15"/>
  <c r="J90" i="17"/>
  <c r="I90" i="17"/>
  <c r="J58" i="17"/>
  <c r="I58" i="17"/>
  <c r="J41" i="17"/>
  <c r="I41" i="17"/>
  <c r="H49" i="17"/>
  <c r="J32" i="17"/>
  <c r="I32" i="17"/>
  <c r="J24" i="17"/>
  <c r="I24" i="17"/>
  <c r="H23" i="17"/>
  <c r="W18" i="17"/>
  <c r="V18" i="17"/>
  <c r="U18" i="17"/>
  <c r="K154" i="16"/>
  <c r="J154" i="16"/>
  <c r="I154" i="16"/>
  <c r="K145" i="16"/>
  <c r="J145" i="16"/>
  <c r="I145" i="16"/>
  <c r="K137" i="16"/>
  <c r="J137" i="16"/>
  <c r="I137" i="16"/>
  <c r="K128" i="16"/>
  <c r="J128" i="16"/>
  <c r="I128" i="16"/>
  <c r="K111" i="16"/>
  <c r="J111" i="16"/>
  <c r="I111" i="16"/>
  <c r="H119" i="16"/>
  <c r="K102" i="16"/>
  <c r="J102" i="16"/>
  <c r="I102" i="16"/>
  <c r="K94" i="16"/>
  <c r="J94" i="16"/>
  <c r="I94" i="16"/>
  <c r="H93" i="16"/>
  <c r="K85" i="16"/>
  <c r="J85" i="16"/>
  <c r="I85" i="16"/>
  <c r="K76" i="16"/>
  <c r="J76" i="16"/>
  <c r="I76" i="16"/>
  <c r="K68" i="16"/>
  <c r="J68" i="16"/>
  <c r="I68" i="16"/>
  <c r="K59" i="16"/>
  <c r="J59" i="16"/>
  <c r="I59" i="16"/>
  <c r="K42" i="16"/>
  <c r="J42" i="16"/>
  <c r="I42" i="16"/>
  <c r="K33" i="16"/>
  <c r="J33" i="16"/>
  <c r="I33" i="16"/>
  <c r="K25" i="16"/>
  <c r="J25" i="16"/>
  <c r="I25" i="16"/>
  <c r="K157" i="15"/>
  <c r="J157" i="15"/>
  <c r="I157" i="15"/>
  <c r="M157" i="15"/>
  <c r="L157" i="15"/>
  <c r="K149" i="15"/>
  <c r="J149" i="15"/>
  <c r="I149" i="15"/>
  <c r="M149" i="15"/>
  <c r="L149" i="15"/>
  <c r="K140" i="15"/>
  <c r="J140" i="15"/>
  <c r="I140" i="15"/>
  <c r="L140" i="15"/>
  <c r="M140" i="15"/>
  <c r="K131" i="15"/>
  <c r="J131" i="15"/>
  <c r="I131" i="15"/>
  <c r="M131" i="15"/>
  <c r="L131" i="15"/>
  <c r="K123" i="15"/>
  <c r="J123" i="15"/>
  <c r="I123" i="15"/>
  <c r="M123" i="15"/>
  <c r="L123" i="15"/>
  <c r="K114" i="15"/>
  <c r="J114" i="15"/>
  <c r="I114" i="15"/>
  <c r="M114" i="15"/>
  <c r="L114" i="15"/>
  <c r="K97" i="15"/>
  <c r="J97" i="15"/>
  <c r="I97" i="15"/>
  <c r="H105" i="15"/>
  <c r="M97" i="15"/>
  <c r="L97" i="15"/>
  <c r="K88" i="15"/>
  <c r="J88" i="15"/>
  <c r="I88" i="15"/>
  <c r="M88" i="15"/>
  <c r="L88" i="15"/>
  <c r="K80" i="15"/>
  <c r="J80" i="15"/>
  <c r="I80" i="15"/>
  <c r="M80" i="15"/>
  <c r="L80" i="15"/>
  <c r="K71" i="15"/>
  <c r="J71" i="15"/>
  <c r="I71" i="15"/>
  <c r="M71" i="15"/>
  <c r="L71" i="15"/>
  <c r="K62" i="15"/>
  <c r="J62" i="15"/>
  <c r="I62" i="15"/>
  <c r="M62" i="15"/>
  <c r="L62" i="15"/>
  <c r="K54" i="15"/>
  <c r="J54" i="15"/>
  <c r="I54" i="15"/>
  <c r="M54" i="15"/>
  <c r="L54" i="15"/>
  <c r="K45" i="15"/>
  <c r="J45" i="15"/>
  <c r="I45" i="15"/>
  <c r="M45" i="15"/>
  <c r="L45" i="15"/>
  <c r="K37" i="15"/>
  <c r="J37" i="15"/>
  <c r="I37" i="15"/>
  <c r="M37" i="15"/>
  <c r="L37" i="15"/>
  <c r="K28" i="15"/>
  <c r="J28" i="15"/>
  <c r="I28" i="15"/>
  <c r="M28" i="15"/>
  <c r="L28" i="15"/>
  <c r="Y17" i="15"/>
  <c r="X17" i="15"/>
  <c r="W17" i="15"/>
  <c r="Y15" i="15"/>
  <c r="X15" i="15"/>
  <c r="W15" i="15"/>
  <c r="Y13" i="15"/>
  <c r="X13" i="15"/>
  <c r="W13" i="15"/>
  <c r="V21" i="15"/>
  <c r="Y11" i="15"/>
  <c r="X11" i="15"/>
  <c r="W11" i="15"/>
  <c r="J82" i="17"/>
  <c r="I82" i="17"/>
  <c r="J57" i="17"/>
  <c r="I57" i="17"/>
  <c r="J48" i="17"/>
  <c r="I48" i="17"/>
  <c r="J40" i="17"/>
  <c r="I40" i="17"/>
  <c r="J31" i="17"/>
  <c r="I31" i="17"/>
  <c r="K18" i="17"/>
  <c r="J18" i="17"/>
  <c r="I18" i="17"/>
  <c r="J14" i="17"/>
  <c r="I14" i="17"/>
  <c r="J10" i="17"/>
  <c r="I10" i="17"/>
  <c r="H9" i="17"/>
  <c r="K44" i="17" s="1"/>
  <c r="K153" i="16"/>
  <c r="J153" i="16"/>
  <c r="I153" i="16"/>
  <c r="H161" i="16"/>
  <c r="K144" i="16"/>
  <c r="J144" i="16"/>
  <c r="I144" i="16"/>
  <c r="K136" i="16"/>
  <c r="J136" i="16"/>
  <c r="I136" i="16"/>
  <c r="H135" i="16"/>
  <c r="K127" i="16"/>
  <c r="J127" i="16"/>
  <c r="I127" i="16"/>
  <c r="K118" i="16"/>
  <c r="J118" i="16"/>
  <c r="I118" i="16"/>
  <c r="K110" i="16"/>
  <c r="J110" i="16"/>
  <c r="I110" i="16"/>
  <c r="K101" i="16"/>
  <c r="J101" i="16"/>
  <c r="I101" i="16"/>
  <c r="K84" i="16"/>
  <c r="J84" i="16"/>
  <c r="I84" i="16"/>
  <c r="K75" i="16"/>
  <c r="J75" i="16"/>
  <c r="I75" i="16"/>
  <c r="K67" i="16"/>
  <c r="J67" i="16"/>
  <c r="I67" i="16"/>
  <c r="K58" i="16"/>
  <c r="J58" i="16"/>
  <c r="I58" i="16"/>
  <c r="K41" i="16"/>
  <c r="J41" i="16"/>
  <c r="I41" i="16"/>
  <c r="H49" i="16"/>
  <c r="K32" i="16"/>
  <c r="J32" i="16"/>
  <c r="I32" i="16"/>
  <c r="K24" i="16"/>
  <c r="J24" i="16"/>
  <c r="I24" i="16"/>
  <c r="H23" i="16"/>
  <c r="W18" i="16"/>
  <c r="V18" i="16"/>
  <c r="U18" i="16"/>
  <c r="V14" i="16"/>
  <c r="U14" i="16"/>
  <c r="V10" i="16"/>
  <c r="U10" i="16"/>
  <c r="T9" i="16"/>
  <c r="W19" i="16" s="1"/>
  <c r="L154" i="15"/>
  <c r="K154" i="15"/>
  <c r="J154" i="15"/>
  <c r="I154" i="15"/>
  <c r="M154" i="15"/>
  <c r="L145" i="15"/>
  <c r="K145" i="15"/>
  <c r="J145" i="15"/>
  <c r="I145" i="15"/>
  <c r="M145" i="15"/>
  <c r="L137" i="15"/>
  <c r="K137" i="15"/>
  <c r="J137" i="15"/>
  <c r="I137" i="15"/>
  <c r="M137" i="15"/>
  <c r="L128" i="15"/>
  <c r="K128" i="15"/>
  <c r="J128" i="15"/>
  <c r="I128" i="15"/>
  <c r="M128" i="15"/>
  <c r="L111" i="15"/>
  <c r="K111" i="15"/>
  <c r="J111" i="15"/>
  <c r="I111" i="15"/>
  <c r="H119" i="15"/>
  <c r="M111" i="15"/>
  <c r="L102" i="15"/>
  <c r="K102" i="15"/>
  <c r="J102" i="15"/>
  <c r="I102" i="15"/>
  <c r="M102" i="15"/>
  <c r="L94" i="15"/>
  <c r="K94" i="15"/>
  <c r="J94" i="15"/>
  <c r="I94" i="15"/>
  <c r="M94" i="15"/>
  <c r="L85" i="15"/>
  <c r="K85" i="15"/>
  <c r="J85" i="15"/>
  <c r="I85" i="15"/>
  <c r="M85" i="15"/>
  <c r="L76" i="15"/>
  <c r="K76" i="15"/>
  <c r="J76" i="15"/>
  <c r="I76" i="15"/>
  <c r="M76" i="15"/>
  <c r="L68" i="15"/>
  <c r="K68" i="15"/>
  <c r="J68" i="15"/>
  <c r="I68" i="15"/>
  <c r="M68" i="15"/>
  <c r="L59" i="15"/>
  <c r="K59" i="15"/>
  <c r="J59" i="15"/>
  <c r="I59" i="15"/>
  <c r="M59" i="15"/>
  <c r="L51" i="15"/>
  <c r="K51" i="15"/>
  <c r="J51" i="15"/>
  <c r="I51" i="15"/>
  <c r="M51" i="15"/>
  <c r="L42" i="15"/>
  <c r="K42" i="15"/>
  <c r="J42" i="15"/>
  <c r="I42" i="15"/>
  <c r="M42" i="15"/>
  <c r="L33" i="15"/>
  <c r="K33" i="15"/>
  <c r="J33" i="15"/>
  <c r="I33" i="15"/>
  <c r="M33" i="15"/>
  <c r="L25" i="15"/>
  <c r="K25" i="15"/>
  <c r="J25" i="15"/>
  <c r="I25" i="15"/>
  <c r="M25" i="15"/>
  <c r="J142" i="17"/>
  <c r="I142" i="17"/>
  <c r="K142" i="17"/>
  <c r="J73" i="17"/>
  <c r="I73" i="17"/>
  <c r="J56" i="17"/>
  <c r="I56" i="17"/>
  <c r="J47" i="17"/>
  <c r="I47" i="17"/>
  <c r="J39" i="17"/>
  <c r="I39" i="17"/>
  <c r="J30" i="17"/>
  <c r="I30" i="17"/>
  <c r="W17" i="17"/>
  <c r="V17" i="17"/>
  <c r="U17" i="17"/>
  <c r="K160" i="16"/>
  <c r="J160" i="16"/>
  <c r="I160" i="16"/>
  <c r="K152" i="16"/>
  <c r="J152" i="16"/>
  <c r="I152" i="16"/>
  <c r="K143" i="16"/>
  <c r="J143" i="16"/>
  <c r="I143" i="16"/>
  <c r="K126" i="16"/>
  <c r="J126" i="16"/>
  <c r="I126" i="16"/>
  <c r="K117" i="16"/>
  <c r="J117" i="16"/>
  <c r="I117" i="16"/>
  <c r="K109" i="16"/>
  <c r="J109" i="16"/>
  <c r="I109" i="16"/>
  <c r="K100" i="16"/>
  <c r="J100" i="16"/>
  <c r="I100" i="16"/>
  <c r="K83" i="16"/>
  <c r="J83" i="16"/>
  <c r="I83" i="16"/>
  <c r="H91" i="16"/>
  <c r="K74" i="16"/>
  <c r="J74" i="16"/>
  <c r="I74" i="16"/>
  <c r="K66" i="16"/>
  <c r="J66" i="16"/>
  <c r="I66" i="16"/>
  <c r="H65" i="16"/>
  <c r="K57" i="16"/>
  <c r="J57" i="16"/>
  <c r="I57" i="16"/>
  <c r="K48" i="16"/>
  <c r="J48" i="16"/>
  <c r="I48" i="16"/>
  <c r="K40" i="16"/>
  <c r="J40" i="16"/>
  <c r="I40" i="16"/>
  <c r="K31" i="16"/>
  <c r="J31" i="16"/>
  <c r="I31" i="16"/>
  <c r="K18" i="16"/>
  <c r="J18" i="16"/>
  <c r="I18" i="16"/>
  <c r="M159" i="15"/>
  <c r="L159" i="15"/>
  <c r="K159" i="15"/>
  <c r="J159" i="15"/>
  <c r="I159" i="15"/>
  <c r="M151" i="15"/>
  <c r="L151" i="15"/>
  <c r="K151" i="15"/>
  <c r="J151" i="15"/>
  <c r="I151" i="15"/>
  <c r="M142" i="15"/>
  <c r="L142" i="15"/>
  <c r="K142" i="15"/>
  <c r="J142" i="15"/>
  <c r="I142" i="15"/>
  <c r="M125" i="15"/>
  <c r="L125" i="15"/>
  <c r="K125" i="15"/>
  <c r="J125" i="15"/>
  <c r="I125" i="15"/>
  <c r="H133" i="15"/>
  <c r="M116" i="15"/>
  <c r="L116" i="15"/>
  <c r="K116" i="15"/>
  <c r="J116" i="15"/>
  <c r="I116" i="15"/>
  <c r="M108" i="15"/>
  <c r="L108" i="15"/>
  <c r="K108" i="15"/>
  <c r="J108" i="15"/>
  <c r="I108" i="15"/>
  <c r="M99" i="15"/>
  <c r="L99" i="15"/>
  <c r="K99" i="15"/>
  <c r="J99" i="15"/>
  <c r="I99" i="15"/>
  <c r="M90" i="15"/>
  <c r="L90" i="15"/>
  <c r="K90" i="15"/>
  <c r="J90" i="15"/>
  <c r="I90" i="15"/>
  <c r="M82" i="15"/>
  <c r="L82" i="15"/>
  <c r="K82" i="15"/>
  <c r="J82" i="15"/>
  <c r="I82" i="15"/>
  <c r="M73" i="15"/>
  <c r="L73" i="15"/>
  <c r="K73" i="15"/>
  <c r="J73" i="15"/>
  <c r="I73" i="15"/>
  <c r="M65" i="15"/>
  <c r="L65" i="15"/>
  <c r="K65" i="15"/>
  <c r="J65" i="15"/>
  <c r="I65" i="15"/>
  <c r="M56" i="15"/>
  <c r="L56" i="15"/>
  <c r="K56" i="15"/>
  <c r="J56" i="15"/>
  <c r="I56" i="15"/>
  <c r="M47" i="15"/>
  <c r="L47" i="15"/>
  <c r="K47" i="15"/>
  <c r="J47" i="15"/>
  <c r="I47" i="15"/>
  <c r="M39" i="15"/>
  <c r="L39" i="15"/>
  <c r="K39" i="15"/>
  <c r="J39" i="15"/>
  <c r="I39" i="15"/>
  <c r="M30" i="15"/>
  <c r="L30" i="15"/>
  <c r="K30" i="15"/>
  <c r="J30" i="15"/>
  <c r="I30" i="15"/>
  <c r="K130" i="13"/>
  <c r="I130" i="13"/>
  <c r="J130" i="13"/>
  <c r="J124" i="13"/>
  <c r="I124" i="13"/>
  <c r="H132" i="13"/>
  <c r="K124" i="13"/>
  <c r="K102" i="13"/>
  <c r="J102" i="13"/>
  <c r="I102" i="13"/>
  <c r="K99" i="13"/>
  <c r="J99" i="13"/>
  <c r="I99" i="13"/>
  <c r="H90" i="13"/>
  <c r="K82" i="13"/>
  <c r="J82" i="13"/>
  <c r="I82" i="13"/>
  <c r="K73" i="13"/>
  <c r="I73" i="13"/>
  <c r="J73" i="13"/>
  <c r="K65" i="13"/>
  <c r="J65" i="13"/>
  <c r="I65" i="13"/>
  <c r="K56" i="13"/>
  <c r="J56" i="13"/>
  <c r="I56" i="13"/>
  <c r="K47" i="13"/>
  <c r="J47" i="13"/>
  <c r="I47" i="13"/>
  <c r="K39" i="13"/>
  <c r="I39" i="13"/>
  <c r="J39" i="13"/>
  <c r="K30" i="13"/>
  <c r="J30" i="13"/>
  <c r="I30" i="13"/>
  <c r="K22" i="13"/>
  <c r="J22" i="13"/>
  <c r="I22" i="13"/>
  <c r="K17" i="13"/>
  <c r="J17" i="13"/>
  <c r="I17" i="13"/>
  <c r="K13" i="13"/>
  <c r="I13" i="13"/>
  <c r="J13" i="13"/>
  <c r="K9" i="13"/>
  <c r="J9" i="13"/>
  <c r="I9" i="13"/>
  <c r="L9" i="12"/>
  <c r="K9" i="12"/>
  <c r="J9" i="12"/>
  <c r="I9" i="12"/>
  <c r="H56" i="12"/>
  <c r="L7" i="12"/>
  <c r="K7" i="12"/>
  <c r="H54" i="12"/>
  <c r="I7" i="12"/>
  <c r="J7" i="12"/>
  <c r="K158" i="13"/>
  <c r="J158" i="13"/>
  <c r="I158" i="13"/>
  <c r="I154" i="13"/>
  <c r="J154" i="13"/>
  <c r="K154" i="13"/>
  <c r="K140" i="13"/>
  <c r="J140" i="13"/>
  <c r="I140" i="13"/>
  <c r="K131" i="13"/>
  <c r="J131" i="13"/>
  <c r="I131" i="13"/>
  <c r="I110" i="13"/>
  <c r="H118" i="13"/>
  <c r="J110" i="13"/>
  <c r="K110" i="13"/>
  <c r="I103" i="13"/>
  <c r="K103" i="13"/>
  <c r="J103" i="13"/>
  <c r="I98" i="13"/>
  <c r="K98" i="13"/>
  <c r="J98" i="13"/>
  <c r="I89" i="13"/>
  <c r="K89" i="13"/>
  <c r="J89" i="13"/>
  <c r="I81" i="13"/>
  <c r="J81" i="13"/>
  <c r="K81" i="13"/>
  <c r="I72" i="13"/>
  <c r="K72" i="13"/>
  <c r="J72" i="13"/>
  <c r="I64" i="13"/>
  <c r="K64" i="13"/>
  <c r="J64" i="13"/>
  <c r="I55" i="13"/>
  <c r="K55" i="13"/>
  <c r="J55" i="13"/>
  <c r="I46" i="13"/>
  <c r="J46" i="13"/>
  <c r="K46" i="13"/>
  <c r="I38" i="13"/>
  <c r="K38" i="13"/>
  <c r="J38" i="13"/>
  <c r="I29" i="13"/>
  <c r="K29" i="13"/>
  <c r="J29" i="13"/>
  <c r="U12" i="13"/>
  <c r="T20" i="13"/>
  <c r="W12" i="13"/>
  <c r="V12" i="13"/>
  <c r="U8" i="13"/>
  <c r="W8" i="13"/>
  <c r="V8" i="13"/>
  <c r="K148" i="13"/>
  <c r="J148" i="13"/>
  <c r="I148" i="13"/>
  <c r="J111" i="13"/>
  <c r="I111" i="13"/>
  <c r="K111" i="13"/>
  <c r="J97" i="13"/>
  <c r="I97" i="13"/>
  <c r="K97" i="13"/>
  <c r="J88" i="13"/>
  <c r="I88" i="13"/>
  <c r="K88" i="13"/>
  <c r="J80" i="13"/>
  <c r="I80" i="13"/>
  <c r="K80" i="13"/>
  <c r="J71" i="13"/>
  <c r="I71" i="13"/>
  <c r="K71" i="13"/>
  <c r="J54" i="13"/>
  <c r="I54" i="13"/>
  <c r="H62" i="13"/>
  <c r="K54" i="13"/>
  <c r="J45" i="13"/>
  <c r="I45" i="13"/>
  <c r="K45" i="13"/>
  <c r="J37" i="13"/>
  <c r="I37" i="13"/>
  <c r="K37" i="13"/>
  <c r="J28" i="13"/>
  <c r="I28" i="13"/>
  <c r="K28" i="13"/>
  <c r="J16" i="13"/>
  <c r="I16" i="13"/>
  <c r="K16" i="13"/>
  <c r="J12" i="13"/>
  <c r="I12" i="13"/>
  <c r="H20" i="13"/>
  <c r="K12" i="13"/>
  <c r="J8" i="13"/>
  <c r="I8" i="13"/>
  <c r="K8" i="13"/>
  <c r="J12" i="12"/>
  <c r="I12" i="12"/>
  <c r="L12" i="12"/>
  <c r="K12" i="12"/>
  <c r="K149" i="13"/>
  <c r="J149" i="13"/>
  <c r="I149" i="13"/>
  <c r="K120" i="13"/>
  <c r="J120" i="13"/>
  <c r="I120" i="13"/>
  <c r="K113" i="13"/>
  <c r="J113" i="13"/>
  <c r="I113" i="13"/>
  <c r="J107" i="13"/>
  <c r="I107" i="13"/>
  <c r="K107" i="13"/>
  <c r="K95" i="13"/>
  <c r="J95" i="13"/>
  <c r="I95" i="13"/>
  <c r="K86" i="13"/>
  <c r="J86" i="13"/>
  <c r="I86" i="13"/>
  <c r="K78" i="13"/>
  <c r="J78" i="13"/>
  <c r="I78" i="13"/>
  <c r="K69" i="13"/>
  <c r="J69" i="13"/>
  <c r="I69" i="13"/>
  <c r="K60" i="13"/>
  <c r="J60" i="13"/>
  <c r="I60" i="13"/>
  <c r="K52" i="13"/>
  <c r="J52" i="13"/>
  <c r="I52" i="13"/>
  <c r="K43" i="13"/>
  <c r="J43" i="13"/>
  <c r="I43" i="13"/>
  <c r="K26" i="13"/>
  <c r="J26" i="13"/>
  <c r="H34" i="13"/>
  <c r="I26" i="13"/>
  <c r="K19" i="13"/>
  <c r="J19" i="13"/>
  <c r="I19" i="13"/>
  <c r="K15" i="13"/>
  <c r="J15" i="13"/>
  <c r="I15" i="13"/>
  <c r="K11" i="13"/>
  <c r="J11" i="13"/>
  <c r="I11" i="13"/>
  <c r="L10" i="12"/>
  <c r="K10" i="12"/>
  <c r="J10" i="12"/>
  <c r="I10" i="12"/>
  <c r="L8" i="12"/>
  <c r="K8" i="12"/>
  <c r="J8" i="12"/>
  <c r="H55" i="12"/>
  <c r="I8" i="12"/>
  <c r="K156" i="13"/>
  <c r="I156" i="13"/>
  <c r="J156" i="13"/>
  <c r="H146" i="13"/>
  <c r="K138" i="13"/>
  <c r="I138" i="13"/>
  <c r="J138" i="13"/>
  <c r="K127" i="13"/>
  <c r="I127" i="13"/>
  <c r="J127" i="13"/>
  <c r="K121" i="13"/>
  <c r="I121" i="13"/>
  <c r="J121" i="13"/>
  <c r="K114" i="13"/>
  <c r="J114" i="13"/>
  <c r="I114" i="13"/>
  <c r="K94" i="13"/>
  <c r="I94" i="13"/>
  <c r="J94" i="13"/>
  <c r="K85" i="13"/>
  <c r="I85" i="13"/>
  <c r="J85" i="13"/>
  <c r="K68" i="13"/>
  <c r="I68" i="13"/>
  <c r="H76" i="13"/>
  <c r="J68" i="13"/>
  <c r="K59" i="13"/>
  <c r="I59" i="13"/>
  <c r="J59" i="13"/>
  <c r="K51" i="13"/>
  <c r="I51" i="13"/>
  <c r="J51" i="13"/>
  <c r="K42" i="13"/>
  <c r="I42" i="13"/>
  <c r="J42" i="13"/>
  <c r="K33" i="13"/>
  <c r="I33" i="13"/>
  <c r="J33" i="13"/>
  <c r="K25" i="13"/>
  <c r="I25" i="13"/>
  <c r="J25" i="13"/>
  <c r="W18" i="13"/>
  <c r="U18" i="13"/>
  <c r="V18" i="13"/>
  <c r="W14" i="13"/>
  <c r="U14" i="13"/>
  <c r="V14" i="13"/>
  <c r="W10" i="13"/>
  <c r="U10" i="13"/>
  <c r="V10" i="13"/>
  <c r="I108" i="13"/>
  <c r="K108" i="13"/>
  <c r="J108" i="13"/>
  <c r="I116" i="13"/>
  <c r="K116" i="13"/>
  <c r="J116" i="13"/>
  <c r="I125" i="13"/>
  <c r="K125" i="13"/>
  <c r="J125" i="13"/>
  <c r="I134" i="13"/>
  <c r="K134" i="13"/>
  <c r="J134" i="13"/>
  <c r="J142" i="13"/>
  <c r="I142" i="13"/>
  <c r="K142" i="13"/>
  <c r="J151" i="13"/>
  <c r="I151" i="13"/>
  <c r="K151" i="13"/>
  <c r="J159" i="13"/>
  <c r="I159" i="13"/>
  <c r="K159" i="13"/>
  <c r="K109" i="13"/>
  <c r="I109" i="13"/>
  <c r="J109" i="13"/>
  <c r="J117" i="13"/>
  <c r="I117" i="13"/>
  <c r="K117" i="13"/>
  <c r="K126" i="13"/>
  <c r="J126" i="13"/>
  <c r="I126" i="13"/>
  <c r="I135" i="13"/>
  <c r="K135" i="13"/>
  <c r="J135" i="13"/>
  <c r="I143" i="13"/>
  <c r="J143" i="13"/>
  <c r="K143" i="13"/>
  <c r="I152" i="13"/>
  <c r="H160" i="13"/>
  <c r="K152" i="13"/>
  <c r="J152" i="13"/>
  <c r="I136" i="13"/>
  <c r="J136" i="13"/>
  <c r="K136" i="13"/>
  <c r="K144" i="13"/>
  <c r="J144" i="13"/>
  <c r="I144" i="13"/>
  <c r="K153" i="13"/>
  <c r="J153" i="13"/>
  <c r="I153" i="13"/>
  <c r="L13" i="12"/>
  <c r="K13" i="12"/>
  <c r="I13" i="12"/>
  <c r="J13" i="12"/>
  <c r="V43" i="5"/>
  <c r="U43" i="5"/>
  <c r="W43" i="5"/>
  <c r="T43" i="5"/>
  <c r="S43" i="5"/>
  <c r="L37" i="5"/>
  <c r="K37" i="5"/>
  <c r="M37" i="5"/>
  <c r="J37" i="5"/>
  <c r="I37" i="5"/>
  <c r="V35" i="5"/>
  <c r="U35" i="5"/>
  <c r="W35" i="5"/>
  <c r="T35" i="5"/>
  <c r="S35" i="5"/>
  <c r="L29" i="5"/>
  <c r="K29" i="5"/>
  <c r="J29" i="5"/>
  <c r="I29" i="5"/>
  <c r="M29" i="5"/>
  <c r="V27" i="5"/>
  <c r="U27" i="5"/>
  <c r="W27" i="5"/>
  <c r="T27" i="5"/>
  <c r="S27" i="5"/>
  <c r="L21" i="5"/>
  <c r="K21" i="5"/>
  <c r="I21" i="5"/>
  <c r="J21" i="5"/>
  <c r="M21" i="5"/>
  <c r="V19" i="5"/>
  <c r="U19" i="5"/>
  <c r="T19" i="5"/>
  <c r="W19" i="5"/>
  <c r="S19" i="5"/>
  <c r="V16" i="5"/>
  <c r="U16" i="5"/>
  <c r="W16" i="5"/>
  <c r="T16" i="5"/>
  <c r="S16" i="5"/>
  <c r="L10" i="5"/>
  <c r="K10" i="5"/>
  <c r="I10" i="5"/>
  <c r="J10" i="5"/>
  <c r="M10" i="5"/>
  <c r="V8" i="5"/>
  <c r="U8" i="5"/>
  <c r="W8" i="5"/>
  <c r="T8" i="5"/>
  <c r="S8" i="5"/>
  <c r="I195" i="3"/>
  <c r="L184" i="3"/>
  <c r="K184" i="3"/>
  <c r="J184" i="3"/>
  <c r="I194" i="3"/>
  <c r="L183" i="3"/>
  <c r="K183" i="3"/>
  <c r="J183" i="3"/>
  <c r="L182" i="3"/>
  <c r="J182" i="3"/>
  <c r="I193" i="3"/>
  <c r="K182" i="3"/>
  <c r="L181" i="3"/>
  <c r="K181" i="3"/>
  <c r="I192" i="3"/>
  <c r="J181" i="3"/>
  <c r="I191" i="3"/>
  <c r="L180" i="3"/>
  <c r="K180" i="3"/>
  <c r="J180" i="3"/>
  <c r="I190" i="3"/>
  <c r="L179" i="3"/>
  <c r="J179" i="3"/>
  <c r="K179" i="3"/>
  <c r="L178" i="3"/>
  <c r="I189" i="3"/>
  <c r="J178" i="3"/>
  <c r="K178" i="3"/>
  <c r="I188" i="3"/>
  <c r="L177" i="3"/>
  <c r="K177" i="3"/>
  <c r="J177" i="3"/>
  <c r="I187" i="3"/>
  <c r="L176" i="3"/>
  <c r="K176" i="3"/>
  <c r="J176" i="3"/>
  <c r="I186" i="3"/>
  <c r="L175" i="3"/>
  <c r="K175" i="3"/>
  <c r="J175" i="3"/>
  <c r="L174" i="3"/>
  <c r="J174" i="3"/>
  <c r="K174" i="3"/>
  <c r="L173" i="3"/>
  <c r="K173" i="3"/>
  <c r="J173" i="3"/>
  <c r="L172" i="3"/>
  <c r="K172" i="3"/>
  <c r="J172" i="3"/>
  <c r="L171" i="3"/>
  <c r="J171" i="3"/>
  <c r="K171" i="3"/>
  <c r="L170" i="3"/>
  <c r="K170" i="3"/>
  <c r="J170" i="3"/>
  <c r="L169" i="3"/>
  <c r="J169" i="3"/>
  <c r="K169" i="3"/>
  <c r="L168" i="3"/>
  <c r="K168" i="3"/>
  <c r="J168" i="3"/>
  <c r="L167" i="3"/>
  <c r="K167" i="3"/>
  <c r="J167" i="3"/>
  <c r="L166" i="3"/>
  <c r="J166" i="3"/>
  <c r="K166" i="3"/>
  <c r="L165" i="3"/>
  <c r="K165" i="3"/>
  <c r="J165" i="3"/>
  <c r="L164" i="3"/>
  <c r="K164" i="3"/>
  <c r="J164" i="3"/>
  <c r="L163" i="3"/>
  <c r="J163" i="3"/>
  <c r="K163" i="3"/>
  <c r="L162" i="3"/>
  <c r="J162" i="3"/>
  <c r="K162" i="3"/>
  <c r="L161" i="3"/>
  <c r="K161" i="3"/>
  <c r="J161" i="3"/>
  <c r="L160" i="3"/>
  <c r="K160" i="3"/>
  <c r="J160" i="3"/>
  <c r="L159" i="3"/>
  <c r="K159" i="3"/>
  <c r="J159" i="3"/>
  <c r="L158" i="3"/>
  <c r="J158" i="3"/>
  <c r="K158" i="3"/>
  <c r="L157" i="3"/>
  <c r="K157" i="3"/>
  <c r="J157" i="3"/>
  <c r="L156" i="3"/>
  <c r="K156" i="3"/>
  <c r="J156" i="3"/>
  <c r="L155" i="3"/>
  <c r="J155" i="3"/>
  <c r="K155" i="3"/>
  <c r="L154" i="3"/>
  <c r="J154" i="3"/>
  <c r="K154" i="3"/>
  <c r="L153" i="3"/>
  <c r="J153" i="3"/>
  <c r="K153" i="3"/>
  <c r="T15" i="14"/>
  <c r="S15" i="14"/>
  <c r="R23" i="14"/>
  <c r="T11" i="14"/>
  <c r="S11" i="14"/>
  <c r="T16" i="14"/>
  <c r="S16" i="14"/>
  <c r="T18" i="14"/>
  <c r="S18" i="14"/>
  <c r="S19" i="14"/>
  <c r="T19" i="14"/>
  <c r="T14" i="14"/>
  <c r="S14" i="14"/>
  <c r="T22" i="14"/>
  <c r="S22" i="14"/>
  <c r="S13" i="14"/>
  <c r="T13" i="14"/>
  <c r="S21" i="14"/>
  <c r="T21" i="14"/>
  <c r="T12" i="14"/>
  <c r="S12" i="14"/>
  <c r="T20" i="14"/>
  <c r="S20" i="14"/>
  <c r="I48" i="5"/>
  <c r="M48" i="5"/>
  <c r="L48" i="5"/>
  <c r="J48" i="5"/>
  <c r="K48" i="5"/>
  <c r="S46" i="5"/>
  <c r="W46" i="5"/>
  <c r="V46" i="5"/>
  <c r="U46" i="5"/>
  <c r="T46" i="5"/>
  <c r="I40" i="5"/>
  <c r="M40" i="5"/>
  <c r="L40" i="5"/>
  <c r="K40" i="5"/>
  <c r="J40" i="5"/>
  <c r="S38" i="5"/>
  <c r="W38" i="5"/>
  <c r="V38" i="5"/>
  <c r="U38" i="5"/>
  <c r="T38" i="5"/>
  <c r="I32" i="5"/>
  <c r="M32" i="5"/>
  <c r="L32" i="5"/>
  <c r="K32" i="5"/>
  <c r="J32" i="5"/>
  <c r="S30" i="5"/>
  <c r="W30" i="5"/>
  <c r="V30" i="5"/>
  <c r="U30" i="5"/>
  <c r="T30" i="5"/>
  <c r="I24" i="5"/>
  <c r="M24" i="5"/>
  <c r="L24" i="5"/>
  <c r="J24" i="5"/>
  <c r="K24" i="5"/>
  <c r="S22" i="5"/>
  <c r="W22" i="5"/>
  <c r="V22" i="5"/>
  <c r="U22" i="5"/>
  <c r="T22" i="5"/>
  <c r="I13" i="5"/>
  <c r="M13" i="5"/>
  <c r="L13" i="5"/>
  <c r="J13" i="5"/>
  <c r="K13" i="5"/>
  <c r="S11" i="5"/>
  <c r="W11" i="5"/>
  <c r="V11" i="5"/>
  <c r="U11" i="5"/>
  <c r="T11" i="5"/>
  <c r="H195" i="3"/>
  <c r="H194" i="3"/>
  <c r="H193" i="3"/>
  <c r="H192" i="3"/>
  <c r="H191" i="3"/>
  <c r="H190" i="3"/>
  <c r="H189" i="3"/>
  <c r="H188" i="3"/>
  <c r="H187" i="3"/>
  <c r="H186" i="3"/>
  <c r="J51" i="5"/>
  <c r="I51" i="5"/>
  <c r="M51" i="5"/>
  <c r="K51" i="5"/>
  <c r="L51" i="5"/>
  <c r="T49" i="5"/>
  <c r="S49" i="5"/>
  <c r="W49" i="5"/>
  <c r="V49" i="5"/>
  <c r="U49" i="5"/>
  <c r="J43" i="5"/>
  <c r="I43" i="5"/>
  <c r="M43" i="5"/>
  <c r="L43" i="5"/>
  <c r="K43" i="5"/>
  <c r="T41" i="5"/>
  <c r="S41" i="5"/>
  <c r="W41" i="5"/>
  <c r="V41" i="5"/>
  <c r="U41" i="5"/>
  <c r="J35" i="5"/>
  <c r="I35" i="5"/>
  <c r="M35" i="5"/>
  <c r="L35" i="5"/>
  <c r="K35" i="5"/>
  <c r="T33" i="5"/>
  <c r="S33" i="5"/>
  <c r="W33" i="5"/>
  <c r="V33" i="5"/>
  <c r="U33" i="5"/>
  <c r="J27" i="5"/>
  <c r="I27" i="5"/>
  <c r="M27" i="5"/>
  <c r="K27" i="5"/>
  <c r="L27" i="5"/>
  <c r="T25" i="5"/>
  <c r="S25" i="5"/>
  <c r="W25" i="5"/>
  <c r="V25" i="5"/>
  <c r="U25" i="5"/>
  <c r="J19" i="5"/>
  <c r="I19" i="5"/>
  <c r="M19" i="5"/>
  <c r="L19" i="5"/>
  <c r="K19" i="5"/>
  <c r="T17" i="5"/>
  <c r="S17" i="5"/>
  <c r="W17" i="5"/>
  <c r="U17" i="5"/>
  <c r="V17" i="5"/>
  <c r="J16" i="5"/>
  <c r="I16" i="5"/>
  <c r="M16" i="5"/>
  <c r="K16" i="5"/>
  <c r="L16" i="5"/>
  <c r="T14" i="5"/>
  <c r="S14" i="5"/>
  <c r="W14" i="5"/>
  <c r="V14" i="5"/>
  <c r="U14" i="5"/>
  <c r="J8" i="5"/>
  <c r="I8" i="5"/>
  <c r="M8" i="5"/>
  <c r="K8" i="5"/>
  <c r="L8" i="5"/>
  <c r="G196" i="3"/>
  <c r="G195" i="3"/>
  <c r="G194" i="3"/>
  <c r="G193" i="3"/>
  <c r="G192" i="3"/>
  <c r="G191" i="3"/>
  <c r="G190" i="3"/>
  <c r="G189" i="3"/>
  <c r="G188" i="3"/>
  <c r="G187" i="3"/>
  <c r="G186" i="3"/>
  <c r="L49" i="5"/>
  <c r="K49" i="5"/>
  <c r="J49" i="5"/>
  <c r="I49" i="5"/>
  <c r="M49" i="5"/>
  <c r="V47" i="5"/>
  <c r="U47" i="5"/>
  <c r="T47" i="5"/>
  <c r="S47" i="5"/>
  <c r="W47" i="5"/>
  <c r="L41" i="5"/>
  <c r="K41" i="5"/>
  <c r="J41" i="5"/>
  <c r="M41" i="5"/>
  <c r="I41" i="5"/>
  <c r="V39" i="5"/>
  <c r="U39" i="5"/>
  <c r="T39" i="5"/>
  <c r="S39" i="5"/>
  <c r="W39" i="5"/>
  <c r="L33" i="5"/>
  <c r="K33" i="5"/>
  <c r="J33" i="5"/>
  <c r="M33" i="5"/>
  <c r="I33" i="5"/>
  <c r="V31" i="5"/>
  <c r="U31" i="5"/>
  <c r="T31" i="5"/>
  <c r="W31" i="5"/>
  <c r="S31" i="5"/>
  <c r="L25" i="5"/>
  <c r="K25" i="5"/>
  <c r="J25" i="5"/>
  <c r="I25" i="5"/>
  <c r="M25" i="5"/>
  <c r="V23" i="5"/>
  <c r="U23" i="5"/>
  <c r="T23" i="5"/>
  <c r="W23" i="5"/>
  <c r="S23" i="5"/>
  <c r="L17" i="5"/>
  <c r="K17" i="5"/>
  <c r="J17" i="5"/>
  <c r="I17" i="5"/>
  <c r="M17" i="5"/>
  <c r="L14" i="5"/>
  <c r="K14" i="5"/>
  <c r="J14" i="5"/>
  <c r="I14" i="5"/>
  <c r="M14" i="5"/>
  <c r="V12" i="5"/>
  <c r="U12" i="5"/>
  <c r="T12" i="5"/>
  <c r="W12" i="5"/>
  <c r="S12" i="5"/>
  <c r="E196" i="3"/>
  <c r="E195" i="3"/>
  <c r="E194" i="3"/>
  <c r="E193" i="3"/>
  <c r="E192" i="3"/>
  <c r="E191" i="3"/>
  <c r="E190" i="3"/>
  <c r="E189" i="3"/>
  <c r="E188" i="3"/>
  <c r="E187" i="3"/>
  <c r="E186" i="3"/>
  <c r="J19" i="10"/>
  <c r="J15" i="10"/>
  <c r="J11" i="10"/>
  <c r="J9" i="10"/>
  <c r="G7" i="10"/>
  <c r="J8" i="10"/>
  <c r="J18" i="10"/>
  <c r="J14" i="10"/>
  <c r="J21" i="10"/>
  <c r="J17" i="10"/>
  <c r="J13" i="10"/>
  <c r="J10" i="10"/>
  <c r="J12" i="10"/>
  <c r="J16" i="10"/>
  <c r="J20" i="10"/>
  <c r="M52" i="5"/>
  <c r="L52" i="5"/>
  <c r="K52" i="5"/>
  <c r="I52" i="5"/>
  <c r="J52" i="5"/>
  <c r="W50" i="5"/>
  <c r="V50" i="5"/>
  <c r="U50" i="5"/>
  <c r="S50" i="5"/>
  <c r="T50" i="5"/>
  <c r="M44" i="5"/>
  <c r="L44" i="5"/>
  <c r="K44" i="5"/>
  <c r="I44" i="5"/>
  <c r="J44" i="5"/>
  <c r="W42" i="5"/>
  <c r="V42" i="5"/>
  <c r="U42" i="5"/>
  <c r="S42" i="5"/>
  <c r="T42" i="5"/>
  <c r="M36" i="5"/>
  <c r="L36" i="5"/>
  <c r="K36" i="5"/>
  <c r="I36" i="5"/>
  <c r="J36" i="5"/>
  <c r="W34" i="5"/>
  <c r="V34" i="5"/>
  <c r="U34" i="5"/>
  <c r="S34" i="5"/>
  <c r="T34" i="5"/>
  <c r="M28" i="5"/>
  <c r="L28" i="5"/>
  <c r="K28" i="5"/>
  <c r="I28" i="5"/>
  <c r="J28" i="5"/>
  <c r="W26" i="5"/>
  <c r="V26" i="5"/>
  <c r="U26" i="5"/>
  <c r="S26" i="5"/>
  <c r="T26" i="5"/>
  <c r="M20" i="5"/>
  <c r="L20" i="5"/>
  <c r="K20" i="5"/>
  <c r="I20" i="5"/>
  <c r="J20" i="5"/>
  <c r="W18" i="5"/>
  <c r="V18" i="5"/>
  <c r="U18" i="5"/>
  <c r="S18" i="5"/>
  <c r="T18" i="5"/>
  <c r="W15" i="5"/>
  <c r="V15" i="5"/>
  <c r="U15" i="5"/>
  <c r="S15" i="5"/>
  <c r="T15" i="5"/>
  <c r="M9" i="5"/>
  <c r="L9" i="5"/>
  <c r="K9" i="5"/>
  <c r="I9" i="5"/>
  <c r="J9" i="5"/>
  <c r="W7" i="5"/>
  <c r="V7" i="5"/>
  <c r="U7" i="5"/>
  <c r="S7" i="5"/>
  <c r="T7" i="5"/>
  <c r="K49" i="6"/>
  <c r="J49" i="6"/>
  <c r="I49" i="6"/>
  <c r="R46" i="6"/>
  <c r="Q46" i="6"/>
  <c r="S46" i="6"/>
  <c r="S41" i="6"/>
  <c r="R41" i="6"/>
  <c r="Q41" i="6"/>
  <c r="K29" i="6"/>
  <c r="J29" i="6"/>
  <c r="I29" i="6"/>
  <c r="F193" i="3"/>
  <c r="E123" i="3"/>
  <c r="E122" i="3"/>
  <c r="E121" i="3"/>
  <c r="E120" i="3"/>
  <c r="E119" i="3"/>
  <c r="E118" i="3"/>
  <c r="E117" i="3"/>
  <c r="E116" i="3"/>
  <c r="E115" i="3"/>
  <c r="E114" i="3"/>
  <c r="E113" i="3"/>
  <c r="J50" i="3"/>
  <c r="K50" i="3"/>
  <c r="J42" i="3"/>
  <c r="K42" i="3"/>
  <c r="K23" i="2"/>
  <c r="J23" i="2"/>
  <c r="L23" i="2"/>
  <c r="K22" i="2"/>
  <c r="J22" i="2"/>
  <c r="L22" i="2"/>
  <c r="J46" i="6"/>
  <c r="I46" i="6"/>
  <c r="K46" i="6"/>
  <c r="L38" i="3"/>
  <c r="K38" i="3"/>
  <c r="J38" i="3"/>
  <c r="J30" i="6"/>
  <c r="I30" i="6"/>
  <c r="K30" i="6"/>
  <c r="K25" i="6"/>
  <c r="J25" i="6"/>
  <c r="I25" i="6"/>
  <c r="R22" i="6"/>
  <c r="Q22" i="6"/>
  <c r="S22" i="6"/>
  <c r="S17" i="6"/>
  <c r="R17" i="6"/>
  <c r="Q17" i="6"/>
  <c r="K14" i="6"/>
  <c r="J14" i="6"/>
  <c r="I14" i="6"/>
  <c r="S8" i="6"/>
  <c r="Q8" i="6"/>
  <c r="R8" i="6"/>
  <c r="S16" i="6"/>
  <c r="Q16" i="6"/>
  <c r="R16" i="6"/>
  <c r="S23" i="6"/>
  <c r="Q23" i="6"/>
  <c r="R23" i="6"/>
  <c r="S31" i="6"/>
  <c r="Q31" i="6"/>
  <c r="R31" i="6"/>
  <c r="S39" i="6"/>
  <c r="Q39" i="6"/>
  <c r="R39" i="6"/>
  <c r="S47" i="6"/>
  <c r="Q47" i="6"/>
  <c r="R47" i="6"/>
  <c r="S9" i="6"/>
  <c r="R9" i="6"/>
  <c r="Q9" i="6"/>
  <c r="S24" i="6"/>
  <c r="R24" i="6"/>
  <c r="Q24" i="6"/>
  <c r="S32" i="6"/>
  <c r="R32" i="6"/>
  <c r="Q32" i="6"/>
  <c r="S40" i="6"/>
  <c r="R40" i="6"/>
  <c r="Q40" i="6"/>
  <c r="S48" i="6"/>
  <c r="R48" i="6"/>
  <c r="Q48" i="6"/>
  <c r="R11" i="6"/>
  <c r="Q11" i="6"/>
  <c r="S11" i="6"/>
  <c r="R18" i="6"/>
  <c r="Q18" i="6"/>
  <c r="S18" i="6"/>
  <c r="R26" i="6"/>
  <c r="Q26" i="6"/>
  <c r="S26" i="6"/>
  <c r="R34" i="6"/>
  <c r="Q34" i="6"/>
  <c r="S34" i="6"/>
  <c r="R42" i="6"/>
  <c r="Q42" i="6"/>
  <c r="S42" i="6"/>
  <c r="R50" i="6"/>
  <c r="Q50" i="6"/>
  <c r="S50" i="6"/>
  <c r="Q12" i="6"/>
  <c r="S12" i="6"/>
  <c r="R12" i="6"/>
  <c r="Q19" i="6"/>
  <c r="S19" i="6"/>
  <c r="R19" i="6"/>
  <c r="Q27" i="6"/>
  <c r="S27" i="6"/>
  <c r="R27" i="6"/>
  <c r="Q35" i="6"/>
  <c r="R35" i="6"/>
  <c r="S35" i="6"/>
  <c r="Q43" i="6"/>
  <c r="R43" i="6"/>
  <c r="S43" i="6"/>
  <c r="Q51" i="6"/>
  <c r="R51" i="6"/>
  <c r="S51" i="6"/>
  <c r="S13" i="6"/>
  <c r="R13" i="6"/>
  <c r="Q13" i="6"/>
  <c r="S20" i="6"/>
  <c r="R20" i="6"/>
  <c r="Q20" i="6"/>
  <c r="S28" i="6"/>
  <c r="R28" i="6"/>
  <c r="Q28" i="6"/>
  <c r="S36" i="6"/>
  <c r="Q36" i="6"/>
  <c r="R36" i="6"/>
  <c r="S44" i="6"/>
  <c r="R44" i="6"/>
  <c r="Q44" i="6"/>
  <c r="S52" i="6"/>
  <c r="R52" i="6"/>
  <c r="Q52" i="6"/>
  <c r="F190" i="3"/>
  <c r="J59" i="3"/>
  <c r="K59" i="3"/>
  <c r="J51" i="3"/>
  <c r="K51" i="3"/>
  <c r="J43" i="3"/>
  <c r="K43" i="3"/>
  <c r="F43" i="2"/>
  <c r="F42" i="2"/>
  <c r="K41" i="6"/>
  <c r="J41" i="6"/>
  <c r="I41" i="6"/>
  <c r="K61" i="3"/>
  <c r="J61" i="3"/>
  <c r="K45" i="3"/>
  <c r="J45" i="3"/>
  <c r="L16" i="3"/>
  <c r="K16" i="3"/>
  <c r="J16" i="3"/>
  <c r="L8" i="3"/>
  <c r="K8" i="3"/>
  <c r="J8" i="3"/>
  <c r="E67" i="2"/>
  <c r="L38" i="2"/>
  <c r="K38" i="2"/>
  <c r="J38" i="2"/>
  <c r="L33" i="2"/>
  <c r="K33" i="2"/>
  <c r="J33" i="2"/>
  <c r="F120" i="3"/>
  <c r="F116" i="3"/>
  <c r="F114" i="3"/>
  <c r="T13" i="12"/>
  <c r="S13" i="12"/>
  <c r="V13" i="12"/>
  <c r="V14" i="12"/>
  <c r="T14" i="12"/>
  <c r="S14" i="12"/>
  <c r="V9" i="12"/>
  <c r="T9" i="12"/>
  <c r="S9" i="12"/>
  <c r="V7" i="12"/>
  <c r="T7" i="12"/>
  <c r="S7" i="12"/>
  <c r="V11" i="12"/>
  <c r="S11" i="12"/>
  <c r="T11" i="12"/>
  <c r="V16" i="12"/>
  <c r="S16" i="12"/>
  <c r="T16" i="12"/>
  <c r="V18" i="12"/>
  <c r="S18" i="12"/>
  <c r="T18" i="12"/>
  <c r="V20" i="12"/>
  <c r="S20" i="12"/>
  <c r="T20" i="12"/>
  <c r="V22" i="12"/>
  <c r="S22" i="12"/>
  <c r="T22" i="12"/>
  <c r="V24" i="12"/>
  <c r="S24" i="12"/>
  <c r="T24" i="12"/>
  <c r="V26" i="12"/>
  <c r="S26" i="12"/>
  <c r="T26" i="12"/>
  <c r="V28" i="12"/>
  <c r="S28" i="12"/>
  <c r="T28" i="12"/>
  <c r="V30" i="12"/>
  <c r="S30" i="12"/>
  <c r="T30" i="12"/>
  <c r="V32" i="12"/>
  <c r="S32" i="12"/>
  <c r="T32" i="12"/>
  <c r="V34" i="12"/>
  <c r="S34" i="12"/>
  <c r="T34" i="12"/>
  <c r="V36" i="12"/>
  <c r="S36" i="12"/>
  <c r="T36" i="12"/>
  <c r="V38" i="12"/>
  <c r="S38" i="12"/>
  <c r="T38" i="12"/>
  <c r="V40" i="12"/>
  <c r="S40" i="12"/>
  <c r="T40" i="12"/>
  <c r="V42" i="12"/>
  <c r="S42" i="12"/>
  <c r="T42" i="12"/>
  <c r="V44" i="12"/>
  <c r="S44" i="12"/>
  <c r="T44" i="12"/>
  <c r="V46" i="12"/>
  <c r="S46" i="12"/>
  <c r="T46" i="12"/>
  <c r="V48" i="12"/>
  <c r="S48" i="12"/>
  <c r="T48" i="12"/>
  <c r="V50" i="12"/>
  <c r="S50" i="12"/>
  <c r="T50" i="12"/>
  <c r="V52" i="12"/>
  <c r="S52" i="12"/>
  <c r="T52" i="12"/>
  <c r="V54" i="12"/>
  <c r="S54" i="12"/>
  <c r="T54" i="12"/>
  <c r="V56" i="12"/>
  <c r="S56" i="12"/>
  <c r="T56" i="12"/>
  <c r="T6" i="12"/>
  <c r="S6" i="12"/>
  <c r="V6" i="12"/>
  <c r="T8" i="12"/>
  <c r="S8" i="12"/>
  <c r="V8" i="12"/>
  <c r="T10" i="12"/>
  <c r="S10" i="12"/>
  <c r="V10" i="12"/>
  <c r="S15" i="12"/>
  <c r="V15" i="12"/>
  <c r="T15" i="12"/>
  <c r="S17" i="12"/>
  <c r="V17" i="12"/>
  <c r="T17" i="12"/>
  <c r="S19" i="12"/>
  <c r="V19" i="12"/>
  <c r="T19" i="12"/>
  <c r="S21" i="12"/>
  <c r="V21" i="12"/>
  <c r="T21" i="12"/>
  <c r="S23" i="12"/>
  <c r="V23" i="12"/>
  <c r="T23" i="12"/>
  <c r="S25" i="12"/>
  <c r="V25" i="12"/>
  <c r="T25" i="12"/>
  <c r="S27" i="12"/>
  <c r="V27" i="12"/>
  <c r="T27" i="12"/>
  <c r="S29" i="12"/>
  <c r="V29" i="12"/>
  <c r="T29" i="12"/>
  <c r="S31" i="12"/>
  <c r="V31" i="12"/>
  <c r="T31" i="12"/>
  <c r="S33" i="12"/>
  <c r="V33" i="12"/>
  <c r="T33" i="12"/>
  <c r="S35" i="12"/>
  <c r="V35" i="12"/>
  <c r="T35" i="12"/>
  <c r="S37" i="12"/>
  <c r="V37" i="12"/>
  <c r="T37" i="12"/>
  <c r="S39" i="12"/>
  <c r="V39" i="12"/>
  <c r="T39" i="12"/>
  <c r="S41" i="12"/>
  <c r="V41" i="12"/>
  <c r="T41" i="12"/>
  <c r="S43" i="12"/>
  <c r="V43" i="12"/>
  <c r="T43" i="12"/>
  <c r="S45" i="12"/>
  <c r="V45" i="12"/>
  <c r="T45" i="12"/>
  <c r="S47" i="12"/>
  <c r="V47" i="12"/>
  <c r="T47" i="12"/>
  <c r="S49" i="12"/>
  <c r="V49" i="12"/>
  <c r="T49" i="12"/>
  <c r="S51" i="12"/>
  <c r="V51" i="12"/>
  <c r="T51" i="12"/>
  <c r="S53" i="12"/>
  <c r="V53" i="12"/>
  <c r="T53" i="12"/>
  <c r="S55" i="12"/>
  <c r="V55" i="12"/>
  <c r="T55" i="12"/>
  <c r="S57" i="12"/>
  <c r="V57" i="12"/>
  <c r="T57" i="12"/>
  <c r="V12" i="12"/>
  <c r="T12" i="12"/>
  <c r="S12" i="12"/>
  <c r="K45" i="6"/>
  <c r="J45" i="6"/>
  <c r="I45" i="6"/>
  <c r="J15" i="6"/>
  <c r="I15" i="6"/>
  <c r="K15" i="6"/>
  <c r="K10" i="6"/>
  <c r="J10" i="6"/>
  <c r="I10" i="6"/>
  <c r="R7" i="6"/>
  <c r="Q7" i="6"/>
  <c r="S7" i="6"/>
  <c r="F195" i="3"/>
  <c r="F187" i="3"/>
  <c r="K60" i="3"/>
  <c r="J60" i="3"/>
  <c r="K52" i="3"/>
  <c r="J52" i="3"/>
  <c r="K44" i="3"/>
  <c r="J44" i="3"/>
  <c r="K66" i="2"/>
  <c r="J66" i="2"/>
  <c r="K65" i="2"/>
  <c r="J65" i="2"/>
  <c r="L65" i="2"/>
  <c r="I68" i="2"/>
  <c r="K64" i="2"/>
  <c r="J64" i="2"/>
  <c r="I67" i="2"/>
  <c r="L64" i="2"/>
  <c r="K63" i="2"/>
  <c r="J63" i="2"/>
  <c r="L63" i="2"/>
  <c r="K62" i="2"/>
  <c r="J62" i="2"/>
  <c r="L62" i="2"/>
  <c r="K61" i="2"/>
  <c r="J61" i="2"/>
  <c r="L61" i="2"/>
  <c r="K60" i="2"/>
  <c r="J60" i="2"/>
  <c r="L60" i="2"/>
  <c r="K59" i="2"/>
  <c r="J59" i="2"/>
  <c r="L59" i="2"/>
  <c r="K58" i="2"/>
  <c r="J58" i="2"/>
  <c r="L58" i="2"/>
  <c r="K57" i="2"/>
  <c r="J57" i="2"/>
  <c r="L57" i="2"/>
  <c r="E43" i="2"/>
  <c r="E42" i="2"/>
  <c r="K16" i="2"/>
  <c r="J16" i="2"/>
  <c r="K15" i="2"/>
  <c r="J15" i="2"/>
  <c r="L15" i="2"/>
  <c r="I18" i="2"/>
  <c r="K14" i="2"/>
  <c r="J14" i="2"/>
  <c r="I17" i="2"/>
  <c r="L14" i="2"/>
  <c r="K13" i="2"/>
  <c r="J13" i="2"/>
  <c r="L13" i="2"/>
  <c r="K12" i="2"/>
  <c r="J12" i="2"/>
  <c r="L12" i="2"/>
  <c r="K11" i="2"/>
  <c r="J11" i="2"/>
  <c r="L11" i="2"/>
  <c r="K10" i="2"/>
  <c r="J10" i="2"/>
  <c r="L10" i="2"/>
  <c r="K9" i="2"/>
  <c r="J9" i="2"/>
  <c r="L9" i="2"/>
  <c r="K8" i="2"/>
  <c r="J8" i="2"/>
  <c r="L8" i="2"/>
  <c r="K7" i="2"/>
  <c r="J7" i="2"/>
  <c r="L7" i="2"/>
  <c r="K21" i="6"/>
  <c r="J21" i="6"/>
  <c r="I21" i="6"/>
  <c r="K53" i="3"/>
  <c r="J53" i="3"/>
  <c r="L17" i="3"/>
  <c r="K17" i="3"/>
  <c r="J17" i="3"/>
  <c r="L9" i="3"/>
  <c r="K9" i="3"/>
  <c r="J9" i="3"/>
  <c r="L39" i="2"/>
  <c r="K39" i="2"/>
  <c r="J39" i="2"/>
  <c r="I42" i="2"/>
  <c r="L35" i="2"/>
  <c r="K35" i="2"/>
  <c r="J35" i="2"/>
  <c r="K8" i="6"/>
  <c r="I8" i="6"/>
  <c r="J8" i="6"/>
  <c r="K16" i="6"/>
  <c r="I16" i="6"/>
  <c r="J16" i="6"/>
  <c r="K23" i="6"/>
  <c r="I23" i="6"/>
  <c r="J23" i="6"/>
  <c r="K31" i="6"/>
  <c r="I31" i="6"/>
  <c r="J31" i="6"/>
  <c r="K39" i="6"/>
  <c r="I39" i="6"/>
  <c r="J39" i="6"/>
  <c r="K47" i="6"/>
  <c r="I47" i="6"/>
  <c r="J47" i="6"/>
  <c r="K9" i="6"/>
  <c r="J9" i="6"/>
  <c r="I9" i="6"/>
  <c r="K24" i="6"/>
  <c r="J24" i="6"/>
  <c r="I24" i="6"/>
  <c r="K32" i="6"/>
  <c r="J32" i="6"/>
  <c r="I32" i="6"/>
  <c r="K40" i="6"/>
  <c r="J40" i="6"/>
  <c r="I40" i="6"/>
  <c r="K48" i="6"/>
  <c r="J48" i="6"/>
  <c r="I48" i="6"/>
  <c r="J11" i="6"/>
  <c r="I11" i="6"/>
  <c r="K11" i="6"/>
  <c r="J18" i="6"/>
  <c r="I18" i="6"/>
  <c r="K18" i="6"/>
  <c r="J26" i="6"/>
  <c r="I26" i="6"/>
  <c r="K26" i="6"/>
  <c r="J34" i="6"/>
  <c r="I34" i="6"/>
  <c r="K34" i="6"/>
  <c r="J42" i="6"/>
  <c r="I42" i="6"/>
  <c r="K42" i="6"/>
  <c r="J50" i="6"/>
  <c r="I50" i="6"/>
  <c r="K50" i="6"/>
  <c r="I12" i="6"/>
  <c r="K12" i="6"/>
  <c r="J12" i="6"/>
  <c r="I19" i="6"/>
  <c r="J19" i="6"/>
  <c r="K19" i="6"/>
  <c r="I27" i="6"/>
  <c r="K27" i="6"/>
  <c r="J27" i="6"/>
  <c r="I35" i="6"/>
  <c r="K35" i="6"/>
  <c r="J35" i="6"/>
  <c r="I43" i="6"/>
  <c r="J43" i="6"/>
  <c r="K43" i="6"/>
  <c r="I51" i="6"/>
  <c r="K51" i="6"/>
  <c r="J51" i="6"/>
  <c r="K13" i="6"/>
  <c r="I13" i="6"/>
  <c r="J13" i="6"/>
  <c r="K20" i="6"/>
  <c r="J20" i="6"/>
  <c r="I20" i="6"/>
  <c r="K28" i="6"/>
  <c r="I28" i="6"/>
  <c r="J28" i="6"/>
  <c r="K36" i="6"/>
  <c r="I36" i="6"/>
  <c r="J36" i="6"/>
  <c r="K44" i="6"/>
  <c r="I44" i="6"/>
  <c r="J44" i="6"/>
  <c r="K52" i="6"/>
  <c r="J52" i="6"/>
  <c r="I52" i="6"/>
  <c r="F122" i="3"/>
  <c r="F118" i="3"/>
  <c r="N74" i="8"/>
  <c r="N76" i="8"/>
  <c r="N75" i="8"/>
  <c r="K17" i="6"/>
  <c r="J17" i="6"/>
  <c r="I17" i="6"/>
  <c r="F189" i="3"/>
  <c r="L112" i="3"/>
  <c r="K112" i="3"/>
  <c r="J112" i="3"/>
  <c r="I123" i="3"/>
  <c r="L111" i="3"/>
  <c r="J111" i="3"/>
  <c r="K111" i="3"/>
  <c r="I122" i="3"/>
  <c r="L110" i="3"/>
  <c r="I121" i="3"/>
  <c r="K110" i="3"/>
  <c r="J110" i="3"/>
  <c r="I120" i="3"/>
  <c r="L109" i="3"/>
  <c r="J109" i="3"/>
  <c r="K109" i="3"/>
  <c r="L108" i="3"/>
  <c r="K108" i="3"/>
  <c r="J108" i="3"/>
  <c r="I119" i="3"/>
  <c r="J107" i="3"/>
  <c r="L107" i="3"/>
  <c r="K107" i="3"/>
  <c r="I118" i="3"/>
  <c r="I117" i="3"/>
  <c r="L106" i="3"/>
  <c r="J106" i="3"/>
  <c r="K106" i="3"/>
  <c r="I116" i="3"/>
  <c r="L105" i="3"/>
  <c r="K105" i="3"/>
  <c r="J105" i="3"/>
  <c r="I115" i="3"/>
  <c r="L104" i="3"/>
  <c r="J104" i="3"/>
  <c r="K104" i="3"/>
  <c r="L103" i="3"/>
  <c r="K103" i="3"/>
  <c r="J103" i="3"/>
  <c r="I114" i="3"/>
  <c r="L102" i="3"/>
  <c r="J102" i="3"/>
  <c r="K102" i="3"/>
  <c r="I113" i="3"/>
  <c r="L101" i="3"/>
  <c r="K101" i="3"/>
  <c r="J101" i="3"/>
  <c r="L100" i="3"/>
  <c r="J100" i="3"/>
  <c r="K100" i="3"/>
  <c r="J99" i="3"/>
  <c r="L99" i="3"/>
  <c r="K99" i="3"/>
  <c r="L98" i="3"/>
  <c r="K98" i="3"/>
  <c r="J98" i="3"/>
  <c r="L97" i="3"/>
  <c r="J97" i="3"/>
  <c r="K97" i="3"/>
  <c r="L96" i="3"/>
  <c r="K96" i="3"/>
  <c r="J96" i="3"/>
  <c r="L95" i="3"/>
  <c r="J95" i="3"/>
  <c r="K95" i="3"/>
  <c r="J94" i="3"/>
  <c r="L94" i="3"/>
  <c r="K94" i="3"/>
  <c r="L93" i="3"/>
  <c r="K93" i="3"/>
  <c r="J93" i="3"/>
  <c r="L92" i="3"/>
  <c r="J92" i="3"/>
  <c r="K92" i="3"/>
  <c r="L91" i="3"/>
  <c r="K91" i="3"/>
  <c r="J91" i="3"/>
  <c r="L90" i="3"/>
  <c r="J90" i="3"/>
  <c r="K90" i="3"/>
  <c r="J89" i="3"/>
  <c r="L89" i="3"/>
  <c r="K89" i="3"/>
  <c r="L88" i="3"/>
  <c r="J88" i="3"/>
  <c r="K88" i="3"/>
  <c r="L87" i="3"/>
  <c r="K87" i="3"/>
  <c r="J87" i="3"/>
  <c r="L86" i="3"/>
  <c r="J86" i="3"/>
  <c r="K86" i="3"/>
  <c r="L85" i="3"/>
  <c r="K85" i="3"/>
  <c r="J85" i="3"/>
  <c r="L84" i="3"/>
  <c r="J84" i="3"/>
  <c r="K84" i="3"/>
  <c r="J83" i="3"/>
  <c r="L83" i="3"/>
  <c r="K83" i="3"/>
  <c r="L82" i="3"/>
  <c r="K82" i="3"/>
  <c r="J82" i="3"/>
  <c r="L81" i="3"/>
  <c r="J81" i="3"/>
  <c r="K81" i="3"/>
  <c r="L80" i="3"/>
  <c r="K80" i="3"/>
  <c r="J80" i="3"/>
  <c r="L135" i="3"/>
  <c r="K135" i="3"/>
  <c r="J135" i="3"/>
  <c r="L136" i="3"/>
  <c r="J136" i="3"/>
  <c r="K136" i="3"/>
  <c r="L137" i="3"/>
  <c r="J137" i="3"/>
  <c r="K137" i="3"/>
  <c r="L138" i="3"/>
  <c r="K138" i="3"/>
  <c r="J138" i="3"/>
  <c r="L139" i="3"/>
  <c r="K139" i="3"/>
  <c r="J139" i="3"/>
  <c r="L140" i="3"/>
  <c r="K140" i="3"/>
  <c r="J140" i="3"/>
  <c r="L141" i="3"/>
  <c r="K141" i="3"/>
  <c r="J141" i="3"/>
  <c r="L142" i="3"/>
  <c r="K142" i="3"/>
  <c r="J142" i="3"/>
  <c r="L143" i="3"/>
  <c r="K143" i="3"/>
  <c r="J143" i="3"/>
  <c r="L144" i="3"/>
  <c r="J144" i="3"/>
  <c r="K144" i="3"/>
  <c r="L145" i="3"/>
  <c r="J145" i="3"/>
  <c r="K145" i="3"/>
  <c r="J72" i="3"/>
  <c r="L72" i="3"/>
  <c r="K72" i="3"/>
  <c r="L71" i="3"/>
  <c r="K71" i="3"/>
  <c r="J71" i="3"/>
  <c r="J70" i="3"/>
  <c r="L70" i="3"/>
  <c r="K70" i="3"/>
  <c r="L69" i="3"/>
  <c r="K69" i="3"/>
  <c r="J69" i="3"/>
  <c r="J68" i="3"/>
  <c r="L68" i="3"/>
  <c r="K68" i="3"/>
  <c r="L67" i="3"/>
  <c r="K67" i="3"/>
  <c r="J67" i="3"/>
  <c r="J66" i="3"/>
  <c r="L66" i="3"/>
  <c r="K66" i="3"/>
  <c r="L65" i="3"/>
  <c r="K65" i="3"/>
  <c r="J65" i="3"/>
  <c r="J64" i="3"/>
  <c r="L64" i="3"/>
  <c r="K64" i="3"/>
  <c r="L63" i="3"/>
  <c r="K63" i="3"/>
  <c r="J63" i="3"/>
  <c r="J62" i="3"/>
  <c r="L62" i="3"/>
  <c r="K62" i="3"/>
  <c r="J54" i="3"/>
  <c r="K54" i="3"/>
  <c r="K46" i="3"/>
  <c r="J46" i="3"/>
  <c r="G68" i="2"/>
  <c r="G67" i="2"/>
  <c r="J49" i="2"/>
  <c r="L49" i="2"/>
  <c r="K49" i="2"/>
  <c r="L48" i="2"/>
  <c r="K48" i="2"/>
  <c r="J48" i="2"/>
  <c r="L47" i="2"/>
  <c r="K47" i="2"/>
  <c r="J47" i="2"/>
  <c r="J38" i="6"/>
  <c r="I38" i="6"/>
  <c r="K38" i="6"/>
  <c r="G122" i="3"/>
  <c r="G120" i="3"/>
  <c r="G118" i="3"/>
  <c r="G116" i="3"/>
  <c r="G114" i="3"/>
  <c r="K56" i="3"/>
  <c r="J56" i="3"/>
  <c r="K40" i="3"/>
  <c r="J40" i="3"/>
  <c r="L39" i="3"/>
  <c r="K39" i="3"/>
  <c r="J39" i="3"/>
  <c r="L36" i="3"/>
  <c r="K36" i="3"/>
  <c r="J36" i="3"/>
  <c r="L35" i="3"/>
  <c r="K35" i="3"/>
  <c r="J35" i="3"/>
  <c r="L33" i="3"/>
  <c r="K33" i="3"/>
  <c r="J33" i="3"/>
  <c r="L31" i="3"/>
  <c r="K31" i="3"/>
  <c r="J31" i="3"/>
  <c r="L29" i="3"/>
  <c r="K29" i="3"/>
  <c r="J29" i="3"/>
  <c r="L27" i="3"/>
  <c r="K27" i="3"/>
  <c r="J27" i="3"/>
  <c r="L25" i="3"/>
  <c r="K25" i="3"/>
  <c r="J25" i="3"/>
  <c r="L23" i="3"/>
  <c r="K23" i="3"/>
  <c r="J23" i="3"/>
  <c r="L21" i="3"/>
  <c r="K21" i="3"/>
  <c r="J21" i="3"/>
  <c r="L19" i="3"/>
  <c r="K19" i="3"/>
  <c r="J19" i="3"/>
  <c r="L15" i="3"/>
  <c r="K15" i="3"/>
  <c r="J15" i="3"/>
  <c r="L12" i="3"/>
  <c r="K12" i="3"/>
  <c r="J12" i="3"/>
  <c r="L10" i="3"/>
  <c r="K10" i="3"/>
  <c r="J10" i="3"/>
  <c r="K41" i="2"/>
  <c r="J41" i="2"/>
  <c r="I43" i="2"/>
  <c r="L40" i="2"/>
  <c r="K40" i="2"/>
  <c r="J40" i="2"/>
  <c r="L37" i="2"/>
  <c r="K37" i="2"/>
  <c r="J37" i="2"/>
  <c r="L34" i="2"/>
  <c r="K34" i="2"/>
  <c r="J34" i="2"/>
  <c r="F123" i="3"/>
  <c r="F119" i="3"/>
  <c r="F115" i="3"/>
  <c r="F113" i="3"/>
  <c r="T17" i="14"/>
  <c r="S17" i="14"/>
  <c r="N54" i="8"/>
  <c r="N52" i="8"/>
  <c r="N53" i="8"/>
  <c r="S49" i="6"/>
  <c r="R49" i="6"/>
  <c r="Q49" i="6"/>
  <c r="K37" i="6"/>
  <c r="J37" i="6"/>
  <c r="I37" i="6"/>
  <c r="S29" i="6"/>
  <c r="R29" i="6"/>
  <c r="Q29" i="6"/>
  <c r="J7" i="6"/>
  <c r="I7" i="6"/>
  <c r="K7" i="6"/>
  <c r="F194" i="3"/>
  <c r="F186" i="3"/>
  <c r="H123" i="3"/>
  <c r="H122" i="3"/>
  <c r="H121" i="3"/>
  <c r="H120" i="3"/>
  <c r="H119" i="3"/>
  <c r="H118" i="3"/>
  <c r="H117" i="3"/>
  <c r="H116" i="3"/>
  <c r="H115" i="3"/>
  <c r="H114" i="3"/>
  <c r="H113" i="3"/>
  <c r="K55" i="3"/>
  <c r="J55" i="3"/>
  <c r="K47" i="3"/>
  <c r="J47" i="3"/>
  <c r="F68" i="2"/>
  <c r="F67" i="2"/>
  <c r="K19" i="2"/>
  <c r="J19" i="2"/>
  <c r="L65" i="8"/>
  <c r="L61" i="8"/>
  <c r="L57" i="8"/>
  <c r="L54" i="8"/>
  <c r="L87" i="8"/>
  <c r="L63" i="8"/>
  <c r="L59" i="8"/>
  <c r="L55" i="8"/>
  <c r="L53" i="8"/>
  <c r="L52" i="8"/>
  <c r="L58" i="8"/>
  <c r="L56" i="8"/>
  <c r="L60" i="8"/>
  <c r="L64" i="8"/>
  <c r="L62" i="8"/>
  <c r="J285" i="8"/>
  <c r="J281" i="8"/>
  <c r="J277" i="8"/>
  <c r="J274" i="8"/>
  <c r="J262" i="8"/>
  <c r="J258" i="8"/>
  <c r="J254" i="8"/>
  <c r="J239" i="8"/>
  <c r="J235" i="8"/>
  <c r="J231" i="8"/>
  <c r="J229" i="8"/>
  <c r="J216" i="8"/>
  <c r="J212" i="8"/>
  <c r="J197" i="8"/>
  <c r="J193" i="8"/>
  <c r="J189" i="8"/>
  <c r="J186" i="8"/>
  <c r="J174" i="8"/>
  <c r="J170" i="8"/>
  <c r="J166" i="8"/>
  <c r="I249" i="8"/>
  <c r="J250" i="8" s="1"/>
  <c r="J284" i="8"/>
  <c r="J280" i="8"/>
  <c r="J276" i="8"/>
  <c r="J261" i="8"/>
  <c r="J257" i="8"/>
  <c r="J253" i="8"/>
  <c r="J251" i="8"/>
  <c r="J238" i="8"/>
  <c r="J234" i="8"/>
  <c r="J219" i="8"/>
  <c r="J215" i="8"/>
  <c r="J211" i="8"/>
  <c r="J208" i="8"/>
  <c r="J196" i="8"/>
  <c r="J192" i="8"/>
  <c r="J188" i="8"/>
  <c r="J173" i="8"/>
  <c r="J169" i="8"/>
  <c r="J283" i="8"/>
  <c r="J279" i="8"/>
  <c r="J275" i="8"/>
  <c r="J273" i="8"/>
  <c r="J260" i="8"/>
  <c r="J256" i="8"/>
  <c r="J241" i="8"/>
  <c r="J237" i="8"/>
  <c r="J233" i="8"/>
  <c r="J230" i="8"/>
  <c r="J218" i="8"/>
  <c r="J214" i="8"/>
  <c r="J210" i="8"/>
  <c r="J195" i="8"/>
  <c r="J191" i="8"/>
  <c r="J187" i="8"/>
  <c r="J185" i="8"/>
  <c r="I205" i="8"/>
  <c r="J206" i="8" s="1"/>
  <c r="J278" i="8"/>
  <c r="J213" i="8"/>
  <c r="J207" i="8"/>
  <c r="I139" i="8"/>
  <c r="J140" i="8" s="1"/>
  <c r="J282" i="8"/>
  <c r="J252" i="8"/>
  <c r="J217" i="8"/>
  <c r="I183" i="8"/>
  <c r="J184" i="8" s="1"/>
  <c r="J175" i="8"/>
  <c r="J151" i="8"/>
  <c r="J147" i="8"/>
  <c r="J143" i="8"/>
  <c r="J141" i="8"/>
  <c r="J128" i="8"/>
  <c r="J124" i="8"/>
  <c r="J109" i="8"/>
  <c r="J105" i="8"/>
  <c r="J101" i="8"/>
  <c r="J98" i="8"/>
  <c r="I73" i="8"/>
  <c r="G7" i="8"/>
  <c r="I271" i="8"/>
  <c r="J272" i="8" s="1"/>
  <c r="J232" i="8"/>
  <c r="J171" i="8"/>
  <c r="I161" i="8"/>
  <c r="J162" i="8" s="1"/>
  <c r="J8" i="8"/>
  <c r="J240" i="8"/>
  <c r="J172" i="8"/>
  <c r="I95" i="8"/>
  <c r="J96" i="8" s="1"/>
  <c r="J255" i="8"/>
  <c r="I227" i="8"/>
  <c r="J228" i="8" s="1"/>
  <c r="J168" i="8"/>
  <c r="J153" i="8"/>
  <c r="J149" i="8"/>
  <c r="J145" i="8"/>
  <c r="J142" i="8"/>
  <c r="J130" i="8"/>
  <c r="J126" i="8"/>
  <c r="J122" i="8"/>
  <c r="J107" i="8"/>
  <c r="J103" i="8"/>
  <c r="J99" i="8"/>
  <c r="J97" i="8"/>
  <c r="J152" i="8"/>
  <c r="J120" i="8"/>
  <c r="J259" i="8"/>
  <c r="J236" i="8"/>
  <c r="J190" i="8"/>
  <c r="J165" i="8"/>
  <c r="J100" i="8"/>
  <c r="J108" i="8"/>
  <c r="J106" i="8"/>
  <c r="J163" i="8"/>
  <c r="I117" i="8"/>
  <c r="J118" i="8" s="1"/>
  <c r="J104" i="8"/>
  <c r="J102" i="8"/>
  <c r="J167" i="8"/>
  <c r="J150" i="8"/>
  <c r="J263" i="8"/>
  <c r="J194" i="8"/>
  <c r="J123" i="8"/>
  <c r="J121" i="8"/>
  <c r="J144" i="8"/>
  <c r="J129" i="8"/>
  <c r="J148" i="8"/>
  <c r="J127" i="8"/>
  <c r="J125" i="8"/>
  <c r="J119" i="8"/>
  <c r="I51" i="8"/>
  <c r="J209" i="8"/>
  <c r="J164" i="8"/>
  <c r="J146" i="8"/>
  <c r="J131" i="8"/>
  <c r="I29" i="8"/>
  <c r="J30" i="8" s="1"/>
  <c r="L85" i="8"/>
  <c r="L81" i="8"/>
  <c r="L77" i="8"/>
  <c r="L75" i="8"/>
  <c r="L84" i="8"/>
  <c r="L80" i="8"/>
  <c r="L74" i="8"/>
  <c r="L83" i="8"/>
  <c r="L79" i="8"/>
  <c r="L76" i="8"/>
  <c r="L78" i="8"/>
  <c r="L82" i="8"/>
  <c r="L86" i="8"/>
  <c r="K33" i="6"/>
  <c r="J33" i="6"/>
  <c r="I33" i="6"/>
  <c r="G123" i="3"/>
  <c r="G121" i="3"/>
  <c r="G119" i="3"/>
  <c r="G117" i="3"/>
  <c r="G115" i="3"/>
  <c r="G113" i="3"/>
  <c r="K48" i="3"/>
  <c r="J48" i="3"/>
  <c r="L37" i="3"/>
  <c r="K37" i="3"/>
  <c r="J37" i="3"/>
  <c r="L34" i="3"/>
  <c r="K34" i="3"/>
  <c r="J34" i="3"/>
  <c r="L32" i="3"/>
  <c r="K32" i="3"/>
  <c r="J32" i="3"/>
  <c r="L30" i="3"/>
  <c r="K30" i="3"/>
  <c r="J30" i="3"/>
  <c r="L28" i="3"/>
  <c r="K28" i="3"/>
  <c r="J28" i="3"/>
  <c r="L26" i="3"/>
  <c r="K26" i="3"/>
  <c r="J26" i="3"/>
  <c r="L24" i="3"/>
  <c r="K24" i="3"/>
  <c r="J24" i="3"/>
  <c r="L22" i="3"/>
  <c r="K22" i="3"/>
  <c r="J22" i="3"/>
  <c r="L20" i="3"/>
  <c r="K20" i="3"/>
  <c r="J20" i="3"/>
  <c r="L18" i="3"/>
  <c r="K18" i="3"/>
  <c r="J18" i="3"/>
  <c r="L14" i="3"/>
  <c r="K14" i="3"/>
  <c r="J14" i="3"/>
  <c r="L13" i="3"/>
  <c r="K13" i="3"/>
  <c r="J13" i="3"/>
  <c r="L11" i="3"/>
  <c r="K11" i="3"/>
  <c r="J11" i="3"/>
  <c r="L7" i="3"/>
  <c r="K7" i="3"/>
  <c r="J7" i="3"/>
  <c r="E68" i="2"/>
  <c r="L36" i="2"/>
  <c r="K36" i="2"/>
  <c r="J36" i="2"/>
  <c r="L32" i="2"/>
  <c r="K32" i="2"/>
  <c r="J32" i="2"/>
  <c r="F121" i="3"/>
  <c r="F117" i="3"/>
  <c r="L16" i="43"/>
  <c r="M16" i="43"/>
  <c r="N16" i="43"/>
  <c r="Q16" i="43"/>
  <c r="P16" i="43"/>
  <c r="T16" i="43"/>
  <c r="S16" i="43"/>
  <c r="R16" i="43"/>
  <c r="I16" i="43"/>
  <c r="H16" i="43"/>
  <c r="J16" i="43"/>
  <c r="L146" i="42"/>
  <c r="O146" i="42"/>
  <c r="N146" i="42"/>
  <c r="M146" i="42"/>
  <c r="T16" i="42"/>
  <c r="S16" i="42"/>
  <c r="P16" i="42"/>
  <c r="R16" i="42"/>
  <c r="Q16" i="42"/>
  <c r="H16" i="42"/>
  <c r="I16" i="42"/>
  <c r="J16" i="42"/>
  <c r="I146" i="43"/>
  <c r="H146" i="43"/>
  <c r="K146" i="43" s="1"/>
  <c r="G146" i="43"/>
  <c r="M16" i="42"/>
  <c r="N16" i="42"/>
  <c r="L16" i="42"/>
  <c r="L11" i="37"/>
  <c r="K11" i="37"/>
  <c r="M11" i="37"/>
  <c r="O11" i="37"/>
  <c r="T11" i="37"/>
  <c r="S11" i="37"/>
  <c r="R11" i="37"/>
  <c r="Q11" i="37"/>
  <c r="P11" i="37"/>
  <c r="G11" i="37"/>
  <c r="I11" i="37"/>
  <c r="H11" i="37"/>
  <c r="J62" i="28"/>
  <c r="I62" i="28"/>
  <c r="M62" i="28"/>
  <c r="L62" i="28"/>
  <c r="K62" i="28"/>
  <c r="I50" i="21"/>
  <c r="H50" i="21"/>
  <c r="I162" i="21"/>
  <c r="H162" i="21"/>
  <c r="X35" i="19"/>
  <c r="X51" i="19"/>
  <c r="X77" i="19"/>
  <c r="J35" i="19"/>
  <c r="H35" i="19"/>
  <c r="J79" i="19"/>
  <c r="H79" i="19"/>
  <c r="W9" i="17"/>
  <c r="V9" i="17"/>
  <c r="U9" i="17"/>
  <c r="J23" i="14"/>
  <c r="I23" i="14"/>
  <c r="J118" i="18"/>
  <c r="I118" i="18"/>
  <c r="W21" i="17"/>
  <c r="V21" i="17"/>
  <c r="U21" i="17"/>
  <c r="K9" i="16"/>
  <c r="J9" i="16"/>
  <c r="I9" i="16"/>
  <c r="J163" i="14"/>
  <c r="I163" i="14"/>
  <c r="J149" i="14"/>
  <c r="I149" i="14"/>
  <c r="J135" i="14"/>
  <c r="I135" i="14"/>
  <c r="J121" i="14"/>
  <c r="I121" i="14"/>
  <c r="J107" i="14"/>
  <c r="I107" i="14"/>
  <c r="K37" i="17"/>
  <c r="J37" i="17"/>
  <c r="I37" i="17"/>
  <c r="K21" i="17"/>
  <c r="J21" i="17"/>
  <c r="I21" i="17"/>
  <c r="K107" i="16"/>
  <c r="J107" i="16"/>
  <c r="I107" i="16"/>
  <c r="W21" i="16"/>
  <c r="V21" i="16"/>
  <c r="U21" i="16"/>
  <c r="M35" i="15"/>
  <c r="L35" i="15"/>
  <c r="K35" i="15"/>
  <c r="J35" i="15"/>
  <c r="I35" i="15"/>
  <c r="M21" i="15"/>
  <c r="L21" i="15"/>
  <c r="K21" i="15"/>
  <c r="J21" i="15"/>
  <c r="I21" i="15"/>
  <c r="J51" i="14"/>
  <c r="I51" i="14"/>
  <c r="J133" i="17"/>
  <c r="I133" i="17"/>
  <c r="K133" i="17"/>
  <c r="K149" i="16"/>
  <c r="J149" i="16"/>
  <c r="I149" i="16"/>
  <c r="J37" i="14"/>
  <c r="I37" i="14"/>
  <c r="M147" i="15"/>
  <c r="L147" i="15"/>
  <c r="K147" i="15"/>
  <c r="J147" i="15"/>
  <c r="I147" i="15"/>
  <c r="K63" i="17"/>
  <c r="J63" i="17"/>
  <c r="I63" i="17"/>
  <c r="K133" i="16"/>
  <c r="J133" i="16"/>
  <c r="I133" i="16"/>
  <c r="K53" i="12"/>
  <c r="J53" i="12"/>
  <c r="I53" i="12"/>
  <c r="L53" i="12"/>
  <c r="H57" i="12"/>
  <c r="M49" i="15"/>
  <c r="L49" i="15"/>
  <c r="K49" i="15"/>
  <c r="J49" i="15"/>
  <c r="I49" i="15"/>
  <c r="J93" i="14"/>
  <c r="I93" i="14"/>
  <c r="M161" i="15"/>
  <c r="L161" i="15"/>
  <c r="K161" i="15"/>
  <c r="J161" i="15"/>
  <c r="I161" i="15"/>
  <c r="J65" i="14"/>
  <c r="I65" i="14"/>
  <c r="K104" i="13"/>
  <c r="J104" i="13"/>
  <c r="I104" i="13"/>
  <c r="K48" i="13"/>
  <c r="J48" i="13"/>
  <c r="I48" i="13"/>
  <c r="K37" i="16"/>
  <c r="J37" i="16"/>
  <c r="I37" i="16"/>
  <c r="J207" i="3"/>
  <c r="K207" i="3"/>
  <c r="K196" i="3"/>
  <c r="J196" i="3"/>
  <c r="Q92" i="18"/>
  <c r="R92" i="18"/>
  <c r="K21" i="16"/>
  <c r="J21" i="16"/>
  <c r="I21" i="16"/>
  <c r="K63" i="16"/>
  <c r="J63" i="16"/>
  <c r="I63" i="16"/>
  <c r="J79" i="14"/>
  <c r="I79" i="14"/>
  <c r="K39" i="17" l="1"/>
  <c r="K40" i="17"/>
  <c r="K32" i="17"/>
  <c r="K90" i="17"/>
  <c r="K25" i="17"/>
  <c r="K127" i="17"/>
  <c r="K117" i="17"/>
  <c r="K124" i="17"/>
  <c r="K131" i="17"/>
  <c r="K138" i="17"/>
  <c r="K85" i="17"/>
  <c r="K34" i="17"/>
  <c r="J53" i="19"/>
  <c r="J17" i="19"/>
  <c r="R153" i="18"/>
  <c r="R140" i="19"/>
  <c r="R122" i="19"/>
  <c r="R130" i="19"/>
  <c r="R116" i="19"/>
  <c r="R109" i="19"/>
  <c r="R85" i="19"/>
  <c r="R52" i="19"/>
  <c r="R74" i="19"/>
  <c r="R53" i="19"/>
  <c r="J115" i="19"/>
  <c r="R37" i="18"/>
  <c r="R144" i="18"/>
  <c r="J9" i="18"/>
  <c r="R26" i="18"/>
  <c r="R52" i="18"/>
  <c r="Y68" i="18"/>
  <c r="L96" i="25"/>
  <c r="W13" i="16"/>
  <c r="W17" i="16"/>
  <c r="W20" i="16"/>
  <c r="K46" i="17"/>
  <c r="K125" i="17"/>
  <c r="K17" i="17"/>
  <c r="K28" i="17"/>
  <c r="K13" i="17"/>
  <c r="K38" i="17"/>
  <c r="K55" i="17"/>
  <c r="K45" i="17"/>
  <c r="K99" i="17"/>
  <c r="K54" i="17"/>
  <c r="K29" i="17"/>
  <c r="K144" i="17"/>
  <c r="K101" i="17"/>
  <c r="K83" i="17"/>
  <c r="K66" i="17"/>
  <c r="K89" i="17"/>
  <c r="K80" i="17"/>
  <c r="K104" i="17"/>
  <c r="K103" i="17"/>
  <c r="K154" i="17"/>
  <c r="K102" i="17"/>
  <c r="K20" i="17"/>
  <c r="R72" i="19"/>
  <c r="R68" i="19"/>
  <c r="R39" i="19"/>
  <c r="R17" i="18"/>
  <c r="R43" i="18"/>
  <c r="K144" i="42"/>
  <c r="K47" i="17"/>
  <c r="K48" i="17"/>
  <c r="K33" i="17"/>
  <c r="K118" i="17"/>
  <c r="K109" i="17"/>
  <c r="K159" i="17"/>
  <c r="K158" i="17"/>
  <c r="K115" i="17"/>
  <c r="K123" i="17"/>
  <c r="K139" i="17"/>
  <c r="K129" i="17"/>
  <c r="K69" i="17"/>
  <c r="K76" i="17"/>
  <c r="K12" i="17"/>
  <c r="K53" i="17"/>
  <c r="J70" i="19"/>
  <c r="J48" i="19"/>
  <c r="J33" i="19"/>
  <c r="R160" i="19"/>
  <c r="R150" i="19"/>
  <c r="R113" i="19"/>
  <c r="R124" i="19"/>
  <c r="R101" i="19"/>
  <c r="R46" i="19"/>
  <c r="R47" i="19"/>
  <c r="R70" i="19"/>
  <c r="R48" i="19"/>
  <c r="R29" i="19"/>
  <c r="R80" i="19"/>
  <c r="R13" i="19"/>
  <c r="R10" i="19"/>
  <c r="R15" i="19"/>
  <c r="Y43" i="18"/>
  <c r="R61" i="18"/>
  <c r="Y74" i="18"/>
  <c r="Y117" i="18"/>
  <c r="R9" i="18"/>
  <c r="Y25" i="18"/>
  <c r="Y33" i="18"/>
  <c r="J69" i="18"/>
  <c r="R89" i="18"/>
  <c r="R55" i="19"/>
  <c r="K143" i="42"/>
  <c r="K142" i="42"/>
  <c r="K142" i="41"/>
  <c r="K140" i="42"/>
  <c r="W10" i="16"/>
  <c r="K10" i="17"/>
  <c r="K41" i="17"/>
  <c r="K136" i="17"/>
  <c r="K84" i="17"/>
  <c r="K160" i="17"/>
  <c r="K81" i="17"/>
  <c r="K71" i="17"/>
  <c r="K96" i="17"/>
  <c r="K95" i="17"/>
  <c r="K60" i="17"/>
  <c r="K145" i="17"/>
  <c r="K94" i="17"/>
  <c r="K43" i="17"/>
  <c r="K27" i="17"/>
  <c r="K116" i="17"/>
  <c r="J16" i="19"/>
  <c r="R157" i="19"/>
  <c r="R152" i="19"/>
  <c r="R144" i="19"/>
  <c r="R139" i="19"/>
  <c r="R131" i="19"/>
  <c r="R95" i="19"/>
  <c r="R108" i="19"/>
  <c r="R118" i="19"/>
  <c r="R89" i="19"/>
  <c r="R56" i="19"/>
  <c r="R17" i="19"/>
  <c r="R28" i="19"/>
  <c r="R11" i="19"/>
  <c r="R67" i="19"/>
  <c r="R32" i="19"/>
  <c r="R31" i="19"/>
  <c r="R19" i="18"/>
  <c r="R10" i="18"/>
  <c r="Y26" i="18"/>
  <c r="Y51" i="18"/>
  <c r="J60" i="18"/>
  <c r="K140" i="41"/>
  <c r="K139" i="41"/>
  <c r="K139" i="42"/>
  <c r="K141" i="42"/>
  <c r="K145" i="42"/>
  <c r="K30" i="17"/>
  <c r="K31" i="17"/>
  <c r="K24" i="17"/>
  <c r="W15" i="16"/>
  <c r="K19" i="17"/>
  <c r="K153" i="17"/>
  <c r="K126" i="17"/>
  <c r="K74" i="17"/>
  <c r="K132" i="17"/>
  <c r="K140" i="17"/>
  <c r="K88" i="17"/>
  <c r="K61" i="17"/>
  <c r="K146" i="17"/>
  <c r="J57" i="19"/>
  <c r="J26" i="19"/>
  <c r="R154" i="19"/>
  <c r="R141" i="19"/>
  <c r="R98" i="19"/>
  <c r="R125" i="19"/>
  <c r="R117" i="19"/>
  <c r="R86" i="19"/>
  <c r="R16" i="19"/>
  <c r="R83" i="19"/>
  <c r="R57" i="19"/>
  <c r="R42" i="19"/>
  <c r="R54" i="19"/>
  <c r="J62" i="19"/>
  <c r="R71" i="18"/>
  <c r="R53" i="18"/>
  <c r="R76" i="19"/>
  <c r="Y16" i="18"/>
  <c r="J26" i="18"/>
  <c r="Y42" i="18"/>
  <c r="R69" i="18"/>
  <c r="Y109" i="18"/>
  <c r="K137" i="42"/>
  <c r="K143" i="41"/>
  <c r="K56" i="17"/>
  <c r="K57" i="17"/>
  <c r="K42" i="17"/>
  <c r="K110" i="17"/>
  <c r="K100" i="17"/>
  <c r="K151" i="17"/>
  <c r="K98" i="17"/>
  <c r="K114" i="17"/>
  <c r="K113" i="17"/>
  <c r="K112" i="17"/>
  <c r="K111" i="17"/>
  <c r="K68" i="17"/>
  <c r="K26" i="17"/>
  <c r="K16" i="17"/>
  <c r="J44" i="19"/>
  <c r="J84" i="19"/>
  <c r="R159" i="19"/>
  <c r="R146" i="19"/>
  <c r="R136" i="19"/>
  <c r="R104" i="19"/>
  <c r="R115" i="19"/>
  <c r="R99" i="19"/>
  <c r="R111" i="19"/>
  <c r="R94" i="19"/>
  <c r="R69" i="19"/>
  <c r="R45" i="19"/>
  <c r="R27" i="19"/>
  <c r="R43" i="19"/>
  <c r="R20" i="19"/>
  <c r="R75" i="19"/>
  <c r="R129" i="19"/>
  <c r="R11" i="18"/>
  <c r="R45" i="18"/>
  <c r="R54" i="18"/>
  <c r="J75" i="19"/>
  <c r="Y17" i="18"/>
  <c r="Y83" i="18"/>
  <c r="J52" i="18"/>
  <c r="R60" i="18"/>
  <c r="J109" i="33"/>
  <c r="K137" i="41"/>
  <c r="K138" i="42"/>
  <c r="K73" i="17"/>
  <c r="W14" i="16"/>
  <c r="K14" i="17"/>
  <c r="K82" i="17"/>
  <c r="K58" i="17"/>
  <c r="K11" i="17"/>
  <c r="K75" i="17"/>
  <c r="K152" i="17"/>
  <c r="K150" i="17"/>
  <c r="K72" i="17"/>
  <c r="K62" i="17"/>
  <c r="K130" i="17"/>
  <c r="K87" i="17"/>
  <c r="K86" i="17"/>
  <c r="K137" i="17"/>
  <c r="K52" i="17"/>
  <c r="W12" i="16"/>
  <c r="J58" i="19"/>
  <c r="J27" i="19"/>
  <c r="J71" i="19"/>
  <c r="J18" i="19"/>
  <c r="J80" i="19"/>
  <c r="J66" i="19"/>
  <c r="J43" i="19"/>
  <c r="R156" i="19"/>
  <c r="R151" i="19"/>
  <c r="R143" i="19"/>
  <c r="R138" i="19"/>
  <c r="R123" i="19"/>
  <c r="R96" i="19"/>
  <c r="R110" i="19"/>
  <c r="R88" i="19"/>
  <c r="R38" i="19"/>
  <c r="R82" i="19"/>
  <c r="R100" i="19"/>
  <c r="R66" i="19"/>
  <c r="R19" i="19"/>
  <c r="R84" i="19"/>
  <c r="R62" i="19"/>
  <c r="R30" i="19"/>
  <c r="R14" i="19"/>
  <c r="R24" i="19"/>
  <c r="Y9" i="18"/>
  <c r="R44" i="18"/>
  <c r="R136" i="18"/>
  <c r="J17" i="18"/>
  <c r="J43" i="18"/>
  <c r="R72" i="18"/>
  <c r="R127" i="18"/>
  <c r="K145" i="41"/>
  <c r="L52" i="25"/>
  <c r="L87" i="33"/>
  <c r="K57" i="12"/>
  <c r="J57" i="12"/>
  <c r="I57" i="12"/>
  <c r="L57" i="12"/>
  <c r="J52" i="8"/>
  <c r="J62" i="8"/>
  <c r="J58" i="8"/>
  <c r="J64" i="8"/>
  <c r="J60" i="8"/>
  <c r="J56" i="8"/>
  <c r="J87" i="8"/>
  <c r="J61" i="8"/>
  <c r="J59" i="8"/>
  <c r="J53" i="8"/>
  <c r="J65" i="8"/>
  <c r="J63" i="8"/>
  <c r="J54" i="8"/>
  <c r="J55" i="8"/>
  <c r="J57" i="8"/>
  <c r="H282" i="8"/>
  <c r="H278" i="8"/>
  <c r="H263" i="8"/>
  <c r="H259" i="8"/>
  <c r="H255" i="8"/>
  <c r="H252" i="8"/>
  <c r="H240" i="8"/>
  <c r="H236" i="8"/>
  <c r="H232" i="8"/>
  <c r="G227" i="8"/>
  <c r="H228" i="8" s="1"/>
  <c r="H217" i="8"/>
  <c r="H213" i="8"/>
  <c r="H209" i="8"/>
  <c r="H207" i="8"/>
  <c r="H194" i="8"/>
  <c r="H190" i="8"/>
  <c r="H175" i="8"/>
  <c r="H171" i="8"/>
  <c r="H167" i="8"/>
  <c r="H285" i="8"/>
  <c r="H281" i="8"/>
  <c r="H277" i="8"/>
  <c r="H274" i="8"/>
  <c r="H262" i="8"/>
  <c r="H258" i="8"/>
  <c r="H254" i="8"/>
  <c r="G249" i="8"/>
  <c r="H250" i="8" s="1"/>
  <c r="H239" i="8"/>
  <c r="H235" i="8"/>
  <c r="H231" i="8"/>
  <c r="H229" i="8"/>
  <c r="H216" i="8"/>
  <c r="H212" i="8"/>
  <c r="H197" i="8"/>
  <c r="H193" i="8"/>
  <c r="H189" i="8"/>
  <c r="H186" i="8"/>
  <c r="H174" i="8"/>
  <c r="H170" i="8"/>
  <c r="H284" i="8"/>
  <c r="H280" i="8"/>
  <c r="H276" i="8"/>
  <c r="G271" i="8"/>
  <c r="H272" i="8" s="1"/>
  <c r="H261" i="8"/>
  <c r="H257" i="8"/>
  <c r="H253" i="8"/>
  <c r="H251" i="8"/>
  <c r="H238" i="8"/>
  <c r="H234" i="8"/>
  <c r="H219" i="8"/>
  <c r="H215" i="8"/>
  <c r="H211" i="8"/>
  <c r="H208" i="8"/>
  <c r="H196" i="8"/>
  <c r="H192" i="8"/>
  <c r="H188" i="8"/>
  <c r="H237" i="8"/>
  <c r="H169" i="8"/>
  <c r="H241" i="8"/>
  <c r="H164" i="8"/>
  <c r="H152" i="8"/>
  <c r="H148" i="8"/>
  <c r="H144" i="8"/>
  <c r="G139" i="8"/>
  <c r="H140" i="8" s="1"/>
  <c r="H129" i="8"/>
  <c r="H125" i="8"/>
  <c r="H121" i="8"/>
  <c r="H119" i="8"/>
  <c r="H106" i="8"/>
  <c r="H102" i="8"/>
  <c r="H256" i="8"/>
  <c r="H187" i="8"/>
  <c r="G183" i="8"/>
  <c r="H184" i="8" s="1"/>
  <c r="G73" i="8"/>
  <c r="E7" i="8"/>
  <c r="H275" i="8"/>
  <c r="H210" i="8"/>
  <c r="H195" i="8"/>
  <c r="G29" i="8"/>
  <c r="H30" i="8" s="1"/>
  <c r="H279" i="8"/>
  <c r="H273" i="8"/>
  <c r="H214" i="8"/>
  <c r="H172" i="8"/>
  <c r="H165" i="8"/>
  <c r="H163" i="8"/>
  <c r="H150" i="8"/>
  <c r="H146" i="8"/>
  <c r="H131" i="8"/>
  <c r="H127" i="8"/>
  <c r="H123" i="8"/>
  <c r="H120" i="8"/>
  <c r="H108" i="8"/>
  <c r="H104" i="8"/>
  <c r="H100" i="8"/>
  <c r="G95" i="8"/>
  <c r="H96" i="8" s="1"/>
  <c r="H260" i="8"/>
  <c r="H191" i="8"/>
  <c r="G161" i="8"/>
  <c r="H162" i="8" s="1"/>
  <c r="H109" i="8"/>
  <c r="H107" i="8"/>
  <c r="H218" i="8"/>
  <c r="H185" i="8"/>
  <c r="H168" i="8"/>
  <c r="H124" i="8"/>
  <c r="H122" i="8"/>
  <c r="H147" i="8"/>
  <c r="H130" i="8"/>
  <c r="G117" i="8"/>
  <c r="H118" i="8" s="1"/>
  <c r="H230" i="8"/>
  <c r="H143" i="8"/>
  <c r="H128" i="8"/>
  <c r="H126" i="8"/>
  <c r="H98" i="8"/>
  <c r="G205" i="8"/>
  <c r="H206" i="8" s="1"/>
  <c r="H145" i="8"/>
  <c r="H141" i="8"/>
  <c r="H142" i="8"/>
  <c r="H97" i="8"/>
  <c r="H151" i="8"/>
  <c r="H149" i="8"/>
  <c r="H8" i="8"/>
  <c r="H166" i="8"/>
  <c r="H101" i="8"/>
  <c r="G51" i="8"/>
  <c r="H283" i="8"/>
  <c r="H153" i="8"/>
  <c r="H233" i="8"/>
  <c r="H173" i="8"/>
  <c r="H99" i="8"/>
  <c r="H105" i="8"/>
  <c r="H103" i="8"/>
  <c r="J86" i="8"/>
  <c r="J82" i="8"/>
  <c r="J78" i="8"/>
  <c r="J85" i="8"/>
  <c r="J81" i="8"/>
  <c r="J77" i="8"/>
  <c r="J75" i="8"/>
  <c r="J84" i="8"/>
  <c r="J80" i="8"/>
  <c r="J83" i="8"/>
  <c r="J76" i="8"/>
  <c r="J74" i="8"/>
  <c r="J79" i="8"/>
  <c r="K46" i="2"/>
  <c r="J46" i="2"/>
  <c r="K43" i="2"/>
  <c r="J43" i="2"/>
  <c r="J113" i="3"/>
  <c r="K113" i="3"/>
  <c r="J124" i="3"/>
  <c r="K124" i="3"/>
  <c r="K114" i="3"/>
  <c r="J114" i="3"/>
  <c r="J125" i="3"/>
  <c r="K125" i="3"/>
  <c r="K126" i="3"/>
  <c r="J126" i="3"/>
  <c r="J115" i="3"/>
  <c r="K115" i="3"/>
  <c r="J127" i="3"/>
  <c r="K127" i="3"/>
  <c r="K116" i="3"/>
  <c r="J116" i="3"/>
  <c r="J117" i="3"/>
  <c r="K117" i="3"/>
  <c r="J128" i="3"/>
  <c r="K128" i="3"/>
  <c r="K118" i="3"/>
  <c r="J118" i="3"/>
  <c r="J129" i="3"/>
  <c r="K129" i="3"/>
  <c r="J119" i="3"/>
  <c r="K119" i="3"/>
  <c r="K130" i="3"/>
  <c r="J130" i="3"/>
  <c r="K131" i="3"/>
  <c r="J131" i="3"/>
  <c r="J120" i="3"/>
  <c r="K120" i="3"/>
  <c r="K121" i="3"/>
  <c r="J121" i="3"/>
  <c r="K132" i="3"/>
  <c r="J132" i="3"/>
  <c r="K122" i="3"/>
  <c r="J122" i="3"/>
  <c r="J133" i="3"/>
  <c r="K133" i="3"/>
  <c r="K123" i="3"/>
  <c r="J123" i="3"/>
  <c r="K134" i="3"/>
  <c r="J134" i="3"/>
  <c r="J42" i="2"/>
  <c r="K42" i="2"/>
  <c r="K45" i="2"/>
  <c r="J45" i="2"/>
  <c r="K17" i="2"/>
  <c r="J17" i="2"/>
  <c r="J18" i="2"/>
  <c r="K18" i="2"/>
  <c r="J69" i="2"/>
  <c r="K69" i="2"/>
  <c r="K70" i="2"/>
  <c r="J70" i="2"/>
  <c r="K67" i="2"/>
  <c r="J67" i="2"/>
  <c r="L68" i="2"/>
  <c r="K68" i="2"/>
  <c r="J68" i="2"/>
  <c r="L71" i="2"/>
  <c r="K71" i="2"/>
  <c r="J71" i="2"/>
  <c r="J44" i="2"/>
  <c r="K44" i="2"/>
  <c r="H20" i="10"/>
  <c r="H16" i="10"/>
  <c r="H12" i="10"/>
  <c r="E7" i="10"/>
  <c r="H19" i="10"/>
  <c r="H15" i="10"/>
  <c r="H11" i="10"/>
  <c r="H9" i="10"/>
  <c r="H8" i="10"/>
  <c r="H18" i="10"/>
  <c r="H14" i="10"/>
  <c r="H21" i="10"/>
  <c r="H10" i="10"/>
  <c r="H13" i="10"/>
  <c r="H17" i="10"/>
  <c r="T23" i="14"/>
  <c r="S23" i="14"/>
  <c r="K197" i="3"/>
  <c r="J197" i="3"/>
  <c r="K186" i="3"/>
  <c r="J186" i="3"/>
  <c r="K198" i="3"/>
  <c r="J198" i="3"/>
  <c r="J187" i="3"/>
  <c r="K187" i="3"/>
  <c r="J199" i="3"/>
  <c r="K199" i="3"/>
  <c r="K188" i="3"/>
  <c r="J188" i="3"/>
  <c r="K200" i="3"/>
  <c r="J200" i="3"/>
  <c r="K189" i="3"/>
  <c r="J189" i="3"/>
  <c r="K201" i="3"/>
  <c r="J201" i="3"/>
  <c r="K190" i="3"/>
  <c r="J190" i="3"/>
  <c r="J191" i="3"/>
  <c r="K191" i="3"/>
  <c r="K202" i="3"/>
  <c r="J202" i="3"/>
  <c r="K192" i="3"/>
  <c r="J192" i="3"/>
  <c r="J203" i="3"/>
  <c r="K203" i="3"/>
  <c r="K193" i="3"/>
  <c r="J193" i="3"/>
  <c r="K204" i="3"/>
  <c r="J204" i="3"/>
  <c r="K205" i="3"/>
  <c r="J205" i="3"/>
  <c r="J194" i="3"/>
  <c r="K194" i="3"/>
  <c r="K206" i="3"/>
  <c r="J206" i="3"/>
  <c r="J195" i="3"/>
  <c r="K195" i="3"/>
  <c r="I160" i="13"/>
  <c r="K160" i="13"/>
  <c r="J160" i="13"/>
  <c r="K76" i="13"/>
  <c r="I76" i="13"/>
  <c r="J76" i="13"/>
  <c r="K146" i="13"/>
  <c r="J146" i="13"/>
  <c r="I146" i="13"/>
  <c r="K55" i="12"/>
  <c r="J55" i="12"/>
  <c r="I55" i="12"/>
  <c r="L55" i="12"/>
  <c r="K34" i="13"/>
  <c r="J34" i="13"/>
  <c r="I34" i="13"/>
  <c r="J20" i="13"/>
  <c r="I20" i="13"/>
  <c r="K20" i="13"/>
  <c r="J62" i="13"/>
  <c r="I62" i="13"/>
  <c r="K62" i="13"/>
  <c r="U20" i="13"/>
  <c r="W20" i="13"/>
  <c r="V20" i="13"/>
  <c r="K118" i="13"/>
  <c r="J118" i="13"/>
  <c r="I118" i="13"/>
  <c r="K54" i="12"/>
  <c r="J54" i="12"/>
  <c r="L54" i="12"/>
  <c r="I54" i="12"/>
  <c r="K56" i="12"/>
  <c r="J56" i="12"/>
  <c r="L56" i="12"/>
  <c r="I56" i="12"/>
  <c r="K90" i="13"/>
  <c r="J90" i="13"/>
  <c r="I90" i="13"/>
  <c r="J132" i="13"/>
  <c r="I132" i="13"/>
  <c r="K132" i="13"/>
  <c r="M133" i="15"/>
  <c r="L133" i="15"/>
  <c r="K133" i="15"/>
  <c r="J133" i="15"/>
  <c r="I133" i="15"/>
  <c r="K65" i="16"/>
  <c r="J65" i="16"/>
  <c r="I65" i="16"/>
  <c r="K91" i="16"/>
  <c r="J91" i="16"/>
  <c r="I91" i="16"/>
  <c r="L119" i="15"/>
  <c r="K119" i="15"/>
  <c r="J119" i="15"/>
  <c r="I119" i="15"/>
  <c r="M119" i="15"/>
  <c r="W9" i="16"/>
  <c r="V9" i="16"/>
  <c r="U9" i="16"/>
  <c r="K23" i="16"/>
  <c r="J23" i="16"/>
  <c r="I23" i="16"/>
  <c r="K49" i="16"/>
  <c r="J49" i="16"/>
  <c r="I49" i="16"/>
  <c r="K135" i="16"/>
  <c r="J135" i="16"/>
  <c r="I135" i="16"/>
  <c r="K161" i="16"/>
  <c r="J161" i="16"/>
  <c r="I161" i="16"/>
  <c r="K9" i="17"/>
  <c r="J9" i="17"/>
  <c r="I9" i="17"/>
  <c r="Y21" i="15"/>
  <c r="X21" i="15"/>
  <c r="W21" i="15"/>
  <c r="K105" i="15"/>
  <c r="J105" i="15"/>
  <c r="I105" i="15"/>
  <c r="M105" i="15"/>
  <c r="L105" i="15"/>
  <c r="K93" i="16"/>
  <c r="J93" i="16"/>
  <c r="I93" i="16"/>
  <c r="K119" i="16"/>
  <c r="J119" i="16"/>
  <c r="I119" i="16"/>
  <c r="K23" i="17"/>
  <c r="J23" i="17"/>
  <c r="I23" i="17"/>
  <c r="K49" i="17"/>
  <c r="J49" i="17"/>
  <c r="I49" i="17"/>
  <c r="J91" i="15"/>
  <c r="I91" i="15"/>
  <c r="M91" i="15"/>
  <c r="L91" i="15"/>
  <c r="K91" i="15"/>
  <c r="K51" i="16"/>
  <c r="J51" i="16"/>
  <c r="I51" i="16"/>
  <c r="J77" i="16"/>
  <c r="I77" i="16"/>
  <c r="K77" i="16"/>
  <c r="I77" i="15"/>
  <c r="M77" i="15"/>
  <c r="L77" i="15"/>
  <c r="J77" i="15"/>
  <c r="K77" i="15"/>
  <c r="I35" i="16"/>
  <c r="K35" i="16"/>
  <c r="J35" i="16"/>
  <c r="J121" i="16"/>
  <c r="I121" i="16"/>
  <c r="K121" i="16"/>
  <c r="I147" i="16"/>
  <c r="K147" i="16"/>
  <c r="J147" i="16"/>
  <c r="K161" i="17"/>
  <c r="J161" i="17"/>
  <c r="I161" i="17"/>
  <c r="I135" i="17"/>
  <c r="K135" i="17"/>
  <c r="J135" i="17"/>
  <c r="I91" i="17"/>
  <c r="K91" i="17"/>
  <c r="J91" i="17"/>
  <c r="J65" i="17"/>
  <c r="I65" i="17"/>
  <c r="K65" i="17"/>
  <c r="K149" i="17"/>
  <c r="J149" i="17"/>
  <c r="I149" i="17"/>
  <c r="K105" i="17"/>
  <c r="I105" i="17"/>
  <c r="J105" i="17"/>
  <c r="J79" i="17"/>
  <c r="I79" i="17"/>
  <c r="K79" i="17"/>
  <c r="K147" i="17"/>
  <c r="J147" i="17"/>
  <c r="I147" i="17"/>
  <c r="K121" i="17"/>
  <c r="J121" i="17"/>
  <c r="I121" i="17"/>
  <c r="K77" i="17"/>
  <c r="J77" i="17"/>
  <c r="I77" i="17"/>
  <c r="K119" i="17"/>
  <c r="J119" i="17"/>
  <c r="I119" i="17"/>
  <c r="K93" i="17"/>
  <c r="J93" i="17"/>
  <c r="I93" i="17"/>
  <c r="J51" i="17"/>
  <c r="I51" i="17"/>
  <c r="K51" i="17"/>
  <c r="K107" i="17"/>
  <c r="J107" i="17"/>
  <c r="I107" i="17"/>
  <c r="M63" i="15"/>
  <c r="L63" i="15"/>
  <c r="K63" i="15"/>
  <c r="J63" i="15"/>
  <c r="I63" i="15"/>
  <c r="I79" i="16"/>
  <c r="K79" i="16"/>
  <c r="J79" i="16"/>
  <c r="K105" i="16"/>
  <c r="J105" i="16"/>
  <c r="I105" i="16"/>
  <c r="K35" i="17"/>
  <c r="J35" i="17"/>
  <c r="I35" i="17"/>
  <c r="Y118" i="18"/>
  <c r="X118" i="18"/>
  <c r="Y92" i="18"/>
  <c r="X92" i="18"/>
  <c r="Y146" i="18"/>
  <c r="X146" i="18"/>
  <c r="X120" i="18"/>
  <c r="Y120" i="18"/>
  <c r="Y104" i="18"/>
  <c r="X104" i="18"/>
  <c r="Y148" i="18"/>
  <c r="X148" i="18"/>
  <c r="Y132" i="18"/>
  <c r="X132" i="18"/>
  <c r="Y106" i="18"/>
  <c r="X106" i="18"/>
  <c r="X90" i="18"/>
  <c r="Y90" i="18"/>
  <c r="J50" i="18"/>
  <c r="I50" i="18"/>
  <c r="R50" i="18"/>
  <c r="Q50" i="18"/>
  <c r="J76" i="18"/>
  <c r="I76" i="18"/>
  <c r="R76" i="18"/>
  <c r="Q76" i="18"/>
  <c r="I146" i="18"/>
  <c r="J146" i="18"/>
  <c r="J120" i="18"/>
  <c r="I120" i="18"/>
  <c r="J104" i="18"/>
  <c r="I104" i="18"/>
  <c r="I78" i="18"/>
  <c r="J78" i="18"/>
  <c r="J148" i="18"/>
  <c r="I148" i="18"/>
  <c r="J132" i="18"/>
  <c r="I132" i="18"/>
  <c r="J106" i="18"/>
  <c r="I106" i="18"/>
  <c r="J90" i="18"/>
  <c r="I90" i="18"/>
  <c r="J160" i="18"/>
  <c r="I160" i="18"/>
  <c r="J134" i="18"/>
  <c r="I134" i="18"/>
  <c r="Q146" i="18"/>
  <c r="R146" i="18"/>
  <c r="R120" i="18"/>
  <c r="Q120" i="18"/>
  <c r="R104" i="18"/>
  <c r="Q104" i="18"/>
  <c r="Q78" i="18"/>
  <c r="R78" i="18"/>
  <c r="R148" i="18"/>
  <c r="Q148" i="18"/>
  <c r="R132" i="18"/>
  <c r="Q132" i="18"/>
  <c r="R106" i="18"/>
  <c r="Q106" i="18"/>
  <c r="R90" i="18"/>
  <c r="Q90" i="18"/>
  <c r="R160" i="18"/>
  <c r="Q160" i="18"/>
  <c r="R134" i="18"/>
  <c r="Q134" i="18"/>
  <c r="Y22" i="18"/>
  <c r="X22" i="18"/>
  <c r="Y48" i="18"/>
  <c r="X48" i="18"/>
  <c r="R118" i="18"/>
  <c r="Q118" i="18"/>
  <c r="J22" i="18"/>
  <c r="I22" i="18"/>
  <c r="R22" i="18"/>
  <c r="Q22" i="18"/>
  <c r="J48" i="18"/>
  <c r="I48" i="18"/>
  <c r="R48" i="18"/>
  <c r="Q48" i="18"/>
  <c r="Y64" i="18"/>
  <c r="X64" i="18"/>
  <c r="Y160" i="18"/>
  <c r="X160" i="18"/>
  <c r="Y20" i="18"/>
  <c r="X20" i="18"/>
  <c r="J64" i="18"/>
  <c r="I64" i="18"/>
  <c r="R64" i="18"/>
  <c r="Q64" i="18"/>
  <c r="J161" i="19"/>
  <c r="H161" i="19"/>
  <c r="J149" i="19"/>
  <c r="H149" i="19"/>
  <c r="J147" i="19"/>
  <c r="H147" i="19"/>
  <c r="J135" i="19"/>
  <c r="H135" i="19"/>
  <c r="J133" i="19"/>
  <c r="H133" i="19"/>
  <c r="J107" i="19"/>
  <c r="H107" i="19"/>
  <c r="J119" i="19"/>
  <c r="H119" i="19"/>
  <c r="J121" i="19"/>
  <c r="H121" i="19"/>
  <c r="J105" i="19"/>
  <c r="H105" i="19"/>
  <c r="J93" i="19"/>
  <c r="H93" i="19"/>
  <c r="J49" i="19"/>
  <c r="H49" i="19"/>
  <c r="E93" i="19"/>
  <c r="E91" i="19"/>
  <c r="E79" i="19"/>
  <c r="E77" i="19"/>
  <c r="E65" i="19"/>
  <c r="E63" i="19"/>
  <c r="E51" i="19"/>
  <c r="E49" i="19"/>
  <c r="E37" i="19"/>
  <c r="E133" i="19"/>
  <c r="E107" i="19"/>
  <c r="E147" i="19"/>
  <c r="E119" i="19"/>
  <c r="E161" i="19"/>
  <c r="E135" i="19"/>
  <c r="E35" i="19"/>
  <c r="D7" i="19"/>
  <c r="E105" i="19"/>
  <c r="E121" i="19"/>
  <c r="E21" i="19"/>
  <c r="E149" i="19"/>
  <c r="E23" i="19"/>
  <c r="E9" i="19"/>
  <c r="J63" i="19"/>
  <c r="H63" i="19"/>
  <c r="J21" i="19"/>
  <c r="H21" i="19"/>
  <c r="J77" i="19"/>
  <c r="H77" i="19"/>
  <c r="J51" i="19"/>
  <c r="H51" i="19"/>
  <c r="J37" i="19"/>
  <c r="H37" i="19"/>
  <c r="J23" i="19"/>
  <c r="H23" i="19"/>
  <c r="H9" i="19"/>
  <c r="J9" i="19"/>
  <c r="J91" i="19"/>
  <c r="H91" i="19"/>
  <c r="J65" i="19"/>
  <c r="H65" i="19"/>
  <c r="J20" i="18"/>
  <c r="I20" i="18"/>
  <c r="R20" i="18"/>
  <c r="Q20" i="18"/>
  <c r="Y36" i="18"/>
  <c r="X36" i="18"/>
  <c r="Y62" i="18"/>
  <c r="X62" i="18"/>
  <c r="Y78" i="18"/>
  <c r="X78" i="18"/>
  <c r="Y134" i="18"/>
  <c r="X134" i="18"/>
  <c r="R161" i="19"/>
  <c r="P161" i="19"/>
  <c r="R149" i="19"/>
  <c r="P149" i="19"/>
  <c r="R147" i="19"/>
  <c r="P147" i="19"/>
  <c r="R135" i="19"/>
  <c r="P135" i="19"/>
  <c r="R121" i="19"/>
  <c r="P121" i="19"/>
  <c r="R133" i="19"/>
  <c r="P133" i="19"/>
  <c r="R107" i="19"/>
  <c r="P107" i="19"/>
  <c r="R119" i="19"/>
  <c r="P119" i="19"/>
  <c r="R105" i="19"/>
  <c r="P105" i="19"/>
  <c r="R93" i="19"/>
  <c r="P93" i="19"/>
  <c r="R37" i="19"/>
  <c r="P37" i="19"/>
  <c r="M119" i="19"/>
  <c r="M105" i="19"/>
  <c r="M93" i="19"/>
  <c r="M91" i="19"/>
  <c r="M79" i="19"/>
  <c r="M77" i="19"/>
  <c r="M65" i="19"/>
  <c r="M63" i="19"/>
  <c r="M51" i="19"/>
  <c r="M49" i="19"/>
  <c r="M37" i="19"/>
  <c r="M121" i="19"/>
  <c r="M147" i="19"/>
  <c r="M161" i="19"/>
  <c r="M135" i="19"/>
  <c r="M133" i="19"/>
  <c r="M107" i="19"/>
  <c r="M149" i="19"/>
  <c r="M9" i="19"/>
  <c r="M23" i="19"/>
  <c r="L7" i="19"/>
  <c r="M35" i="19"/>
  <c r="M21" i="19"/>
  <c r="R77" i="19"/>
  <c r="P77" i="19"/>
  <c r="R51" i="19"/>
  <c r="P51" i="19"/>
  <c r="R35" i="19"/>
  <c r="P35" i="19"/>
  <c r="R91" i="19"/>
  <c r="P91" i="19"/>
  <c r="R65" i="19"/>
  <c r="P65" i="19"/>
  <c r="R79" i="19"/>
  <c r="P79" i="19"/>
  <c r="R49" i="19"/>
  <c r="P49" i="19"/>
  <c r="R21" i="19"/>
  <c r="P21" i="19"/>
  <c r="R9" i="19"/>
  <c r="P9" i="19"/>
  <c r="R23" i="19"/>
  <c r="P23" i="19"/>
  <c r="I36" i="18"/>
  <c r="J36" i="18"/>
  <c r="Q36" i="18"/>
  <c r="R36" i="18"/>
  <c r="J62" i="18"/>
  <c r="I62" i="18"/>
  <c r="R62" i="18"/>
  <c r="Q62" i="18"/>
  <c r="Y8" i="18"/>
  <c r="X8" i="18"/>
  <c r="X34" i="18"/>
  <c r="Y34" i="18"/>
  <c r="I92" i="18"/>
  <c r="J92" i="18"/>
  <c r="J8" i="18"/>
  <c r="I8" i="18"/>
  <c r="R8" i="18"/>
  <c r="Q8" i="18"/>
  <c r="J34" i="18"/>
  <c r="I34" i="18"/>
  <c r="R34" i="18"/>
  <c r="Q34" i="18"/>
  <c r="Y50" i="18"/>
  <c r="X50" i="18"/>
  <c r="X76" i="18"/>
  <c r="Y76" i="18"/>
  <c r="R63" i="19"/>
  <c r="P63" i="19"/>
  <c r="X37" i="19"/>
  <c r="X63" i="19"/>
  <c r="X79" i="19"/>
  <c r="U35" i="19"/>
  <c r="U23" i="19"/>
  <c r="Z23" i="19" s="1"/>
  <c r="T161" i="19"/>
  <c r="T149" i="19"/>
  <c r="T147" i="19"/>
  <c r="T135" i="19"/>
  <c r="T133" i="19"/>
  <c r="T107" i="19"/>
  <c r="T93" i="19"/>
  <c r="T91" i="19"/>
  <c r="T79" i="19"/>
  <c r="T77" i="19"/>
  <c r="T65" i="19"/>
  <c r="T63" i="19"/>
  <c r="T51" i="19"/>
  <c r="T49" i="19"/>
  <c r="T37" i="19"/>
  <c r="T105" i="19"/>
  <c r="T119" i="19"/>
  <c r="T121" i="19"/>
  <c r="T35" i="19"/>
  <c r="T21" i="19"/>
  <c r="T9" i="19"/>
  <c r="S7" i="19"/>
  <c r="Y7" i="19" s="1"/>
  <c r="T23" i="19"/>
  <c r="Z10" i="19"/>
  <c r="U9" i="19"/>
  <c r="U21" i="19"/>
  <c r="U121" i="19"/>
  <c r="U149" i="19"/>
  <c r="Z136" i="19"/>
  <c r="U135" i="19"/>
  <c r="Z135" i="19" s="1"/>
  <c r="U161" i="19"/>
  <c r="U119" i="19"/>
  <c r="U147" i="19"/>
  <c r="Z97" i="19"/>
  <c r="U105" i="19"/>
  <c r="Z105" i="19" s="1"/>
  <c r="U37" i="19"/>
  <c r="U49" i="19"/>
  <c r="U51" i="19"/>
  <c r="U63" i="19"/>
  <c r="Z63" i="19" s="1"/>
  <c r="Z55" i="19"/>
  <c r="U65" i="19"/>
  <c r="U77" i="19"/>
  <c r="U79" i="19"/>
  <c r="U91" i="19"/>
  <c r="Z91" i="19" s="1"/>
  <c r="Z83" i="19"/>
  <c r="U93" i="19"/>
  <c r="U107" i="19"/>
  <c r="U133" i="19"/>
  <c r="X23" i="19"/>
  <c r="X49" i="19"/>
  <c r="X65" i="19"/>
  <c r="X91" i="19"/>
  <c r="X105" i="19"/>
  <c r="X161" i="19"/>
  <c r="X149" i="19"/>
  <c r="X147" i="19"/>
  <c r="X135" i="19"/>
  <c r="X119" i="19"/>
  <c r="X121" i="19"/>
  <c r="X133" i="19"/>
  <c r="X107" i="19"/>
  <c r="X93" i="19"/>
  <c r="X9" i="19"/>
  <c r="X21" i="19"/>
  <c r="I92" i="21"/>
  <c r="H92" i="21"/>
  <c r="R22" i="21"/>
  <c r="Q22" i="21"/>
  <c r="I134" i="21"/>
  <c r="H134" i="21"/>
  <c r="I22" i="21"/>
  <c r="H22" i="21"/>
  <c r="I64" i="21"/>
  <c r="H64" i="21"/>
  <c r="K147" i="22"/>
  <c r="L147" i="22"/>
  <c r="J147" i="22"/>
  <c r="L91" i="22"/>
  <c r="K91" i="22"/>
  <c r="J91" i="22"/>
  <c r="K133" i="22"/>
  <c r="L133" i="22"/>
  <c r="J133" i="22"/>
  <c r="K77" i="22"/>
  <c r="L77" i="22"/>
  <c r="J77" i="22"/>
  <c r="K119" i="22"/>
  <c r="J119" i="22"/>
  <c r="L119" i="22"/>
  <c r="K161" i="22"/>
  <c r="L161" i="22"/>
  <c r="J161" i="22"/>
  <c r="K63" i="22"/>
  <c r="L63" i="22"/>
  <c r="J63" i="22"/>
  <c r="K105" i="22"/>
  <c r="L105" i="22"/>
  <c r="J105" i="22"/>
  <c r="L49" i="22"/>
  <c r="K49" i="22"/>
  <c r="J49" i="22"/>
  <c r="L35" i="22"/>
  <c r="K35" i="22"/>
  <c r="J35" i="22"/>
  <c r="L21" i="22"/>
  <c r="K21" i="22"/>
  <c r="J21" i="22"/>
  <c r="I106" i="21"/>
  <c r="H106" i="21"/>
  <c r="X21" i="22"/>
  <c r="W21" i="22"/>
  <c r="V21" i="22"/>
  <c r="I36" i="21"/>
  <c r="H36" i="21"/>
  <c r="I148" i="21"/>
  <c r="H148" i="21"/>
  <c r="H78" i="21"/>
  <c r="I78" i="21"/>
  <c r="I120" i="21"/>
  <c r="H120" i="21"/>
  <c r="J85" i="24"/>
  <c r="J81" i="24"/>
  <c r="J77" i="24"/>
  <c r="J75" i="24"/>
  <c r="J84" i="24"/>
  <c r="J80" i="24"/>
  <c r="J83" i="24"/>
  <c r="J79" i="24"/>
  <c r="J76" i="24"/>
  <c r="J86" i="24"/>
  <c r="J82" i="24"/>
  <c r="J78" i="24"/>
  <c r="G73" i="24"/>
  <c r="E7" i="24"/>
  <c r="H8" i="24" s="1"/>
  <c r="G253" i="24"/>
  <c r="H254" i="24" s="1"/>
  <c r="G161" i="24"/>
  <c r="H162" i="24" s="1"/>
  <c r="G29" i="24"/>
  <c r="H30" i="24" s="1"/>
  <c r="G183" i="24"/>
  <c r="H184" i="24" s="1"/>
  <c r="G205" i="24"/>
  <c r="H206" i="24" s="1"/>
  <c r="G95" i="24"/>
  <c r="H96" i="24" s="1"/>
  <c r="G51" i="24"/>
  <c r="G117" i="24"/>
  <c r="H118" i="24" s="1"/>
  <c r="G139" i="24"/>
  <c r="H140" i="24" s="1"/>
  <c r="G227" i="24"/>
  <c r="H228" i="24" s="1"/>
  <c r="J87" i="24"/>
  <c r="J62" i="24"/>
  <c r="J65" i="24"/>
  <c r="J57" i="24"/>
  <c r="J54" i="24"/>
  <c r="J60" i="24"/>
  <c r="J63" i="24"/>
  <c r="J55" i="24"/>
  <c r="J58" i="24"/>
  <c r="J61" i="24"/>
  <c r="J64" i="24"/>
  <c r="J56" i="24"/>
  <c r="J59" i="24"/>
  <c r="J53" i="24"/>
  <c r="K62" i="26"/>
  <c r="J62" i="26"/>
  <c r="I62" i="26"/>
  <c r="H8" i="25"/>
  <c r="G29" i="25"/>
  <c r="J30" i="25" s="1"/>
  <c r="G95" i="25"/>
  <c r="J96" i="25" s="1"/>
  <c r="G51" i="25"/>
  <c r="G73" i="25"/>
  <c r="J74" i="25" s="1"/>
  <c r="E7" i="25"/>
  <c r="J108" i="25"/>
  <c r="J104" i="25"/>
  <c r="J100" i="25"/>
  <c r="J107" i="25"/>
  <c r="J103" i="25"/>
  <c r="J99" i="25"/>
  <c r="J97" i="25"/>
  <c r="J106" i="25"/>
  <c r="J102" i="25"/>
  <c r="J109" i="25"/>
  <c r="J105" i="25"/>
  <c r="J101" i="25"/>
  <c r="J98" i="25"/>
  <c r="K20" i="26"/>
  <c r="J20" i="26"/>
  <c r="I20" i="26"/>
  <c r="K48" i="26"/>
  <c r="J48" i="26"/>
  <c r="I48" i="26"/>
  <c r="K104" i="26"/>
  <c r="J104" i="26"/>
  <c r="I104" i="26"/>
  <c r="I146" i="26"/>
  <c r="K146" i="26"/>
  <c r="J146" i="26"/>
  <c r="J76" i="26"/>
  <c r="I76" i="26"/>
  <c r="K76" i="26"/>
  <c r="K118" i="26"/>
  <c r="J118" i="26"/>
  <c r="I118" i="26"/>
  <c r="K160" i="26"/>
  <c r="J160" i="26"/>
  <c r="I160" i="26"/>
  <c r="K90" i="26"/>
  <c r="J90" i="26"/>
  <c r="I90" i="26"/>
  <c r="K132" i="26"/>
  <c r="J132" i="26"/>
  <c r="I132" i="26"/>
  <c r="K34" i="26"/>
  <c r="J34" i="26"/>
  <c r="I34" i="26"/>
  <c r="K62" i="27"/>
  <c r="J62" i="27"/>
  <c r="I62" i="27"/>
  <c r="K20" i="27"/>
  <c r="J20" i="27"/>
  <c r="I20" i="27"/>
  <c r="K132" i="27"/>
  <c r="J132" i="27"/>
  <c r="I132" i="27"/>
  <c r="K48" i="27"/>
  <c r="J48" i="27"/>
  <c r="I48" i="27"/>
  <c r="I104" i="27"/>
  <c r="K104" i="27"/>
  <c r="J104" i="27"/>
  <c r="J146" i="27"/>
  <c r="I146" i="27"/>
  <c r="K146" i="27"/>
  <c r="K118" i="27"/>
  <c r="J118" i="27"/>
  <c r="I118" i="27"/>
  <c r="K160" i="27"/>
  <c r="J160" i="27"/>
  <c r="I160" i="27"/>
  <c r="K76" i="27"/>
  <c r="J76" i="27"/>
  <c r="I76" i="27"/>
  <c r="K34" i="27"/>
  <c r="J34" i="27"/>
  <c r="I34" i="27"/>
  <c r="K90" i="27"/>
  <c r="J90" i="27"/>
  <c r="I90" i="27"/>
  <c r="M34" i="28"/>
  <c r="L34" i="28"/>
  <c r="K34" i="28"/>
  <c r="J34" i="28"/>
  <c r="I34" i="28"/>
  <c r="L20" i="28"/>
  <c r="K20" i="28"/>
  <c r="J20" i="28"/>
  <c r="I20" i="28"/>
  <c r="M20" i="28"/>
  <c r="J160" i="28"/>
  <c r="K160" i="28"/>
  <c r="I160" i="28"/>
  <c r="M160" i="28"/>
  <c r="L160" i="28"/>
  <c r="L76" i="28"/>
  <c r="K76" i="28"/>
  <c r="J76" i="28"/>
  <c r="I76" i="28"/>
  <c r="M76" i="28"/>
  <c r="I90" i="28"/>
  <c r="M90" i="28"/>
  <c r="L90" i="28"/>
  <c r="K90" i="28"/>
  <c r="J90" i="28"/>
  <c r="J104" i="28"/>
  <c r="I104" i="28"/>
  <c r="M104" i="28"/>
  <c r="L104" i="28"/>
  <c r="K104" i="28"/>
  <c r="K118" i="28"/>
  <c r="J118" i="28"/>
  <c r="I118" i="28"/>
  <c r="M118" i="28"/>
  <c r="L118" i="28"/>
  <c r="M132" i="28"/>
  <c r="L132" i="28"/>
  <c r="K132" i="28"/>
  <c r="J132" i="28"/>
  <c r="I132" i="28"/>
  <c r="I146" i="28"/>
  <c r="M146" i="28"/>
  <c r="L146" i="28"/>
  <c r="K146" i="28"/>
  <c r="J146" i="28"/>
  <c r="M48" i="28"/>
  <c r="K48" i="28"/>
  <c r="J48" i="28"/>
  <c r="I48" i="28"/>
  <c r="L48" i="28"/>
  <c r="O129" i="37"/>
  <c r="M129" i="37"/>
  <c r="L129" i="37"/>
  <c r="K129" i="37"/>
  <c r="N129" i="37"/>
  <c r="H129" i="37"/>
  <c r="G129" i="37"/>
  <c r="I129" i="37"/>
  <c r="N16" i="41"/>
  <c r="L16" i="41"/>
  <c r="M16" i="41"/>
  <c r="I16" i="41"/>
  <c r="J16" i="41"/>
  <c r="H16" i="41"/>
  <c r="Q16" i="41"/>
  <c r="T16" i="41"/>
  <c r="S16" i="41"/>
  <c r="R16" i="41"/>
  <c r="P16" i="41"/>
  <c r="H146" i="41"/>
  <c r="K146" i="41" s="1"/>
  <c r="G146" i="41"/>
  <c r="I146" i="41"/>
  <c r="O146" i="41"/>
  <c r="M146" i="41"/>
  <c r="L146" i="41"/>
  <c r="N146" i="41"/>
  <c r="G146" i="42"/>
  <c r="I146" i="42"/>
  <c r="H146" i="42"/>
  <c r="K146" i="42" s="1"/>
  <c r="O146" i="43"/>
  <c r="N146" i="43"/>
  <c r="M146" i="43"/>
  <c r="L146" i="43"/>
  <c r="Z9" i="19" l="1"/>
  <c r="Z89" i="19"/>
  <c r="Z76" i="19"/>
  <c r="Z67" i="19"/>
  <c r="Z54" i="19"/>
  <c r="Z42" i="19"/>
  <c r="Z145" i="19"/>
  <c r="Z127" i="19"/>
  <c r="Z129" i="19"/>
  <c r="Z104" i="19"/>
  <c r="Z28" i="19"/>
  <c r="Z14" i="19"/>
  <c r="Z26" i="19"/>
  <c r="Z157" i="19"/>
  <c r="Z88" i="19"/>
  <c r="Z75" i="19"/>
  <c r="Z62" i="19"/>
  <c r="Z53" i="19"/>
  <c r="Z40" i="19"/>
  <c r="Z137" i="19"/>
  <c r="Z118" i="19"/>
  <c r="Z112" i="19"/>
  <c r="Z155" i="19"/>
  <c r="Z19" i="19"/>
  <c r="Z17" i="19"/>
  <c r="Z140" i="19"/>
  <c r="Z87" i="19"/>
  <c r="Z74" i="19"/>
  <c r="Z61" i="19"/>
  <c r="Z48" i="19"/>
  <c r="Z39" i="19"/>
  <c r="Z126" i="19"/>
  <c r="Z110" i="19"/>
  <c r="Z103" i="19"/>
  <c r="Z146" i="19"/>
  <c r="Z11" i="19"/>
  <c r="Z152" i="19"/>
  <c r="Z131" i="19"/>
  <c r="Z86" i="19"/>
  <c r="Z73" i="19"/>
  <c r="Z60" i="19"/>
  <c r="Z47" i="19"/>
  <c r="Z34" i="19"/>
  <c r="Z117" i="19"/>
  <c r="Z100" i="19"/>
  <c r="Z98" i="19"/>
  <c r="Z138" i="19"/>
  <c r="Z160" i="19"/>
  <c r="Z99" i="19"/>
  <c r="Z124" i="19"/>
  <c r="Z130" i="19"/>
  <c r="Z85" i="19"/>
  <c r="Z72" i="19"/>
  <c r="Z59" i="19"/>
  <c r="Z46" i="19"/>
  <c r="Z33" i="19"/>
  <c r="Z109" i="19"/>
  <c r="Z156" i="19"/>
  <c r="Z158" i="19"/>
  <c r="Z123" i="19"/>
  <c r="Z29" i="19"/>
  <c r="Z15" i="19"/>
  <c r="Z18" i="19"/>
  <c r="Z116" i="19"/>
  <c r="Z84" i="19"/>
  <c r="Z71" i="19"/>
  <c r="Z58" i="19"/>
  <c r="Z45" i="19"/>
  <c r="Z32" i="19"/>
  <c r="Z159" i="19"/>
  <c r="Z128" i="19"/>
  <c r="Z141" i="19"/>
  <c r="Z114" i="19"/>
  <c r="Z20" i="19"/>
  <c r="Z25" i="19"/>
  <c r="Z143" i="19"/>
  <c r="Z101" i="19"/>
  <c r="Z82" i="19"/>
  <c r="Z70" i="19"/>
  <c r="Z57" i="19"/>
  <c r="Z44" i="19"/>
  <c r="Z31" i="19"/>
  <c r="Z151" i="19"/>
  <c r="Z95" i="19"/>
  <c r="Z132" i="19"/>
  <c r="Z102" i="19"/>
  <c r="Z12" i="19"/>
  <c r="Z16" i="19"/>
  <c r="Z90" i="19"/>
  <c r="Z81" i="19"/>
  <c r="Z68" i="19"/>
  <c r="Z56" i="19"/>
  <c r="Z43" i="19"/>
  <c r="Z154" i="19"/>
  <c r="Z142" i="19"/>
  <c r="Z144" i="19"/>
  <c r="Z113" i="19"/>
  <c r="Z96" i="19"/>
  <c r="Z30" i="19"/>
  <c r="Z115" i="19"/>
  <c r="Z133" i="19"/>
  <c r="Z80" i="19"/>
  <c r="Z52" i="19"/>
  <c r="Z147" i="19"/>
  <c r="Z149" i="19"/>
  <c r="Z24" i="19"/>
  <c r="Z125" i="19"/>
  <c r="Z79" i="19"/>
  <c r="Z51" i="19"/>
  <c r="Z139" i="19"/>
  <c r="Z150" i="19"/>
  <c r="Z27" i="19"/>
  <c r="Z107" i="19"/>
  <c r="Z69" i="19"/>
  <c r="Z41" i="19"/>
  <c r="Z119" i="19"/>
  <c r="Z121" i="19"/>
  <c r="Z35" i="19"/>
  <c r="Z108" i="19"/>
  <c r="Z77" i="19"/>
  <c r="Z49" i="19"/>
  <c r="Z111" i="19"/>
  <c r="Z122" i="19"/>
  <c r="J52" i="25"/>
  <c r="Z93" i="19"/>
  <c r="Z66" i="19"/>
  <c r="Z38" i="19"/>
  <c r="Z161" i="19"/>
  <c r="Z21" i="19"/>
  <c r="Z94" i="19"/>
  <c r="Z65" i="19"/>
  <c r="Z37" i="19"/>
  <c r="Z153" i="19"/>
  <c r="Z13" i="19"/>
  <c r="E73" i="25"/>
  <c r="H74" i="25" s="1"/>
  <c r="C7" i="25"/>
  <c r="F8" i="25" s="1"/>
  <c r="E29" i="25"/>
  <c r="E95" i="25"/>
  <c r="E51" i="25"/>
  <c r="H109" i="25"/>
  <c r="H105" i="25"/>
  <c r="H101" i="25"/>
  <c r="H98" i="25"/>
  <c r="H108" i="25"/>
  <c r="H104" i="25"/>
  <c r="H100" i="25"/>
  <c r="H30" i="25"/>
  <c r="H107" i="25"/>
  <c r="H103" i="25"/>
  <c r="H99" i="25"/>
  <c r="H97" i="25"/>
  <c r="H106" i="25"/>
  <c r="H102" i="25"/>
  <c r="H87" i="24"/>
  <c r="H59" i="24"/>
  <c r="H53" i="24"/>
  <c r="H62" i="24"/>
  <c r="H65" i="24"/>
  <c r="H57" i="24"/>
  <c r="H54" i="24"/>
  <c r="H60" i="24"/>
  <c r="H63" i="24"/>
  <c r="H55" i="24"/>
  <c r="H58" i="24"/>
  <c r="H61" i="24"/>
  <c r="H52" i="24"/>
  <c r="H64" i="24"/>
  <c r="H56" i="24"/>
  <c r="E227" i="24"/>
  <c r="E139" i="24"/>
  <c r="E253" i="24"/>
  <c r="E161" i="24"/>
  <c r="E183" i="24"/>
  <c r="E95" i="24"/>
  <c r="E205" i="24"/>
  <c r="E117" i="24"/>
  <c r="E51" i="24"/>
  <c r="F17" i="24"/>
  <c r="F20" i="24"/>
  <c r="F12" i="24"/>
  <c r="F15" i="24"/>
  <c r="F9" i="24"/>
  <c r="C7" i="24"/>
  <c r="F8" i="24" s="1"/>
  <c r="F18" i="24"/>
  <c r="F21" i="24"/>
  <c r="F13" i="24"/>
  <c r="F10" i="24"/>
  <c r="E73" i="24"/>
  <c r="F16" i="24"/>
  <c r="E29" i="24"/>
  <c r="F19" i="24"/>
  <c r="F11" i="24"/>
  <c r="F14" i="24"/>
  <c r="H86" i="24"/>
  <c r="H82" i="24"/>
  <c r="H78" i="24"/>
  <c r="H85" i="24"/>
  <c r="H81" i="24"/>
  <c r="H77" i="24"/>
  <c r="H75" i="24"/>
  <c r="H74" i="24"/>
  <c r="H84" i="24"/>
  <c r="H80" i="24"/>
  <c r="H83" i="24"/>
  <c r="H79" i="24"/>
  <c r="H76" i="24"/>
  <c r="S161" i="19"/>
  <c r="Y161" i="19" s="1"/>
  <c r="S149" i="19"/>
  <c r="Y149" i="19" s="1"/>
  <c r="S147" i="19"/>
  <c r="Y147" i="19" s="1"/>
  <c r="S135" i="19"/>
  <c r="Y135" i="19" s="1"/>
  <c r="S133" i="19"/>
  <c r="Y133" i="19" s="1"/>
  <c r="S107" i="19"/>
  <c r="Y107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105" i="19"/>
  <c r="Y105" i="19" s="1"/>
  <c r="S119" i="19"/>
  <c r="Y119" i="19" s="1"/>
  <c r="S35" i="19"/>
  <c r="Y35" i="19" s="1"/>
  <c r="S121" i="19"/>
  <c r="Y121" i="19" s="1"/>
  <c r="S49" i="19"/>
  <c r="Y49" i="19" s="1"/>
  <c r="S21" i="19"/>
  <c r="Y21" i="19" s="1"/>
  <c r="S9" i="19"/>
  <c r="Y9" i="19" s="1"/>
  <c r="S23" i="19"/>
  <c r="Y23" i="19" s="1"/>
  <c r="S37" i="19"/>
  <c r="Y37" i="19" s="1"/>
  <c r="L161" i="19"/>
  <c r="L149" i="19"/>
  <c r="L147" i="19"/>
  <c r="L135" i="19"/>
  <c r="L119" i="19"/>
  <c r="L105" i="19"/>
  <c r="L93" i="19"/>
  <c r="L91" i="19"/>
  <c r="L79" i="19"/>
  <c r="L77" i="19"/>
  <c r="L65" i="19"/>
  <c r="L63" i="19"/>
  <c r="L51" i="19"/>
  <c r="L49" i="19"/>
  <c r="L37" i="19"/>
  <c r="L121" i="19"/>
  <c r="L133" i="19"/>
  <c r="L107" i="19"/>
  <c r="L21" i="19"/>
  <c r="L9" i="19"/>
  <c r="L23" i="19"/>
  <c r="K7" i="19"/>
  <c r="Q7" i="19" s="1"/>
  <c r="L35" i="19"/>
  <c r="D161" i="19"/>
  <c r="D149" i="19"/>
  <c r="D147" i="19"/>
  <c r="D135" i="19"/>
  <c r="D121" i="19"/>
  <c r="D105" i="19"/>
  <c r="D93" i="19"/>
  <c r="D91" i="19"/>
  <c r="D79" i="19"/>
  <c r="D77" i="19"/>
  <c r="D65" i="19"/>
  <c r="D63" i="19"/>
  <c r="D51" i="19"/>
  <c r="D49" i="19"/>
  <c r="D37" i="19"/>
  <c r="D133" i="19"/>
  <c r="D107" i="19"/>
  <c r="D119" i="19"/>
  <c r="D35" i="19"/>
  <c r="C7" i="19"/>
  <c r="I7" i="19" s="1"/>
  <c r="D21" i="19"/>
  <c r="D23" i="19"/>
  <c r="D9" i="19"/>
  <c r="F21" i="10"/>
  <c r="F17" i="10"/>
  <c r="F13" i="10"/>
  <c r="F10" i="10"/>
  <c r="F20" i="10"/>
  <c r="F16" i="10"/>
  <c r="F12" i="10"/>
  <c r="C7" i="10"/>
  <c r="F19" i="10"/>
  <c r="F15" i="10"/>
  <c r="F11" i="10"/>
  <c r="F9" i="10"/>
  <c r="F8" i="10"/>
  <c r="F18" i="10"/>
  <c r="F14" i="10"/>
  <c r="H87" i="8"/>
  <c r="H63" i="8"/>
  <c r="H59" i="8"/>
  <c r="H55" i="8"/>
  <c r="H53" i="8"/>
  <c r="H52" i="8"/>
  <c r="H65" i="8"/>
  <c r="H61" i="8"/>
  <c r="H57" i="8"/>
  <c r="H54" i="8"/>
  <c r="H58" i="8"/>
  <c r="H56" i="8"/>
  <c r="H64" i="8"/>
  <c r="H62" i="8"/>
  <c r="H60" i="8"/>
  <c r="F283" i="8"/>
  <c r="F279" i="8"/>
  <c r="F275" i="8"/>
  <c r="F273" i="8"/>
  <c r="F260" i="8"/>
  <c r="F256" i="8"/>
  <c r="F241" i="8"/>
  <c r="F237" i="8"/>
  <c r="F233" i="8"/>
  <c r="F230" i="8"/>
  <c r="F218" i="8"/>
  <c r="F214" i="8"/>
  <c r="F210" i="8"/>
  <c r="F195" i="8"/>
  <c r="F191" i="8"/>
  <c r="F187" i="8"/>
  <c r="F185" i="8"/>
  <c r="F172" i="8"/>
  <c r="F168" i="8"/>
  <c r="E227" i="8"/>
  <c r="F228" i="8" s="1"/>
  <c r="F282" i="8"/>
  <c r="F278" i="8"/>
  <c r="F263" i="8"/>
  <c r="F259" i="8"/>
  <c r="F255" i="8"/>
  <c r="F252" i="8"/>
  <c r="F240" i="8"/>
  <c r="F236" i="8"/>
  <c r="F232" i="8"/>
  <c r="F217" i="8"/>
  <c r="F213" i="8"/>
  <c r="F209" i="8"/>
  <c r="F207" i="8"/>
  <c r="F194" i="8"/>
  <c r="F190" i="8"/>
  <c r="F175" i="8"/>
  <c r="F171" i="8"/>
  <c r="F167" i="8"/>
  <c r="F285" i="8"/>
  <c r="F281" i="8"/>
  <c r="F277" i="8"/>
  <c r="F274" i="8"/>
  <c r="F262" i="8"/>
  <c r="F258" i="8"/>
  <c r="F254" i="8"/>
  <c r="F239" i="8"/>
  <c r="F235" i="8"/>
  <c r="F231" i="8"/>
  <c r="F229" i="8"/>
  <c r="F216" i="8"/>
  <c r="F212" i="8"/>
  <c r="F197" i="8"/>
  <c r="F193" i="8"/>
  <c r="F189" i="8"/>
  <c r="F186" i="8"/>
  <c r="E271" i="8"/>
  <c r="F272" i="8" s="1"/>
  <c r="E183" i="8"/>
  <c r="F184" i="8" s="1"/>
  <c r="F261" i="8"/>
  <c r="F192" i="8"/>
  <c r="F173" i="8"/>
  <c r="E117" i="8"/>
  <c r="F118" i="8" s="1"/>
  <c r="E51" i="8"/>
  <c r="F41" i="8"/>
  <c r="F37" i="8"/>
  <c r="F33" i="8"/>
  <c r="F31" i="8"/>
  <c r="F276" i="8"/>
  <c r="F211" i="8"/>
  <c r="F196" i="8"/>
  <c r="F169" i="8"/>
  <c r="F153" i="8"/>
  <c r="F149" i="8"/>
  <c r="F145" i="8"/>
  <c r="F142" i="8"/>
  <c r="F130" i="8"/>
  <c r="F126" i="8"/>
  <c r="F122" i="8"/>
  <c r="F107" i="8"/>
  <c r="F103" i="8"/>
  <c r="F99" i="8"/>
  <c r="F97" i="8"/>
  <c r="F21" i="8"/>
  <c r="F17" i="8"/>
  <c r="F13" i="8"/>
  <c r="F10" i="8"/>
  <c r="F280" i="8"/>
  <c r="F215" i="8"/>
  <c r="F174" i="8"/>
  <c r="E139" i="8"/>
  <c r="F140" i="8" s="1"/>
  <c r="F40" i="8"/>
  <c r="F36" i="8"/>
  <c r="E249" i="8"/>
  <c r="F250" i="8" s="1"/>
  <c r="F234" i="8"/>
  <c r="E161" i="8"/>
  <c r="F162" i="8" s="1"/>
  <c r="F43" i="8"/>
  <c r="F39" i="8"/>
  <c r="F35" i="8"/>
  <c r="F32" i="8"/>
  <c r="F8" i="8"/>
  <c r="F238" i="8"/>
  <c r="F208" i="8"/>
  <c r="F166" i="8"/>
  <c r="F151" i="8"/>
  <c r="F147" i="8"/>
  <c r="F143" i="8"/>
  <c r="F141" i="8"/>
  <c r="F128" i="8"/>
  <c r="F124" i="8"/>
  <c r="F109" i="8"/>
  <c r="F105" i="8"/>
  <c r="F101" i="8"/>
  <c r="F98" i="8"/>
  <c r="E29" i="8"/>
  <c r="F30" i="8" s="1"/>
  <c r="F19" i="8"/>
  <c r="F15" i="8"/>
  <c r="F11" i="8"/>
  <c r="F9" i="8"/>
  <c r="F219" i="8"/>
  <c r="F148" i="8"/>
  <c r="F146" i="8"/>
  <c r="F131" i="8"/>
  <c r="F144" i="8"/>
  <c r="F18" i="8"/>
  <c r="C7" i="8"/>
  <c r="F152" i="8"/>
  <c r="F150" i="8"/>
  <c r="F165" i="8"/>
  <c r="F102" i="8"/>
  <c r="F100" i="8"/>
  <c r="F164" i="8"/>
  <c r="F253" i="8"/>
  <c r="F120" i="8"/>
  <c r="F129" i="8"/>
  <c r="F127" i="8"/>
  <c r="F20" i="8"/>
  <c r="E205" i="8"/>
  <c r="F206" i="8" s="1"/>
  <c r="F163" i="8"/>
  <c r="F106" i="8"/>
  <c r="F104" i="8"/>
  <c r="E95" i="8"/>
  <c r="F96" i="8" s="1"/>
  <c r="F125" i="8"/>
  <c r="F257" i="8"/>
  <c r="F188" i="8"/>
  <c r="F170" i="8"/>
  <c r="F121" i="8"/>
  <c r="F108" i="8"/>
  <c r="E73" i="8"/>
  <c r="F34" i="8"/>
  <c r="F12" i="8"/>
  <c r="F284" i="8"/>
  <c r="F251" i="8"/>
  <c r="F123" i="8"/>
  <c r="F119" i="8"/>
  <c r="F38" i="8"/>
  <c r="F16" i="8"/>
  <c r="F14" i="8"/>
  <c r="F42" i="8"/>
  <c r="H83" i="8"/>
  <c r="H79" i="8"/>
  <c r="H76" i="8"/>
  <c r="H86" i="8"/>
  <c r="H82" i="8"/>
  <c r="H78" i="8"/>
  <c r="H85" i="8"/>
  <c r="H81" i="8"/>
  <c r="H77" i="8"/>
  <c r="H75" i="8"/>
  <c r="H74" i="8"/>
  <c r="H80" i="8"/>
  <c r="H84" i="8"/>
  <c r="H52" i="25" l="1"/>
  <c r="H96" i="25"/>
  <c r="F84" i="8"/>
  <c r="F80" i="8"/>
  <c r="F83" i="8"/>
  <c r="F79" i="8"/>
  <c r="F76" i="8"/>
  <c r="F86" i="8"/>
  <c r="F82" i="8"/>
  <c r="F78" i="8"/>
  <c r="F74" i="8"/>
  <c r="F81" i="8"/>
  <c r="F75" i="8"/>
  <c r="F85" i="8"/>
  <c r="F77" i="8"/>
  <c r="C205" i="8"/>
  <c r="D206" i="8" s="1"/>
  <c r="C227" i="8"/>
  <c r="D228" i="8" s="1"/>
  <c r="C249" i="8"/>
  <c r="D250" i="8" s="1"/>
  <c r="C117" i="8"/>
  <c r="D118" i="8" s="1"/>
  <c r="C51" i="8"/>
  <c r="C73" i="8"/>
  <c r="D74" i="8" s="1"/>
  <c r="C161" i="8"/>
  <c r="D162" i="8" s="1"/>
  <c r="D8" i="8"/>
  <c r="C271" i="8"/>
  <c r="D272" i="8" s="1"/>
  <c r="C139" i="8"/>
  <c r="D140" i="8" s="1"/>
  <c r="C183" i="8"/>
  <c r="D184" i="8" s="1"/>
  <c r="C29" i="8"/>
  <c r="D30" i="8" s="1"/>
  <c r="C95" i="8"/>
  <c r="D96" i="8" s="1"/>
  <c r="F64" i="8"/>
  <c r="F60" i="8"/>
  <c r="F56" i="8"/>
  <c r="F87" i="8"/>
  <c r="F52" i="8"/>
  <c r="F62" i="8"/>
  <c r="F58" i="8"/>
  <c r="F55" i="8"/>
  <c r="F59" i="8"/>
  <c r="F57" i="8"/>
  <c r="F53" i="8"/>
  <c r="F65" i="8"/>
  <c r="F63" i="8"/>
  <c r="F61" i="8"/>
  <c r="F54" i="8"/>
  <c r="C51" i="10"/>
  <c r="D52" i="10" s="1"/>
  <c r="E73" i="10"/>
  <c r="E29" i="10"/>
  <c r="D8" i="10"/>
  <c r="E95" i="10"/>
  <c r="C29" i="10"/>
  <c r="E51" i="10"/>
  <c r="C73" i="10"/>
  <c r="D74" i="10" s="1"/>
  <c r="C95" i="10"/>
  <c r="D96" i="10" s="1"/>
  <c r="C161" i="19"/>
  <c r="I161" i="19" s="1"/>
  <c r="C149" i="19"/>
  <c r="I149" i="19" s="1"/>
  <c r="C147" i="19"/>
  <c r="I147" i="19" s="1"/>
  <c r="C135" i="19"/>
  <c r="I135" i="19" s="1"/>
  <c r="C121" i="19"/>
  <c r="I121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133" i="19"/>
  <c r="I133" i="19" s="1"/>
  <c r="C107" i="19"/>
  <c r="I107" i="19" s="1"/>
  <c r="C23" i="19"/>
  <c r="I23" i="19" s="1"/>
  <c r="C9" i="19"/>
  <c r="I9" i="19" s="1"/>
  <c r="C49" i="19"/>
  <c r="I49" i="19" s="1"/>
  <c r="C35" i="19"/>
  <c r="I35" i="19" s="1"/>
  <c r="C37" i="19"/>
  <c r="I37" i="19" s="1"/>
  <c r="C21" i="19"/>
  <c r="I21" i="19" s="1"/>
  <c r="C119" i="19"/>
  <c r="I119" i="19" s="1"/>
  <c r="K161" i="19"/>
  <c r="Q161" i="19" s="1"/>
  <c r="K149" i="19"/>
  <c r="Q149" i="19" s="1"/>
  <c r="K147" i="19"/>
  <c r="Q147" i="19" s="1"/>
  <c r="K135" i="19"/>
  <c r="Q135" i="19" s="1"/>
  <c r="K119" i="19"/>
  <c r="Q119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121" i="19"/>
  <c r="Q121" i="19" s="1"/>
  <c r="K21" i="19"/>
  <c r="Q21" i="19" s="1"/>
  <c r="K37" i="19"/>
  <c r="Q37" i="19" s="1"/>
  <c r="K9" i="19"/>
  <c r="Q9" i="19" s="1"/>
  <c r="K23" i="19"/>
  <c r="Q23" i="19" s="1"/>
  <c r="K107" i="19"/>
  <c r="Q107" i="19" s="1"/>
  <c r="K133" i="19"/>
  <c r="Q133" i="19" s="1"/>
  <c r="K35" i="19"/>
  <c r="Q35" i="19" s="1"/>
  <c r="K49" i="19"/>
  <c r="Q49" i="19" s="1"/>
  <c r="F40" i="24"/>
  <c r="F36" i="24"/>
  <c r="F43" i="24"/>
  <c r="F39" i="24"/>
  <c r="F35" i="24"/>
  <c r="F32" i="24"/>
  <c r="F42" i="24"/>
  <c r="F38" i="24"/>
  <c r="F34" i="24"/>
  <c r="F41" i="24"/>
  <c r="F37" i="24"/>
  <c r="F33" i="24"/>
  <c r="F31" i="24"/>
  <c r="F30" i="24"/>
  <c r="F83" i="24"/>
  <c r="F79" i="24"/>
  <c r="F76" i="24"/>
  <c r="F86" i="24"/>
  <c r="F82" i="24"/>
  <c r="F78" i="24"/>
  <c r="F85" i="24"/>
  <c r="F81" i="24"/>
  <c r="F77" i="24"/>
  <c r="F75" i="24"/>
  <c r="F84" i="24"/>
  <c r="F80" i="24"/>
  <c r="F74" i="24"/>
  <c r="C227" i="24"/>
  <c r="D228" i="24" s="1"/>
  <c r="C73" i="24"/>
  <c r="D74" i="24" s="1"/>
  <c r="C253" i="24"/>
  <c r="D254" i="24" s="1"/>
  <c r="C161" i="24"/>
  <c r="D162" i="24" s="1"/>
  <c r="C29" i="24"/>
  <c r="D30" i="24" s="1"/>
  <c r="C183" i="24"/>
  <c r="D184" i="24" s="1"/>
  <c r="C95" i="24"/>
  <c r="D96" i="24" s="1"/>
  <c r="C51" i="24"/>
  <c r="C117" i="24"/>
  <c r="D118" i="24" s="1"/>
  <c r="C139" i="24"/>
  <c r="D140" i="24" s="1"/>
  <c r="D8" i="24"/>
  <c r="C205" i="24"/>
  <c r="D206" i="24" s="1"/>
  <c r="F87" i="24"/>
  <c r="F52" i="24"/>
  <c r="F64" i="24"/>
  <c r="F56" i="24"/>
  <c r="F59" i="24"/>
  <c r="F53" i="24"/>
  <c r="F62" i="24"/>
  <c r="F65" i="24"/>
  <c r="F57" i="24"/>
  <c r="F54" i="24"/>
  <c r="F60" i="24"/>
  <c r="F63" i="24"/>
  <c r="F55" i="24"/>
  <c r="F58" i="24"/>
  <c r="F61" i="24"/>
  <c r="F118" i="24"/>
  <c r="F128" i="24"/>
  <c r="F124" i="24"/>
  <c r="F131" i="24"/>
  <c r="F127" i="24"/>
  <c r="F125" i="24"/>
  <c r="F119" i="24"/>
  <c r="F130" i="24"/>
  <c r="F122" i="24"/>
  <c r="F120" i="24"/>
  <c r="F126" i="24"/>
  <c r="F129" i="24"/>
  <c r="F123" i="24"/>
  <c r="F121" i="24"/>
  <c r="F206" i="24"/>
  <c r="F217" i="24"/>
  <c r="F213" i="24"/>
  <c r="F209" i="24"/>
  <c r="F207" i="24"/>
  <c r="F216" i="24"/>
  <c r="F212" i="24"/>
  <c r="F219" i="24"/>
  <c r="F215" i="24"/>
  <c r="F211" i="24"/>
  <c r="F208" i="24"/>
  <c r="F214" i="24"/>
  <c r="F218" i="24"/>
  <c r="F210" i="24"/>
  <c r="F96" i="24"/>
  <c r="F103" i="24"/>
  <c r="F97" i="24"/>
  <c r="F106" i="24"/>
  <c r="F109" i="24"/>
  <c r="F101" i="24"/>
  <c r="F98" i="24"/>
  <c r="F104" i="24"/>
  <c r="F107" i="24"/>
  <c r="F99" i="24"/>
  <c r="F102" i="24"/>
  <c r="F105" i="24"/>
  <c r="F108" i="24"/>
  <c r="F100" i="24"/>
  <c r="F194" i="24"/>
  <c r="F190" i="24"/>
  <c r="F197" i="24"/>
  <c r="F193" i="24"/>
  <c r="F189" i="24"/>
  <c r="F186" i="24"/>
  <c r="F196" i="24"/>
  <c r="F192" i="24"/>
  <c r="F188" i="24"/>
  <c r="F184" i="24"/>
  <c r="F191" i="24"/>
  <c r="F185" i="24"/>
  <c r="F195" i="24"/>
  <c r="F187" i="24"/>
  <c r="F175" i="24"/>
  <c r="F171" i="24"/>
  <c r="F167" i="24"/>
  <c r="F164" i="24"/>
  <c r="F174" i="24"/>
  <c r="F170" i="24"/>
  <c r="F166" i="24"/>
  <c r="F162" i="24"/>
  <c r="F173" i="24"/>
  <c r="F169" i="24"/>
  <c r="F165" i="24"/>
  <c r="F163" i="24"/>
  <c r="F168" i="24"/>
  <c r="F172" i="24"/>
  <c r="F267" i="24"/>
  <c r="F263" i="24"/>
  <c r="F266" i="24"/>
  <c r="F262" i="24"/>
  <c r="F265" i="24"/>
  <c r="F256" i="24"/>
  <c r="F259" i="24"/>
  <c r="F264" i="24"/>
  <c r="F260" i="24"/>
  <c r="F258" i="24"/>
  <c r="F254" i="24"/>
  <c r="F257" i="24"/>
  <c r="F255" i="24"/>
  <c r="F261" i="24"/>
  <c r="F152" i="24"/>
  <c r="F148" i="24"/>
  <c r="F140" i="24"/>
  <c r="F151" i="24"/>
  <c r="F147" i="24"/>
  <c r="F143" i="24"/>
  <c r="F141" i="24"/>
  <c r="F150" i="24"/>
  <c r="F146" i="24"/>
  <c r="F153" i="24"/>
  <c r="F145" i="24"/>
  <c r="F142" i="24"/>
  <c r="F149" i="24"/>
  <c r="F144" i="24"/>
  <c r="F240" i="24"/>
  <c r="F236" i="24"/>
  <c r="F232" i="24"/>
  <c r="F228" i="24"/>
  <c r="F239" i="24"/>
  <c r="F235" i="24"/>
  <c r="F231" i="24"/>
  <c r="F229" i="24"/>
  <c r="F238" i="24"/>
  <c r="F234" i="24"/>
  <c r="F237" i="24"/>
  <c r="F230" i="24"/>
  <c r="F241" i="24"/>
  <c r="F233" i="24"/>
  <c r="F106" i="25"/>
  <c r="F102" i="25"/>
  <c r="F109" i="25"/>
  <c r="F105" i="25"/>
  <c r="F101" i="25"/>
  <c r="F98" i="25"/>
  <c r="F108" i="25"/>
  <c r="F104" i="25"/>
  <c r="F100" i="25"/>
  <c r="F30" i="25"/>
  <c r="F107" i="25"/>
  <c r="F103" i="25"/>
  <c r="F99" i="25"/>
  <c r="F97" i="25"/>
  <c r="C73" i="25"/>
  <c r="D74" i="25" s="1"/>
  <c r="D8" i="25"/>
  <c r="C29" i="25"/>
  <c r="C95" i="25"/>
  <c r="D96" i="25" s="1"/>
  <c r="C51" i="25"/>
  <c r="D52" i="25" s="1"/>
  <c r="F74" i="25" l="1"/>
  <c r="F96" i="25"/>
  <c r="F52" i="25"/>
  <c r="D30" i="25"/>
  <c r="D52" i="24"/>
  <c r="F64" i="10"/>
  <c r="F60" i="10"/>
  <c r="F56" i="10"/>
  <c r="F52" i="10"/>
  <c r="F63" i="10"/>
  <c r="F59" i="10"/>
  <c r="F55" i="10"/>
  <c r="F53" i="10"/>
  <c r="F62" i="10"/>
  <c r="F58" i="10"/>
  <c r="F57" i="10"/>
  <c r="F61" i="10"/>
  <c r="F65" i="10"/>
  <c r="F54" i="10"/>
  <c r="D30" i="10"/>
  <c r="F107" i="10"/>
  <c r="F103" i="10"/>
  <c r="F99" i="10"/>
  <c r="F97" i="10"/>
  <c r="F106" i="10"/>
  <c r="F102" i="10"/>
  <c r="F109" i="10"/>
  <c r="F105" i="10"/>
  <c r="F101" i="10"/>
  <c r="F98" i="10"/>
  <c r="F100" i="10"/>
  <c r="F104" i="10"/>
  <c r="F108" i="10"/>
  <c r="F96" i="10"/>
  <c r="F40" i="10"/>
  <c r="F36" i="10"/>
  <c r="F42" i="10"/>
  <c r="F38" i="10"/>
  <c r="F34" i="10"/>
  <c r="F39" i="10"/>
  <c r="F37" i="10"/>
  <c r="F31" i="10"/>
  <c r="F43" i="10"/>
  <c r="F41" i="10"/>
  <c r="F33" i="10"/>
  <c r="F32" i="10"/>
  <c r="F30" i="10"/>
  <c r="F35" i="10"/>
  <c r="F87" i="10"/>
  <c r="F83" i="10"/>
  <c r="F79" i="10"/>
  <c r="F76" i="10"/>
  <c r="F74" i="10"/>
  <c r="F85" i="10"/>
  <c r="F81" i="10"/>
  <c r="F77" i="10"/>
  <c r="F75" i="10"/>
  <c r="F78" i="10"/>
  <c r="F82" i="10"/>
  <c r="F80" i="10"/>
  <c r="F86" i="10"/>
  <c r="F84" i="10"/>
  <c r="D52" i="8"/>
</calcChain>
</file>

<file path=xl/sharedStrings.xml><?xml version="1.0" encoding="utf-8"?>
<sst xmlns="http://schemas.openxmlformats.org/spreadsheetml/2006/main" count="5608" uniqueCount="320">
  <si>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</si>
  <si>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</si>
  <si>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</si>
  <si>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</si>
  <si>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</si>
  <si>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</si>
  <si>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</si>
  <si>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</si>
  <si>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</si>
  <si>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</si>
  <si>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</si>
  <si>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</si>
  <si>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</si>
  <si>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</si>
  <si>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</si>
  <si>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</si>
  <si>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</si>
  <si>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</si>
  <si>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</si>
  <si>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</si>
  <si>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</si>
  <si>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</si>
  <si>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</si>
  <si>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</si>
  <si>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</si>
  <si>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</si>
  <si>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</si>
  <si>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</si>
  <si>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</si>
  <si>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</si>
  <si>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</si>
  <si>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</si>
  <si>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</si>
  <si>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</si>
  <si>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</si>
  <si>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</si>
  <si>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</si>
  <si>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</si>
  <si>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</si>
  <si>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</si>
  <si>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</si>
  <si>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</si>
  <si>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</si>
  <si>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</si>
  <si>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</si>
  <si>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</si>
  <si>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</si>
  <si>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</si>
  <si>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</si>
  <si>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</si>
  <si>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</si>
  <si>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</si>
  <si>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</si>
  <si>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</si>
  <si>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</si>
  <si>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</si>
  <si>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</si>
  <si>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</si>
  <si>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</si>
  <si>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</si>
  <si>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</si>
  <si>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</si>
  <si>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</si>
  <si>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</si>
  <si>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</si>
  <si>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</si>
  <si>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</si>
  <si>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</si>
  <si>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</si>
  <si>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</si>
  <si>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</si>
  <si>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</si>
  <si>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</si>
  <si>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</si>
  <si>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</si>
  <si>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</si>
  <si>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</si>
  <si>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</si>
  <si>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</si>
  <si>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</si>
  <si>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</si>
  <si>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</si>
  <si>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</si>
  <si>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</si>
  <si>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</si>
  <si>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</si>
  <si>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</si>
  <si>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</si>
  <si>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</si>
  <si>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</si>
  <si>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</si>
  <si>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</si>
  <si>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</si>
  <si>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</si>
  <si>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</si>
  <si>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</si>
  <si>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</si>
  <si>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</si>
  <si>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</si>
  <si>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</si>
  <si>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</si>
  <si>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</si>
  <si>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</si>
  <si>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</si>
  <si>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</si>
  <si>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</si>
  <si>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</si>
  <si>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</si>
  <si>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</si>
  <si>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</si>
  <si>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</si>
  <si>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</si>
  <si>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</si>
  <si>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</si>
  <si>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</si>
  <si>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</si>
  <si>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</si>
  <si>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</si>
  <si>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</si>
  <si>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</si>
  <si>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</si>
  <si>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</si>
  <si>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</si>
  <si>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</si>
  <si>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</si>
  <si>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</si>
  <si>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</si>
  <si>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</si>
  <si>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</si>
  <si>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</si>
  <si>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</si>
  <si>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</si>
  <si>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</si>
  <si>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</si>
  <si>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</si>
  <si>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</si>
  <si>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</si>
  <si>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</si>
  <si>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</si>
  <si>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</si>
  <si>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</si>
  <si>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</si>
  <si>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</si>
  <si>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</si>
  <si>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</si>
  <si>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</si>
  <si>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</si>
  <si>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</si>
  <si>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</si>
  <si>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</si>
  <si>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</si>
  <si>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</si>
  <si>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</si>
  <si>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</si>
  <si>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</si>
  <si>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</si>
  <si>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</si>
  <si>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</si>
  <si>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</si>
  <si>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</si>
  <si>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</si>
  <si>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</si>
  <si>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</si>
  <si>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</si>
  <si>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</si>
  <si>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</si>
  <si>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</si>
  <si>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</si>
  <si>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</si>
  <si>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</si>
  <si>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</si>
  <si>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</si>
  <si>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</si>
  <si>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</si>
  <si>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</si>
  <si>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</si>
  <si>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</si>
  <si>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</si>
  <si>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</si>
  <si>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</si>
  <si>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</si>
  <si>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</si>
  <si>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</si>
  <si>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</si>
  <si>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</si>
  <si>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</si>
  <si>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</si>
  <si>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</si>
  <si>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</si>
  <si>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</si>
  <si>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</si>
  <si>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</si>
  <si>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</si>
  <si>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</si>
  <si>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</si>
  <si>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</si>
  <si>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</si>
  <si>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</si>
  <si>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</si>
  <si>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</si>
  <si>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</si>
  <si>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</si>
  <si>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</si>
  <si>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</si>
  <si>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</si>
  <si>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</si>
  <si>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</si>
  <si>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</si>
  <si>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</si>
  <si>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</si>
  <si>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</si>
  <si>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febrero 2025</t>
  </si>
  <si>
    <t>Resumen indicadores Santiago del Teide</t>
  </si>
  <si>
    <t>Evolución mensual de viajeros entrados en Santiago del Teide según lugar de residencia</t>
  </si>
  <si>
    <t>Evolución mensual de viajeros entrados en Santiago del Teide según categoría del establecimiento</t>
  </si>
  <si>
    <t>Evolución anual de viajeros entrados en Santiago del Teide según categoría del establecimiento</t>
  </si>
  <si>
    <t>Evolución mensual de pernoctaciones en Santiago del Teide según lugar de residencia</t>
  </si>
  <si>
    <t>Evolución mensual de pernoctaciones en Santiago del Teide según categoría del establecimiento</t>
  </si>
  <si>
    <t>Evolución mensual de estancia media en Santiago del Teide según lugar de residencia</t>
  </si>
  <si>
    <t>Evolución mensual de estancia media en Santiago del Teide según categoría del establecimiento</t>
  </si>
  <si>
    <t>Evolución mensual de tasa de ocupación en Santiago del Teide según categoría del establecimiento</t>
  </si>
  <si>
    <t>Viajeros españoles entrados en los hoteles y apartamentos de Santiago del Teide según lugar de residencia - acumulado</t>
  </si>
  <si>
    <t>Viajeros españoles entrados en los hoteles y apartamentos de Santiago del Teide por tipología y categoría de alojamiento - acumulado</t>
  </si>
  <si>
    <t>Viajeros peninsulares entrados en los hoteles y apartamentos de Santiago del Teide por tipología y categoría de alojamiento - acumulado</t>
  </si>
  <si>
    <t>Viajeros canarios entrados en los hoteles y apartamentos de Santiago del Teide por tipología y categoría de alojamiento - acumulado</t>
  </si>
  <si>
    <t>Resumen de indicadores turísticos de Tenerife-Santiago del Teide</t>
  </si>
  <si>
    <t>febrero 2021</t>
  </si>
  <si>
    <t>febrero 2022</t>
  </si>
  <si>
    <t>febrero 2023</t>
  </si>
  <si>
    <t>febrero 2024</t>
  </si>
  <si>
    <t>febrero 2025</t>
  </si>
  <si>
    <t>acumulado a febrero 2021</t>
  </si>
  <si>
    <t>acumulado a febrero 2022</t>
  </si>
  <si>
    <t>acumulado a febrero 2023</t>
  </si>
  <si>
    <t>acumulado a febrero 2024</t>
  </si>
  <si>
    <t>acumulado a febrero 2025</t>
  </si>
  <si>
    <t>Viajeros  entrados en los establecimientos alojativos de Santiago del Teide 
(hotel + apartamento)</t>
  </si>
  <si>
    <t>Viajeros españoles entrados en los establecimientos alojativos de Santiago del Teide 
(hotel + apartamento)</t>
  </si>
  <si>
    <t>Viajeros peninsulares entrados en los establecimientos alojativos de Santiago del Teide 
(hotel + apartamento)</t>
  </si>
  <si>
    <t>Viajeros canarios entrados en los establecimientos alojativos de Santiago del Teide 
(hotel + apartamento)</t>
  </si>
  <si>
    <t>Viajeros extranjeros entrados en los establecimientos alojativos de Santiago del Teide 
(hotel + apartamento)</t>
  </si>
  <si>
    <t>Viajeros británicos entrados en los establecimientos alojativos de Santiago del Teide 
(hotel + apartamento)</t>
  </si>
  <si>
    <t>Viajeros alemanes entrados en los establecimientos alojativos de Santiago del Teide 
(hotel + apartamento)</t>
  </si>
  <si>
    <t>Viajeros franceses entrados en los establecimientos alojativos de Santiago del Teide 
(hotel + apartamento)</t>
  </si>
  <si>
    <t>Viajeros belgas entrados en los establecimientos alojativos de Santiago del Teide 
(hotel + apartamento)</t>
  </si>
  <si>
    <t>Viajeros holandeses entrados en los establecimientos alojativos de Santiago del Teide 
(hotel + apartamento)</t>
  </si>
  <si>
    <t>Viajeros daneses entrados en los establecimientos alojativos de Santiago del Teide 
(hotel + apartamento)</t>
  </si>
  <si>
    <t>Viajeros suecos entrados en los establecimientos alojativos de Santiago del Teide 
(hotel + apartamento)</t>
  </si>
  <si>
    <t>var 23/22</t>
  </si>
  <si>
    <t>var 24/23</t>
  </si>
  <si>
    <t>-</t>
  </si>
  <si>
    <t>Viajeros entrados en los establecimientos alojativos de Santiago del Teide 
(hotel + apartamento)</t>
  </si>
  <si>
    <t>Viajeros entrados en los hoteles de Santiago del Teide</t>
  </si>
  <si>
    <t>Viajeros entrados en los hoteles de 4, 5 estrellas Santiago del Teide</t>
  </si>
  <si>
    <t>Viajeros entrados en los hoteles de 1, 2, 3 estrellas Santiago del Teide</t>
  </si>
  <si>
    <t>Viajeros entrados en los apartamentos de Santiago del Teide</t>
  </si>
  <si>
    <t>Evolución de viajeros entrados en los establecimientos alojativos de Santiago del Teide 
(hotel + apartamento)</t>
  </si>
  <si>
    <t>Evolución de viajeros entrados en los hoteles de Santiago del Teide</t>
  </si>
  <si>
    <t>Evolución de viajeros entrados en los hoteles de 4, 5 estrellas de Santiago del Teide</t>
  </si>
  <si>
    <t>Evolución de viajeros entrados en los apartamentos de Santiago del Teide</t>
  </si>
  <si>
    <t>acumulado a febrero 2020</t>
  </si>
  <si>
    <t>febrero 2020</t>
  </si>
  <si>
    <t>Viajeros entrados en los establecimientos alojativos de Santiago del Teide según lugar de residencia (hotel + apartamento)</t>
  </si>
  <si>
    <t>acumulado febrero 2020</t>
  </si>
  <si>
    <t>acumulado febrero 2021</t>
  </si>
  <si>
    <t>acumulado febrero 2022</t>
  </si>
  <si>
    <t>acumulado febrero 2023</t>
  </si>
  <si>
    <t>acumulado febrero 2024</t>
  </si>
  <si>
    <t>acumulado febrero 2025</t>
  </si>
  <si>
    <t>Viajeros entrados en los hoteles de Santiago del Teide según lugar de residencia (hotel + apartamento)</t>
  </si>
  <si>
    <t>Viajeros entrados en los apartamentos de Santiago del Teide según lugar de residencia (hotel + apartamento)</t>
  </si>
  <si>
    <t>Viajeros alojados en los establecimientos alojativos de Santiago del Teide según lugar de residencia (hotel + apartamento)</t>
  </si>
  <si>
    <t>acumulado febrero 2019</t>
  </si>
  <si>
    <t>Pernoctaciones realizadas por los turistas en los establecimientos alojativos de Santiago del Teide (hotel + apartamento)</t>
  </si>
  <si>
    <t>Pernoctaciones realizadas por los turistas españoles en los establecimientos alojativos de Santiago del Teide (hotel + apartamento)</t>
  </si>
  <si>
    <t>var 25/24</t>
  </si>
  <si>
    <t>Pernoctaciones realizadas por los procedentes de Península en los establecimientos alojativos de Santiago del Teide (hotel + apartamento)</t>
  </si>
  <si>
    <t>Pernoctaciones realizadas por los procedentes de Canarias en los establecimientos alojativos de Santiago del Teide (hotel + apartamento)</t>
  </si>
  <si>
    <t>Pernoctaciones realizadas por los procedentes de Total residentes en el extranjero en los establecimientos alojativos de Santiago del Teide (hotel + apartamento)</t>
  </si>
  <si>
    <t>Pernoctaciones realizadas por los procedentes de Reino Unido en los establecimientos alojativos de Santiago del Teide (hotel + apartamento)</t>
  </si>
  <si>
    <t>Pernoctaciones realizadas por los procedentes de Alemania en los establecimientos alojativos de Santiago del Teide (hotel + apartamento)</t>
  </si>
  <si>
    <t>Pernoctaciones realizadas por los procedentes de Francia en los establecimientos alojativos de Santiago del Teide (hotel + apartamento)</t>
  </si>
  <si>
    <t>Pernoctaciones realizadas por los procedentes de Bélgica en los establecimientos alojativos de Santiago del Teide (hotel + apartamento)</t>
  </si>
  <si>
    <t>Pernoctaciones realizadas por los procedentes de Países Bajos en los establecimientos alojativos de Santiago del Teide (hotel + apartamento)</t>
  </si>
  <si>
    <t>Pernoctaciones realizadas por los procedentes de Dinamarca en los establecimientos alojativos de Santiago del Teide (hotel + apartamento)</t>
  </si>
  <si>
    <t>Pernoctaciones realizadas por los procedentes de Suecia en los establecimientos alojativos de Santiago del Teide (hotel + apartamento)</t>
  </si>
  <si>
    <t>Pernoctaciones realizadas por los turistas en los hoteles de Santiago del Teide</t>
  </si>
  <si>
    <t>Pernoctaciones realizadas por los turistas en los hoteles de 4 y 5 estrellas de Santiago del Teide</t>
  </si>
  <si>
    <t>Pernoctaciones realizadas por los turistas en los hoteles de 1, 2, 3 estrellas de Santiago del Teide</t>
  </si>
  <si>
    <t>Pernoctaciones realizadas por los turistas en los apartamentos de Santiago del Teide</t>
  </si>
  <si>
    <t>Estancia Media en los establecimientos alojativos de Santiago del Teide
(hotel + apartamento)</t>
  </si>
  <si>
    <t>Estancia media de los viajeros españoles entrados en los establecimientos alojativos de Santiago del Teide (hotel + apartamento)</t>
  </si>
  <si>
    <t>Estancia media de los viajeros peninsulares entrados en los establecimientos alojativos de Santiago del Teide (hotel + apartamento)</t>
  </si>
  <si>
    <t>Estancia media de los viajeros canarios entrados en los establecimientos alojativos de Santiago del Teide (hotel + apartamento)</t>
  </si>
  <si>
    <t>Estancia media de los viajeros extranjeros entrados en los establecimientos alojativos de Santiago del Teide (hotel + apartamento)</t>
  </si>
  <si>
    <t>Estancia media de los viajeros británicos entrados en los establecimientos alojativos de Santiago del Teide (hotel + apartamento)</t>
  </si>
  <si>
    <t>Estancia media de los viajeros alemanes entrados en los establecimientos alojativos de Santiago del Teide (hotel + apartamento)</t>
  </si>
  <si>
    <t>Estancia media de los viajeros franceses entrados en los establecimientos alojativos de Santiago del Teide (hotel + apartamento)</t>
  </si>
  <si>
    <t>Estancia media de los viajeros belgas entrados en los establecimientos alojativos de Santiago del Teide (hotel + apartamento)</t>
  </si>
  <si>
    <t>Estancia media de los viajeros holandeses entrados en los establecimientos alojativos de Santiago del Teide (hotel + apartamento)</t>
  </si>
  <si>
    <t>Estancia media de los viajeros daneses entrados en los establecimientos alojativos de Santiago del Teide (hotel + apartamento)</t>
  </si>
  <si>
    <t>Estancia media de los viajeros suecos entrados en los establecimientos alojativos de Santiago del Teide (hotel + apartamento)</t>
  </si>
  <si>
    <t>Estancia Media en los hoteles de Santiago del Teide</t>
  </si>
  <si>
    <t>Estancia Media en los hoteles de 4, 5 estrellas de Santiago del Teide</t>
  </si>
  <si>
    <t>Estancia Media en los hoteles de 1, 2, 3 Estrellas de Santiago del Teide</t>
  </si>
  <si>
    <t>Estancia Media en los apartamentos de Santiago del Teide</t>
  </si>
  <si>
    <t>Tasa de ocupación por plaza en los establecimientos alojativos de Santiago del Teide
(hotel + apartamento)</t>
  </si>
  <si>
    <t>Tasa de ocupación por plaza en los hoteles de Santiago del Teide</t>
  </si>
  <si>
    <t>Tasa de ocupación por plaza en los hoteles de 4, 5 Estrellas de Santiago del Teide</t>
  </si>
  <si>
    <t>Tasa de ocupación por plaza en los hoteles de 1, 2, 3 Estrellas de Santiago del Teide</t>
  </si>
  <si>
    <t>Tasa de ocupación por plaza en los apartamentos de Santiago del Teide</t>
  </si>
  <si>
    <t>Distribución de viajeros españoles entrados en hoteles y apartamentos de Santiago del Teide  por lugar de residencia</t>
  </si>
  <si>
    <t>Viajeros españoles entrados en los hoteles y apartamentos de Santiago del Teide según lugar de residencia</t>
  </si>
  <si>
    <t>Viajeros españoles entrados en los hoteles y apartamentos de Santiago del Teide por tipología y categoría de alojamiento</t>
  </si>
  <si>
    <t>Viajeros peninsulares entrados en los hoteles y apartamentos de Santiago del Teide por tipología y categoría de alojamiento</t>
  </si>
  <si>
    <t>Viajeros canarios entrados en los hoteles y apartamentos de Santiago del Teide por tipología y categoría de alojamiento</t>
  </si>
  <si>
    <t>Evolución de viajeros españoles entrados en los establecimientos alojativos de Santiago del Teide
(hotel + apartamento)</t>
  </si>
  <si>
    <t>Evolución de viajeros peninsulares entrados en los establecimientos alojativos de Santiago del Teide
(hotel + apartamento)</t>
  </si>
  <si>
    <t>Evolución de viajeros canarios entrados en los establecimientos alojativos de Santiago del Teide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</si>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</sst>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6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10" fillId="4" borderId="6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10" fillId="4" borderId="8" xfId="0" applyFont="1" applyFill="1" applyBorder="1" applyAlignment="1">
      <alignment horizontal="center" vertical="center" textRotation="90"/>
    </xf>
    <xf numFmtId="0" fontId="5" fillId="4" borderId="0" xfId="0" applyFont="1" applyFill="1" applyAlignment="1">
      <alignment horizontal="left" vertical="center"/>
    </xf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 applyAlignment="1">
      <alignment horizontal="left" vertical="center"/>
    </xf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 applyAlignment="1">
      <alignment horizontal="left" vertical="center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0" fontId="5" fillId="0" borderId="0" xfId="0" applyFont="1" applyAlignment="1">
      <alignment horizontal="left" vertical="center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 applyAlignment="1">
      <alignment horizontal="left" vertical="center"/>
    </xf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0" fontId="5" fillId="4" borderId="7" xfId="0" applyFont="1" applyFill="1" applyBorder="1" applyAlignment="1">
      <alignment horizontal="left" vertical="center" wrapText="1"/>
    </xf>
    <xf numFmtId="4" fontId="5" fillId="4" borderId="7" xfId="0" applyNumberFormat="1" applyFont="1" applyFill="1" applyBorder="1"/>
    <xf numFmtId="0" fontId="5" fillId="4" borderId="0" xfId="0" applyFont="1" applyFill="1" applyAlignment="1">
      <alignment horizontal="left" vertical="center" wrapText="1"/>
    </xf>
    <xf numFmtId="4" fontId="5" fillId="4" borderId="0" xfId="0" applyNumberFormat="1" applyFont="1" applyFill="1"/>
    <xf numFmtId="0" fontId="5" fillId="4" borderId="9" xfId="0" applyFont="1" applyFill="1" applyBorder="1" applyAlignment="1">
      <alignment horizontal="left" vertical="center" wrapText="1"/>
    </xf>
    <xf numFmtId="164" fontId="5" fillId="4" borderId="9" xfId="1" applyNumberFormat="1" applyFont="1" applyFill="1" applyBorder="1"/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0" fillId="4" borderId="10" xfId="0" applyFont="1" applyFill="1" applyBorder="1" applyAlignment="1">
      <alignment horizontal="center" vertical="center" textRotation="90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center"/>
    </xf>
    <xf numFmtId="0" fontId="0" fillId="0" borderId="11" xfId="0" applyBorder="1"/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12" fillId="0" borderId="0" xfId="0" applyFont="1" applyAlignment="1">
      <alignment horizontal="left" wrapText="1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0" fontId="5" fillId="0" borderId="12" xfId="0" applyFont="1" applyBorder="1" applyAlignment="1">
      <alignment horizontal="center" vertical="center"/>
    </xf>
    <xf numFmtId="4" fontId="5" fillId="2" borderId="7" xfId="0" applyNumberFormat="1" applyFont="1" applyFill="1" applyBorder="1"/>
    <xf numFmtId="0" fontId="5" fillId="0" borderId="13" xfId="0" applyFont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0" fontId="5" fillId="0" borderId="14" xfId="0" applyFont="1" applyBorder="1" applyAlignment="1">
      <alignment horizontal="center" vertical="center"/>
    </xf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16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17" fontId="5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1" fillId="0" borderId="24" xfId="0" applyFont="1" applyBorder="1" applyAlignment="1">
      <alignment horizontal="left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1" fillId="0" borderId="0" xfId="0" applyFont="1" applyAlignment="1">
      <alignment horizontal="left"/>
    </xf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1" fillId="0" borderId="63" xfId="0" applyFont="1" applyBorder="1" applyAlignment="1">
      <alignment horizontal="left" wrapText="1"/>
    </xf>
    <xf numFmtId="3" fontId="5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2BF1CB23-6FFE-4BB9-BB31-E2827BEE9C46}"/>
    <cellStyle name="Normal 2 6" xfId="3" xr:uid="{4F36439C-415D-460C-8BAD-F190AC76E389}"/>
    <cellStyle name="Porcentaje" xfId="1" builtinId="5"/>
  </cellStyles>
  <dxfs count="0"/>
  <tableStyles count="1" defaultTableStyle="TableStyleMedium2" defaultPivotStyle="PivotStyleLight16">
    <tableStyle name="Invisible" pivot="0" table="0" count="0" xr9:uid="{9040D038-17C5-4A84-A4EB-B53BB5F51B0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9-4C19-860C-FDDBD921C863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9-4C19-860C-FDDBD921C863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9-4C19-860C-FDDBD921C8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9-4C19-860C-FDDBD921C863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9-4C19-860C-FDDBD921C8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179-4C19-860C-FDDBD921C8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12">
                  <c:v>45813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79-4C19-860C-FDDBD921C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179-4C19-860C-FDDBD921C8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179-4C19-860C-FDDBD921C8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79-4C19-860C-FDDBD921C8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79-4C19-860C-FDDBD921C8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79-4C19-860C-FDDBD921C8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79-4C19-860C-FDDBD921C8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79-4C19-860C-FDDBD921C8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9-4C19-860C-FDDBD921C8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9-4C19-860C-FDDBD921C8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9-4C19-860C-FDDBD921C8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9-4C19-860C-FDDBD921C8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9-4C19-860C-FDDBD921C8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9-4C19-860C-FDDBD921C8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9-4C19-860C-FDDBD921C8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9-4C19-860C-FDDBD921C863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12">
                  <c:v>-1.6276223400828793E-2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179-4C19-860C-FDDBD921C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14-492B-B789-D9A812A6AB44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676</c:v>
                </c:pt>
                <c:pt idx="1">
                  <c:v>751</c:v>
                </c:pt>
                <c:pt idx="2">
                  <c:v>636</c:v>
                </c:pt>
                <c:pt idx="3">
                  <c:v>1013</c:v>
                </c:pt>
                <c:pt idx="4">
                  <c:v>516</c:v>
                </c:pt>
                <c:pt idx="5">
                  <c:v>493</c:v>
                </c:pt>
                <c:pt idx="6">
                  <c:v>865</c:v>
                </c:pt>
                <c:pt idx="7">
                  <c:v>1041</c:v>
                </c:pt>
                <c:pt idx="8">
                  <c:v>805</c:v>
                </c:pt>
                <c:pt idx="9">
                  <c:v>743</c:v>
                </c:pt>
                <c:pt idx="10">
                  <c:v>719</c:v>
                </c:pt>
                <c:pt idx="11">
                  <c:v>620</c:v>
                </c:pt>
                <c:pt idx="12">
                  <c:v>8878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4-492B-B789-D9A812A6AB44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14-492B-B789-D9A812A6AB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554</c:v>
                </c:pt>
                <c:pt idx="1">
                  <c:v>669</c:v>
                </c:pt>
                <c:pt idx="2">
                  <c:v>493</c:v>
                </c:pt>
                <c:pt idx="3">
                  <c:v>570</c:v>
                </c:pt>
                <c:pt idx="4">
                  <c:v>527</c:v>
                </c:pt>
                <c:pt idx="5">
                  <c:v>432</c:v>
                </c:pt>
                <c:pt idx="6">
                  <c:v>531</c:v>
                </c:pt>
                <c:pt idx="7">
                  <c:v>508</c:v>
                </c:pt>
                <c:pt idx="8">
                  <c:v>446</c:v>
                </c:pt>
                <c:pt idx="9">
                  <c:v>702</c:v>
                </c:pt>
                <c:pt idx="10">
                  <c:v>613</c:v>
                </c:pt>
                <c:pt idx="11">
                  <c:v>489</c:v>
                </c:pt>
                <c:pt idx="12">
                  <c:v>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14-492B-B789-D9A812A6AB44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14-492B-B789-D9A812A6AB4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14-492B-B789-D9A812A6AB4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512</c:v>
                </c:pt>
                <c:pt idx="1">
                  <c:v>678</c:v>
                </c:pt>
                <c:pt idx="12">
                  <c:v>1190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14-492B-B789-D9A812A6A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14-492B-B789-D9A812A6AB4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349</c:v>
                      </c:pt>
                      <c:pt idx="1">
                        <c:v>262</c:v>
                      </c:pt>
                      <c:pt idx="2">
                        <c:v>154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2</c:v>
                      </c:pt>
                      <c:pt idx="9">
                        <c:v>19</c:v>
                      </c:pt>
                      <c:pt idx="10">
                        <c:v>114</c:v>
                      </c:pt>
                      <c:pt idx="11">
                        <c:v>81</c:v>
                      </c:pt>
                      <c:pt idx="12">
                        <c:v>1273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14-492B-B789-D9A812A6AB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14-492B-B789-D9A812A6AB4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14-492B-B789-D9A812A6AB4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14-492B-B789-D9A812A6AB4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14-492B-B789-D9A812A6AB4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14-492B-B789-D9A812A6AB4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14-492B-B789-D9A812A6AB4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14-492B-B789-D9A812A6AB4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14-492B-B789-D9A812A6AB4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14-492B-B789-D9A812A6AB4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14-492B-B789-D9A812A6AB4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14-492B-B789-D9A812A6AB4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14-492B-B789-D9A812A6AB4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14-492B-B789-D9A812A6AB44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-7.5812274368231014E-2</c:v>
                </c:pt>
                <c:pt idx="1">
                  <c:v>1.3452914798206317E-2</c:v>
                </c:pt>
                <c:pt idx="12">
                  <c:v>-2.698282910874894E-2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14-492B-B789-D9A812A6A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D-421D-8127-3EEBDDF19376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AD-421D-8127-3EEBDDF19376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FAD-421D-8127-3EEBDDF193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FAD-421D-8127-3EEBDDF19376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D-421D-8127-3EEBDDF1937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AD-421D-8127-3EEBDDF1937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12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FAD-421D-8127-3EEBDDF19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FAD-421D-8127-3EEBDDF1937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FAD-421D-8127-3EEBDDF1937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AD-421D-8127-3EEBDDF1937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AD-421D-8127-3EEBDDF1937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AD-421D-8127-3EEBDDF1937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AD-421D-8127-3EEBDDF1937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AD-421D-8127-3EEBDDF1937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AD-421D-8127-3EEBDDF1937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AD-421D-8127-3EEBDDF1937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AD-421D-8127-3EEBDDF1937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AD-421D-8127-3EEBDDF1937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AD-421D-8127-3EEBDDF1937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AD-421D-8127-3EEBDDF1937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AD-421D-8127-3EEBDDF1937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AD-421D-8127-3EEBDDF19376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12">
                  <c:v>-0.18922155688622755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FAD-421D-8127-3EEBDDF19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B-4AB9-A172-99BB9562B009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905</c:v>
                </c:pt>
                <c:pt idx="1">
                  <c:v>665</c:v>
                </c:pt>
                <c:pt idx="2">
                  <c:v>457</c:v>
                </c:pt>
                <c:pt idx="3">
                  <c:v>202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15</c:v>
                </c:pt>
                <c:pt idx="8">
                  <c:v>12</c:v>
                </c:pt>
                <c:pt idx="9">
                  <c:v>77</c:v>
                </c:pt>
                <c:pt idx="10">
                  <c:v>782</c:v>
                </c:pt>
                <c:pt idx="11">
                  <c:v>560</c:v>
                </c:pt>
                <c:pt idx="12">
                  <c:v>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B-4AB9-A172-99BB9562B009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B-4AB9-A172-99BB9562B0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616</c:v>
                </c:pt>
                <c:pt idx="1">
                  <c:v>638</c:v>
                </c:pt>
                <c:pt idx="2">
                  <c:v>499</c:v>
                </c:pt>
                <c:pt idx="3">
                  <c:v>203</c:v>
                </c:pt>
                <c:pt idx="4">
                  <c:v>22</c:v>
                </c:pt>
                <c:pt idx="5">
                  <c:v>6</c:v>
                </c:pt>
                <c:pt idx="6">
                  <c:v>17</c:v>
                </c:pt>
                <c:pt idx="7">
                  <c:v>25</c:v>
                </c:pt>
                <c:pt idx="8">
                  <c:v>10</c:v>
                </c:pt>
                <c:pt idx="9">
                  <c:v>176</c:v>
                </c:pt>
                <c:pt idx="10">
                  <c:v>514</c:v>
                </c:pt>
                <c:pt idx="11">
                  <c:v>676</c:v>
                </c:pt>
                <c:pt idx="12">
                  <c:v>3402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EB-4AB9-A172-99BB9562B009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EB-4AB9-A172-99BB9562B0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EB-4AB9-A172-99BB9562B00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664</c:v>
                </c:pt>
                <c:pt idx="1">
                  <c:v>582</c:v>
                </c:pt>
                <c:pt idx="12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EB-4AB9-A172-99BB9562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EB-4AB9-A172-99BB9562B00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611</c:v>
                      </c:pt>
                      <c:pt idx="1">
                        <c:v>1068</c:v>
                      </c:pt>
                      <c:pt idx="2">
                        <c:v>282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2</c:v>
                      </c:pt>
                      <c:pt idx="9">
                        <c:v>2</c:v>
                      </c:pt>
                      <c:pt idx="10">
                        <c:v>3</c:v>
                      </c:pt>
                      <c:pt idx="11">
                        <c:v>6</c:v>
                      </c:pt>
                      <c:pt idx="12">
                        <c:v>1979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EB-4AB9-A172-99BB9562B0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EB-4AB9-A172-99BB9562B0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EB-4AB9-A172-99BB9562B0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EB-4AB9-A172-99BB9562B0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EB-4AB9-A172-99BB9562B0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EB-4AB9-A172-99BB9562B0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EB-4AB9-A172-99BB9562B0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EB-4AB9-A172-99BB9562B0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EB-4AB9-A172-99BB9562B0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EB-4AB9-A172-99BB9562B0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EB-4AB9-A172-99BB9562B0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EB-4AB9-A172-99BB9562B0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EB-4AB9-A172-99BB9562B0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EB-4AB9-A172-99BB9562B009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7.7922077922077948E-2</c:v>
                </c:pt>
                <c:pt idx="1">
                  <c:v>-8.7774294670846409E-2</c:v>
                </c:pt>
                <c:pt idx="12">
                  <c:v>-6.3795853269537073E-3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EB-4AB9-A172-99BB9562B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97-4D5A-8183-EC746044C971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528</c:v>
                </c:pt>
                <c:pt idx="1">
                  <c:v>457</c:v>
                </c:pt>
                <c:pt idx="2">
                  <c:v>280</c:v>
                </c:pt>
                <c:pt idx="3">
                  <c:v>281</c:v>
                </c:pt>
                <c:pt idx="4">
                  <c:v>28</c:v>
                </c:pt>
                <c:pt idx="5">
                  <c:v>11</c:v>
                </c:pt>
                <c:pt idx="6">
                  <c:v>13</c:v>
                </c:pt>
                <c:pt idx="7">
                  <c:v>32</c:v>
                </c:pt>
                <c:pt idx="8">
                  <c:v>11</c:v>
                </c:pt>
                <c:pt idx="9">
                  <c:v>132</c:v>
                </c:pt>
                <c:pt idx="10">
                  <c:v>543</c:v>
                </c:pt>
                <c:pt idx="11">
                  <c:v>569</c:v>
                </c:pt>
                <c:pt idx="12">
                  <c:v>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97-4D5A-8183-EC746044C971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97-4D5A-8183-EC746044C9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491</c:v>
                </c:pt>
                <c:pt idx="1">
                  <c:v>407</c:v>
                </c:pt>
                <c:pt idx="2">
                  <c:v>446</c:v>
                </c:pt>
                <c:pt idx="3">
                  <c:v>96</c:v>
                </c:pt>
                <c:pt idx="4">
                  <c:v>14</c:v>
                </c:pt>
                <c:pt idx="5">
                  <c:v>5</c:v>
                </c:pt>
                <c:pt idx="6">
                  <c:v>25</c:v>
                </c:pt>
                <c:pt idx="7">
                  <c:v>3</c:v>
                </c:pt>
                <c:pt idx="8">
                  <c:v>12</c:v>
                </c:pt>
                <c:pt idx="9">
                  <c:v>229</c:v>
                </c:pt>
                <c:pt idx="10">
                  <c:v>519</c:v>
                </c:pt>
                <c:pt idx="11">
                  <c:v>484</c:v>
                </c:pt>
                <c:pt idx="12">
                  <c:v>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97-4D5A-8183-EC746044C971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97-4D5A-8183-EC746044C9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297-4D5A-8183-EC746044C9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342</c:v>
                </c:pt>
                <c:pt idx="1">
                  <c:v>288</c:v>
                </c:pt>
                <c:pt idx="12">
                  <c:v>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297-4D5A-8183-EC746044C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297-4D5A-8183-EC746044C9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1321</c:v>
                      </c:pt>
                      <c:pt idx="1">
                        <c:v>2158</c:v>
                      </c:pt>
                      <c:pt idx="2">
                        <c:v>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0</c:v>
                      </c:pt>
                      <c:pt idx="9">
                        <c:v>57</c:v>
                      </c:pt>
                      <c:pt idx="10">
                        <c:v>35</c:v>
                      </c:pt>
                      <c:pt idx="11">
                        <c:v>12</c:v>
                      </c:pt>
                      <c:pt idx="12">
                        <c:v>4050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297-4D5A-8183-EC746044C9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97-4D5A-8183-EC746044C9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97-4D5A-8183-EC746044C9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97-4D5A-8183-EC746044C9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97-4D5A-8183-EC746044C9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97-4D5A-8183-EC746044C9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97-4D5A-8183-EC746044C9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97-4D5A-8183-EC746044C9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97-4D5A-8183-EC746044C9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97-4D5A-8183-EC746044C9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97-4D5A-8183-EC746044C9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97-4D5A-8183-EC746044C9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97-4D5A-8183-EC746044C9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97-4D5A-8183-EC746044C971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-0.30346232179226074</c:v>
                </c:pt>
                <c:pt idx="1">
                  <c:v>-0.29238329238329241</c:v>
                </c:pt>
                <c:pt idx="12">
                  <c:v>-0.2984409799554566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97-4D5A-8183-EC746044C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69-460F-9BAB-FA8D896AD3CA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22490</c:v>
                </c:pt>
                <c:pt idx="1">
                  <c:v>23086</c:v>
                </c:pt>
                <c:pt idx="2">
                  <c:v>21689</c:v>
                </c:pt>
                <c:pt idx="3">
                  <c:v>23484</c:v>
                </c:pt>
                <c:pt idx="4">
                  <c:v>21547</c:v>
                </c:pt>
                <c:pt idx="5">
                  <c:v>21065</c:v>
                </c:pt>
                <c:pt idx="6">
                  <c:v>24276</c:v>
                </c:pt>
                <c:pt idx="7">
                  <c:v>25495</c:v>
                </c:pt>
                <c:pt idx="8">
                  <c:v>22106</c:v>
                </c:pt>
                <c:pt idx="9">
                  <c:v>25007</c:v>
                </c:pt>
                <c:pt idx="10">
                  <c:v>24207</c:v>
                </c:pt>
                <c:pt idx="11">
                  <c:v>24142</c:v>
                </c:pt>
                <c:pt idx="12">
                  <c:v>278594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69-460F-9BAB-FA8D896AD3CA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69-460F-9BAB-FA8D896AD3C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22650</c:v>
                </c:pt>
                <c:pt idx="1">
                  <c:v>23921</c:v>
                </c:pt>
                <c:pt idx="2">
                  <c:v>27356</c:v>
                </c:pt>
                <c:pt idx="3">
                  <c:v>22205</c:v>
                </c:pt>
                <c:pt idx="4">
                  <c:v>23449</c:v>
                </c:pt>
                <c:pt idx="5">
                  <c:v>22841</c:v>
                </c:pt>
                <c:pt idx="6">
                  <c:v>24893</c:v>
                </c:pt>
                <c:pt idx="7">
                  <c:v>25319</c:v>
                </c:pt>
                <c:pt idx="8">
                  <c:v>21182</c:v>
                </c:pt>
                <c:pt idx="9">
                  <c:v>27341</c:v>
                </c:pt>
                <c:pt idx="10">
                  <c:v>23363</c:v>
                </c:pt>
                <c:pt idx="11">
                  <c:v>23290</c:v>
                </c:pt>
                <c:pt idx="12">
                  <c:v>287810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69-460F-9BAB-FA8D896AD3CA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69-460F-9BAB-FA8D896AD3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69-460F-9BAB-FA8D896AD3C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22528</c:v>
                </c:pt>
                <c:pt idx="1">
                  <c:v>23285</c:v>
                </c:pt>
                <c:pt idx="12">
                  <c:v>45813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869-460F-9BAB-FA8D896A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869-460F-9BAB-FA8D896AD3C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21031</c:v>
                      </c:pt>
                      <c:pt idx="1">
                        <c:v>22403</c:v>
                      </c:pt>
                      <c:pt idx="2">
                        <c:v>8865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13295</c:v>
                      </c:pt>
                      <c:pt idx="8">
                        <c:v>5725</c:v>
                      </c:pt>
                      <c:pt idx="9">
                        <c:v>6665</c:v>
                      </c:pt>
                      <c:pt idx="10">
                        <c:v>4928</c:v>
                      </c:pt>
                      <c:pt idx="11">
                        <c:v>6261</c:v>
                      </c:pt>
                      <c:pt idx="12">
                        <c:v>96681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869-460F-9BAB-FA8D896AD3C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69-460F-9BAB-FA8D896AD3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69-460F-9BAB-FA8D896AD3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69-460F-9BAB-FA8D896AD3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69-460F-9BAB-FA8D896AD3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69-460F-9BAB-FA8D896AD3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69-460F-9BAB-FA8D896AD3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69-460F-9BAB-FA8D896AD3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69-460F-9BAB-FA8D896AD3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69-460F-9BAB-FA8D896AD3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69-460F-9BAB-FA8D896AD3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69-460F-9BAB-FA8D896AD3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69-460F-9BAB-FA8D896AD3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69-460F-9BAB-FA8D896AD3CA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-5.3863134657836653E-3</c:v>
                </c:pt>
                <c:pt idx="1">
                  <c:v>-2.6587517244262338E-2</c:v>
                </c:pt>
                <c:pt idx="12">
                  <c:v>-1.6276223400828793E-2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869-460F-9BAB-FA8D896A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3B-43AB-A081-FA3BB8228D35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18402</c:v>
                </c:pt>
                <c:pt idx="1">
                  <c:v>18976</c:v>
                </c:pt>
                <c:pt idx="2">
                  <c:v>17386</c:v>
                </c:pt>
                <c:pt idx="3">
                  <c:v>19332</c:v>
                </c:pt>
                <c:pt idx="4">
                  <c:v>18326</c:v>
                </c:pt>
                <c:pt idx="5">
                  <c:v>17783</c:v>
                </c:pt>
                <c:pt idx="6">
                  <c:v>20245</c:v>
                </c:pt>
                <c:pt idx="7">
                  <c:v>20391</c:v>
                </c:pt>
                <c:pt idx="8">
                  <c:v>18135</c:v>
                </c:pt>
                <c:pt idx="9">
                  <c:v>20522</c:v>
                </c:pt>
                <c:pt idx="10">
                  <c:v>20019</c:v>
                </c:pt>
                <c:pt idx="11">
                  <c:v>19529</c:v>
                </c:pt>
                <c:pt idx="12">
                  <c:v>229046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B-43AB-A081-FA3BB8228D35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3B-43AB-A081-FA3BB8228D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18282</c:v>
                </c:pt>
                <c:pt idx="1">
                  <c:v>20148</c:v>
                </c:pt>
                <c:pt idx="2">
                  <c:v>22158</c:v>
                </c:pt>
                <c:pt idx="3">
                  <c:v>18488</c:v>
                </c:pt>
                <c:pt idx="4">
                  <c:v>19636</c:v>
                </c:pt>
                <c:pt idx="5">
                  <c:v>19273</c:v>
                </c:pt>
                <c:pt idx="6">
                  <c:v>20528</c:v>
                </c:pt>
                <c:pt idx="7">
                  <c:v>20545</c:v>
                </c:pt>
                <c:pt idx="8">
                  <c:v>17254</c:v>
                </c:pt>
                <c:pt idx="9">
                  <c:v>22570</c:v>
                </c:pt>
                <c:pt idx="10">
                  <c:v>18565</c:v>
                </c:pt>
                <c:pt idx="11">
                  <c:v>18483</c:v>
                </c:pt>
                <c:pt idx="12">
                  <c:v>235930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3B-43AB-A081-FA3BB8228D35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3B-43AB-A081-FA3BB8228D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3B-43AB-A081-FA3BB8228D3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18130</c:v>
                </c:pt>
                <c:pt idx="1">
                  <c:v>19062</c:v>
                </c:pt>
                <c:pt idx="12">
                  <c:v>37192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3B-43AB-A081-FA3BB822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3B-43AB-A081-FA3BB8228D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15979</c:v>
                      </c:pt>
                      <c:pt idx="1">
                        <c:v>17138</c:v>
                      </c:pt>
                      <c:pt idx="2">
                        <c:v>6170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11531</c:v>
                      </c:pt>
                      <c:pt idx="8">
                        <c:v>4549</c:v>
                      </c:pt>
                      <c:pt idx="9">
                        <c:v>5837</c:v>
                      </c:pt>
                      <c:pt idx="10">
                        <c:v>4402</c:v>
                      </c:pt>
                      <c:pt idx="11">
                        <c:v>5416</c:v>
                      </c:pt>
                      <c:pt idx="12">
                        <c:v>77095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3B-43AB-A081-FA3BB8228D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3B-43AB-A081-FA3BB8228D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3B-43AB-A081-FA3BB8228D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3B-43AB-A081-FA3BB8228D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3B-43AB-A081-FA3BB8228D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3B-43AB-A081-FA3BB8228D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3B-43AB-A081-FA3BB8228D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3B-43AB-A081-FA3BB8228D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3B-43AB-A081-FA3BB8228D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3B-43AB-A081-FA3BB8228D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3B-43AB-A081-FA3BB8228D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3B-43AB-A081-FA3BB8228D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3B-43AB-A081-FA3BB8228D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3B-43AB-A081-FA3BB8228D35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-8.3141888196039959E-3</c:v>
                </c:pt>
                <c:pt idx="1">
                  <c:v>-5.390113162596788E-2</c:v>
                </c:pt>
                <c:pt idx="12">
                  <c:v>-3.2214415820973175E-2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3B-43AB-A081-FA3BB822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DA-4965-BD61-5F74ABF2B4B5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14935</c:v>
                </c:pt>
                <c:pt idx="1">
                  <c:v>15417</c:v>
                </c:pt>
                <c:pt idx="2">
                  <c:v>13769</c:v>
                </c:pt>
                <c:pt idx="3">
                  <c:v>15420</c:v>
                </c:pt>
                <c:pt idx="4">
                  <c:v>14308</c:v>
                </c:pt>
                <c:pt idx="5">
                  <c:v>13809</c:v>
                </c:pt>
                <c:pt idx="6">
                  <c:v>15626</c:v>
                </c:pt>
                <c:pt idx="7">
                  <c:v>15580</c:v>
                </c:pt>
                <c:pt idx="8">
                  <c:v>14015</c:v>
                </c:pt>
                <c:pt idx="9">
                  <c:v>15893</c:v>
                </c:pt>
                <c:pt idx="10">
                  <c:v>15821</c:v>
                </c:pt>
                <c:pt idx="11">
                  <c:v>15445</c:v>
                </c:pt>
                <c:pt idx="12">
                  <c:v>180038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DA-4965-BD61-5F74ABF2B4B5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DA-4965-BD61-5F74ABF2B4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14354</c:v>
                </c:pt>
                <c:pt idx="1">
                  <c:v>15736</c:v>
                </c:pt>
                <c:pt idx="2">
                  <c:v>17491</c:v>
                </c:pt>
                <c:pt idx="3">
                  <c:v>14826</c:v>
                </c:pt>
                <c:pt idx="4">
                  <c:v>15219</c:v>
                </c:pt>
                <c:pt idx="5">
                  <c:v>14680</c:v>
                </c:pt>
                <c:pt idx="6">
                  <c:v>15688</c:v>
                </c:pt>
                <c:pt idx="7">
                  <c:v>15273</c:v>
                </c:pt>
                <c:pt idx="8">
                  <c:v>12989</c:v>
                </c:pt>
                <c:pt idx="9">
                  <c:v>17980</c:v>
                </c:pt>
                <c:pt idx="10">
                  <c:v>14412</c:v>
                </c:pt>
                <c:pt idx="11">
                  <c:v>14687</c:v>
                </c:pt>
                <c:pt idx="12">
                  <c:v>183335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DA-4965-BD61-5F74ABF2B4B5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DA-4965-BD61-5F74ABF2B4B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DA-4965-BD61-5F74ABF2B4B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14208</c:v>
                </c:pt>
                <c:pt idx="1">
                  <c:v>15122</c:v>
                </c:pt>
                <c:pt idx="12">
                  <c:v>29330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DA-4965-BD61-5F74ABF2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DA-4965-BD61-5F74ABF2B4B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13232</c:v>
                      </c:pt>
                      <c:pt idx="1">
                        <c:v>14090</c:v>
                      </c:pt>
                      <c:pt idx="2">
                        <c:v>5212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8422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DA-4965-BD61-5F74ABF2B4B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DA-4965-BD61-5F74ABF2B4B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DA-4965-BD61-5F74ABF2B4B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DA-4965-BD61-5F74ABF2B4B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DA-4965-BD61-5F74ABF2B4B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DA-4965-BD61-5F74ABF2B4B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DA-4965-BD61-5F74ABF2B4B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DA-4965-BD61-5F74ABF2B4B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DA-4965-BD61-5F74ABF2B4B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DA-4965-BD61-5F74ABF2B4B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DA-4965-BD61-5F74ABF2B4B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DA-4965-BD61-5F74ABF2B4B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DA-4965-BD61-5F74ABF2B4B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DA-4965-BD61-5F74ABF2B4B5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-1.0171380799777086E-2</c:v>
                </c:pt>
                <c:pt idx="1">
                  <c:v>-3.9018810371123536E-2</c:v>
                </c:pt>
                <c:pt idx="12">
                  <c:v>-2.5257560651379185E-2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DA-4965-BD61-5F74ABF2B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5B-44DE-B071-431E7ECFEB3C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3467</c:v>
                </c:pt>
                <c:pt idx="1">
                  <c:v>3559</c:v>
                </c:pt>
                <c:pt idx="2">
                  <c:v>3617</c:v>
                </c:pt>
                <c:pt idx="3">
                  <c:v>3912</c:v>
                </c:pt>
                <c:pt idx="4">
                  <c:v>4018</c:v>
                </c:pt>
                <c:pt idx="5">
                  <c:v>3974</c:v>
                </c:pt>
                <c:pt idx="6">
                  <c:v>4619</c:v>
                </c:pt>
                <c:pt idx="7">
                  <c:v>4811</c:v>
                </c:pt>
                <c:pt idx="8">
                  <c:v>4120</c:v>
                </c:pt>
                <c:pt idx="9">
                  <c:v>4629</c:v>
                </c:pt>
                <c:pt idx="10">
                  <c:v>4198</c:v>
                </c:pt>
                <c:pt idx="11">
                  <c:v>4084</c:v>
                </c:pt>
                <c:pt idx="12">
                  <c:v>49008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5B-44DE-B071-431E7ECFEB3C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5B-44DE-B071-431E7ECFEB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3928</c:v>
                </c:pt>
                <c:pt idx="1">
                  <c:v>4412</c:v>
                </c:pt>
                <c:pt idx="2">
                  <c:v>4667</c:v>
                </c:pt>
                <c:pt idx="3">
                  <c:v>3662</c:v>
                </c:pt>
                <c:pt idx="4">
                  <c:v>4417</c:v>
                </c:pt>
                <c:pt idx="5">
                  <c:v>4593</c:v>
                </c:pt>
                <c:pt idx="6">
                  <c:v>4840</c:v>
                </c:pt>
                <c:pt idx="7">
                  <c:v>5272</c:v>
                </c:pt>
                <c:pt idx="8">
                  <c:v>4265</c:v>
                </c:pt>
                <c:pt idx="9">
                  <c:v>4590</c:v>
                </c:pt>
                <c:pt idx="10">
                  <c:v>4153</c:v>
                </c:pt>
                <c:pt idx="11">
                  <c:v>3796</c:v>
                </c:pt>
                <c:pt idx="12">
                  <c:v>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5B-44DE-B071-431E7ECFEB3C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5B-44DE-B071-431E7ECFEB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5B-44DE-B071-431E7ECFEB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3922</c:v>
                </c:pt>
                <c:pt idx="1">
                  <c:v>3940</c:v>
                </c:pt>
                <c:pt idx="12">
                  <c:v>7862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5B-44DE-B071-431E7ECFE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5B-44DE-B071-431E7ECFEB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2747</c:v>
                      </c:pt>
                      <c:pt idx="1">
                        <c:v>3048</c:v>
                      </c:pt>
                      <c:pt idx="2">
                        <c:v>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3109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5B-44DE-B071-431E7ECFEB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5B-44DE-B071-431E7ECFEB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5B-44DE-B071-431E7ECFEB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5B-44DE-B071-431E7ECFEB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5B-44DE-B071-431E7ECFEB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5B-44DE-B071-431E7ECFEB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5B-44DE-B071-431E7ECFEB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5B-44DE-B071-431E7ECFEB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5B-44DE-B071-431E7ECFEB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5B-44DE-B071-431E7ECFEB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5B-44DE-B071-431E7ECFEB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5B-44DE-B071-431E7ECFEB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5B-44DE-B071-431E7ECFEB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5B-44DE-B071-431E7ECFEB3C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-1.5274949083503575E-3</c:v>
                </c:pt>
                <c:pt idx="1">
                  <c:v>-0.10698096101541255</c:v>
                </c:pt>
                <c:pt idx="12">
                  <c:v>-5.731414868105511E-2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5B-44DE-B071-431E7ECFE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46-462D-8EE4-20C36EA7F96D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4088</c:v>
                </c:pt>
                <c:pt idx="1">
                  <c:v>4110</c:v>
                </c:pt>
                <c:pt idx="2">
                  <c:v>4303</c:v>
                </c:pt>
                <c:pt idx="3">
                  <c:v>4152</c:v>
                </c:pt>
                <c:pt idx="4">
                  <c:v>3221</c:v>
                </c:pt>
                <c:pt idx="5">
                  <c:v>3282</c:v>
                </c:pt>
                <c:pt idx="6">
                  <c:v>4031</c:v>
                </c:pt>
                <c:pt idx="7">
                  <c:v>5104</c:v>
                </c:pt>
                <c:pt idx="8">
                  <c:v>3971</c:v>
                </c:pt>
                <c:pt idx="9">
                  <c:v>4485</c:v>
                </c:pt>
                <c:pt idx="10">
                  <c:v>4188</c:v>
                </c:pt>
                <c:pt idx="11">
                  <c:v>4613</c:v>
                </c:pt>
                <c:pt idx="12">
                  <c:v>49548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46-462D-8EE4-20C36EA7F96D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46-462D-8EE4-20C36EA7F9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4368</c:v>
                </c:pt>
                <c:pt idx="1">
                  <c:v>3773</c:v>
                </c:pt>
                <c:pt idx="2">
                  <c:v>5198</c:v>
                </c:pt>
                <c:pt idx="3">
                  <c:v>3717</c:v>
                </c:pt>
                <c:pt idx="4">
                  <c:v>3813</c:v>
                </c:pt>
                <c:pt idx="5">
                  <c:v>3568</c:v>
                </c:pt>
                <c:pt idx="6">
                  <c:v>4365</c:v>
                </c:pt>
                <c:pt idx="7">
                  <c:v>4774</c:v>
                </c:pt>
                <c:pt idx="8">
                  <c:v>3928</c:v>
                </c:pt>
                <c:pt idx="9">
                  <c:v>4771</c:v>
                </c:pt>
                <c:pt idx="10">
                  <c:v>4798</c:v>
                </c:pt>
                <c:pt idx="11">
                  <c:v>4807</c:v>
                </c:pt>
                <c:pt idx="12">
                  <c:v>51880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46-462D-8EE4-20C36EA7F96D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46-462D-8EE4-20C36EA7F9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46-462D-8EE4-20C36EA7F96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4398</c:v>
                </c:pt>
                <c:pt idx="1">
                  <c:v>4223</c:v>
                </c:pt>
                <c:pt idx="12">
                  <c:v>8621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46-462D-8EE4-20C36EA7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B46-462D-8EE4-20C36EA7F96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5052</c:v>
                      </c:pt>
                      <c:pt idx="1">
                        <c:v>5265</c:v>
                      </c:pt>
                      <c:pt idx="2">
                        <c:v>2695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1764</c:v>
                      </c:pt>
                      <c:pt idx="8">
                        <c:v>1176</c:v>
                      </c:pt>
                      <c:pt idx="9">
                        <c:v>828</c:v>
                      </c:pt>
                      <c:pt idx="10">
                        <c:v>526</c:v>
                      </c:pt>
                      <c:pt idx="11">
                        <c:v>845</c:v>
                      </c:pt>
                      <c:pt idx="12">
                        <c:v>19586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B46-462D-8EE4-20C36EA7F9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46-462D-8EE4-20C36EA7F9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46-462D-8EE4-20C36EA7F9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46-462D-8EE4-20C36EA7F9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46-462D-8EE4-20C36EA7F9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46-462D-8EE4-20C36EA7F9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46-462D-8EE4-20C36EA7F9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46-462D-8EE4-20C36EA7F9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46-462D-8EE4-20C36EA7F9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46-462D-8EE4-20C36EA7F9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46-462D-8EE4-20C36EA7F9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46-462D-8EE4-20C36EA7F9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46-462D-8EE4-20C36EA7F9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46-462D-8EE4-20C36EA7F96D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6.8681318681318437E-3</c:v>
                </c:pt>
                <c:pt idx="1">
                  <c:v>0.11926848661542544</c:v>
                </c:pt>
                <c:pt idx="12">
                  <c:v>5.8960815624616192E-2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B46-462D-8EE4-20C36EA7F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287810</c:v>
                </c:pt>
                <c:pt idx="1">
                  <c:v>278594</c:v>
                </c:pt>
                <c:pt idx="2">
                  <c:v>257117</c:v>
                </c:pt>
                <c:pt idx="3">
                  <c:v>140346</c:v>
                </c:pt>
                <c:pt idx="4">
                  <c:v>96681</c:v>
                </c:pt>
                <c:pt idx="5">
                  <c:v>250224</c:v>
                </c:pt>
                <c:pt idx="6">
                  <c:v>272428</c:v>
                </c:pt>
                <c:pt idx="7">
                  <c:v>264633</c:v>
                </c:pt>
                <c:pt idx="8">
                  <c:v>252163</c:v>
                </c:pt>
                <c:pt idx="9">
                  <c:v>234964</c:v>
                </c:pt>
                <c:pt idx="10">
                  <c:v>227194</c:v>
                </c:pt>
                <c:pt idx="11">
                  <c:v>224100</c:v>
                </c:pt>
                <c:pt idx="12">
                  <c:v>232379</c:v>
                </c:pt>
                <c:pt idx="13">
                  <c:v>235365</c:v>
                </c:pt>
                <c:pt idx="14">
                  <c:v>191608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A-48D6-933B-4D5A442BA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3.3080396562739978E-2</c:v>
                </c:pt>
                <c:pt idx="1">
                  <c:v>8.3530066078866927E-2</c:v>
                </c:pt>
                <c:pt idx="2">
                  <c:v>0.83202228777450027</c:v>
                </c:pt>
                <c:pt idx="3">
                  <c:v>0.45163992925186958</c:v>
                </c:pt>
                <c:pt idx="4">
                  <c:v>-0.61362219451371569</c:v>
                </c:pt>
                <c:pt idx="5">
                  <c:v>-8.1504103836609998E-2</c:v>
                </c:pt>
                <c:pt idx="6">
                  <c:v>2.9455887965597727E-2</c:v>
                </c:pt>
                <c:pt idx="7">
                  <c:v>4.9452140083993346E-2</c:v>
                </c:pt>
                <c:pt idx="8">
                  <c:v>7.3198447421732649E-2</c:v>
                </c:pt>
                <c:pt idx="9">
                  <c:v>3.4199846826940883E-2</c:v>
                </c:pt>
                <c:pt idx="10">
                  <c:v>1.3806336456938961E-2</c:v>
                </c:pt>
                <c:pt idx="11">
                  <c:v>-3.5627143588706334E-2</c:v>
                </c:pt>
                <c:pt idx="12">
                  <c:v>-1.2686678138210894E-2</c:v>
                </c:pt>
                <c:pt idx="13">
                  <c:v>0.22836729155358859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A-48D6-933B-4D5A442BA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4-4861-AF44-85C6432064CE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1649</c:v>
                </c:pt>
                <c:pt idx="1">
                  <c:v>1146</c:v>
                </c:pt>
                <c:pt idx="2">
                  <c:v>1783</c:v>
                </c:pt>
                <c:pt idx="3">
                  <c:v>3984</c:v>
                </c:pt>
                <c:pt idx="4">
                  <c:v>2472</c:v>
                </c:pt>
                <c:pt idx="5">
                  <c:v>3499</c:v>
                </c:pt>
                <c:pt idx="6">
                  <c:v>4301</c:v>
                </c:pt>
                <c:pt idx="7">
                  <c:v>4258</c:v>
                </c:pt>
                <c:pt idx="8">
                  <c:v>3382</c:v>
                </c:pt>
                <c:pt idx="9">
                  <c:v>2377</c:v>
                </c:pt>
                <c:pt idx="10">
                  <c:v>1284</c:v>
                </c:pt>
                <c:pt idx="11">
                  <c:v>1883</c:v>
                </c:pt>
                <c:pt idx="12">
                  <c:v>32018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B4-4861-AF44-85C6432064CE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B4-4861-AF44-85C6432064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1032</c:v>
                </c:pt>
                <c:pt idx="1">
                  <c:v>1343</c:v>
                </c:pt>
                <c:pt idx="2">
                  <c:v>2340</c:v>
                </c:pt>
                <c:pt idx="3">
                  <c:v>1383</c:v>
                </c:pt>
                <c:pt idx="4">
                  <c:v>2206</c:v>
                </c:pt>
                <c:pt idx="5">
                  <c:v>2734</c:v>
                </c:pt>
                <c:pt idx="6">
                  <c:v>4112</c:v>
                </c:pt>
                <c:pt idx="7">
                  <c:v>5008</c:v>
                </c:pt>
                <c:pt idx="8">
                  <c:v>2838</c:v>
                </c:pt>
                <c:pt idx="9">
                  <c:v>3489</c:v>
                </c:pt>
                <c:pt idx="10">
                  <c:v>1304</c:v>
                </c:pt>
                <c:pt idx="11">
                  <c:v>1399</c:v>
                </c:pt>
                <c:pt idx="12">
                  <c:v>29188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B4-4861-AF44-85C6432064CE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4-4861-AF44-85C6432064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4-4861-AF44-85C6432064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851</c:v>
                </c:pt>
                <c:pt idx="1">
                  <c:v>670</c:v>
                </c:pt>
                <c:pt idx="12">
                  <c:v>1521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EB4-4861-AF44-85C64320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EB4-4861-AF44-85C6432064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827</c:v>
                      </c:pt>
                      <c:pt idx="1">
                        <c:v>1316</c:v>
                      </c:pt>
                      <c:pt idx="2">
                        <c:v>486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8045</c:v>
                      </c:pt>
                      <c:pt idx="8">
                        <c:v>3978</c:v>
                      </c:pt>
                      <c:pt idx="9">
                        <c:v>3756</c:v>
                      </c:pt>
                      <c:pt idx="10">
                        <c:v>1562</c:v>
                      </c:pt>
                      <c:pt idx="11">
                        <c:v>1855</c:v>
                      </c:pt>
                      <c:pt idx="12">
                        <c:v>26839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EB4-4861-AF44-85C6432064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EB4-4861-AF44-85C6432064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EB4-4861-AF44-85C6432064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EB4-4861-AF44-85C6432064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B4-4861-AF44-85C6432064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B4-4861-AF44-85C6432064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B4-4861-AF44-85C6432064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B4-4861-AF44-85C6432064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B4-4861-AF44-85C6432064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B4-4861-AF44-85C6432064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B4-4861-AF44-85C6432064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B4-4861-AF44-85C6432064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B4-4861-AF44-85C6432064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B4-4861-AF44-85C6432064CE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-0.17538759689922478</c:v>
                </c:pt>
                <c:pt idx="1">
                  <c:v>-0.50111690245718543</c:v>
                </c:pt>
                <c:pt idx="12">
                  <c:v>-0.359578947368421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EB4-4861-AF44-85C643206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235930</c:v>
                </c:pt>
                <c:pt idx="1">
                  <c:v>229046</c:v>
                </c:pt>
                <c:pt idx="2">
                  <c:v>211298</c:v>
                </c:pt>
                <c:pt idx="3">
                  <c:v>116590</c:v>
                </c:pt>
                <c:pt idx="4">
                  <c:v>77095</c:v>
                </c:pt>
                <c:pt idx="5">
                  <c:v>179597</c:v>
                </c:pt>
                <c:pt idx="6">
                  <c:v>174825</c:v>
                </c:pt>
                <c:pt idx="7">
                  <c:v>170572</c:v>
                </c:pt>
                <c:pt idx="8">
                  <c:v>169148</c:v>
                </c:pt>
                <c:pt idx="9">
                  <c:v>168456</c:v>
                </c:pt>
                <c:pt idx="10">
                  <c:v>166846</c:v>
                </c:pt>
                <c:pt idx="11">
                  <c:v>162205</c:v>
                </c:pt>
                <c:pt idx="12">
                  <c:v>162021</c:v>
                </c:pt>
                <c:pt idx="13">
                  <c:v>154116</c:v>
                </c:pt>
                <c:pt idx="14">
                  <c:v>130978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D-4607-A963-D1DB21D5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3.0055098102564459E-2</c:v>
                </c:pt>
                <c:pt idx="1">
                  <c:v>8.3995115902658846E-2</c:v>
                </c:pt>
                <c:pt idx="2">
                  <c:v>0.81231666523715584</c:v>
                </c:pt>
                <c:pt idx="3">
                  <c:v>0.51229003177897403</c:v>
                </c:pt>
                <c:pt idx="4">
                  <c:v>-0.57073336414305365</c:v>
                </c:pt>
                <c:pt idx="5">
                  <c:v>2.7295867295867193E-2</c:v>
                </c:pt>
                <c:pt idx="6">
                  <c:v>2.4933752315737578E-2</c:v>
                </c:pt>
                <c:pt idx="7">
                  <c:v>8.4186629460589746E-3</c:v>
                </c:pt>
                <c:pt idx="8">
                  <c:v>4.1078976112456367E-3</c:v>
                </c:pt>
                <c:pt idx="9">
                  <c:v>9.6496170120949909E-3</c:v>
                </c:pt>
                <c:pt idx="10">
                  <c:v>2.8611941678739816E-2</c:v>
                </c:pt>
                <c:pt idx="11">
                  <c:v>1.1356552545658261E-3</c:v>
                </c:pt>
                <c:pt idx="12">
                  <c:v>5.1292532897298182E-2</c:v>
                </c:pt>
                <c:pt idx="13">
                  <c:v>0.176655621554765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D-4607-A963-D1DB21D5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183335</c:v>
                </c:pt>
                <c:pt idx="1">
                  <c:v>180038</c:v>
                </c:pt>
                <c:pt idx="2">
                  <c:v>163913</c:v>
                </c:pt>
                <c:pt idx="3">
                  <c:v>87353</c:v>
                </c:pt>
                <c:pt idx="4">
                  <c:v>0</c:v>
                </c:pt>
                <c:pt idx="5">
                  <c:v>149743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9-4F8D-AB2E-D4C322D8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1.8312800630977843E-2</c:v>
                </c:pt>
                <c:pt idx="1">
                  <c:v>9.8375357659246099E-2</c:v>
                </c:pt>
                <c:pt idx="2">
                  <c:v>0.8764438542465629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9-4F8D-AB2E-D4C322D8E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0-4839-BC47-2B822B60DFC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00-4839-BC47-2B822B60DFC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00-4839-BC47-2B822B60DFC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B00-4839-BC47-2B822B60DFC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B00-4839-BC47-2B822B60DFC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00-4839-BC47-2B822B60DFC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B00-4839-BC47-2B822B60DFC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B00-4839-BC47-2B822B60DF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287810</c:v>
                </c:pt>
                <c:pt idx="1">
                  <c:v>29188</c:v>
                </c:pt>
                <c:pt idx="2">
                  <c:v>258622</c:v>
                </c:pt>
                <c:pt idx="3">
                  <c:v>116159</c:v>
                </c:pt>
                <c:pt idx="4">
                  <c:v>21459</c:v>
                </c:pt>
                <c:pt idx="5">
                  <c:v>24579</c:v>
                </c:pt>
                <c:pt idx="6">
                  <c:v>6534</c:v>
                </c:pt>
                <c:pt idx="7">
                  <c:v>5563</c:v>
                </c:pt>
                <c:pt idx="8">
                  <c:v>3402</c:v>
                </c:pt>
                <c:pt idx="9">
                  <c:v>2731</c:v>
                </c:pt>
                <c:pt idx="10">
                  <c:v>78195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B00-4839-BC47-2B822B60DFCE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3.3080396562739978E-2</c:v>
                </c:pt>
                <c:pt idx="1">
                  <c:v>-8.838778187269658E-2</c:v>
                </c:pt>
                <c:pt idx="2">
                  <c:v>4.8853091947310467E-2</c:v>
                </c:pt>
                <c:pt idx="3">
                  <c:v>9.7599924407067995E-2</c:v>
                </c:pt>
                <c:pt idx="4">
                  <c:v>3.2427231176329174E-2</c:v>
                </c:pt>
                <c:pt idx="5">
                  <c:v>-2.0327633624297459E-2</c:v>
                </c:pt>
                <c:pt idx="6">
                  <c:v>-0.26402342870015771</c:v>
                </c:pt>
                <c:pt idx="7">
                  <c:v>1.3296903460837894E-2</c:v>
                </c:pt>
                <c:pt idx="8">
                  <c:v>-7.8298564074776533E-2</c:v>
                </c:pt>
                <c:pt idx="9">
                  <c:v>-5.3379549393414161E-2</c:v>
                </c:pt>
                <c:pt idx="10">
                  <c:v>5.7718320528081346E-2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00-4839-BC47-2B822B60DFC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00-4839-BC47-2B822B60DFC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00-4839-BC47-2B822B60DFC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00-4839-BC47-2B822B60DFC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00-4839-BC47-2B822B60DFC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00-4839-BC47-2B822B60DFC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00-4839-BC47-2B822B60DFC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00-4839-BC47-2B822B60DFCE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0.10141412737569924</c:v>
                </c:pt>
                <c:pt idx="2">
                  <c:v>0.89858587262430079</c:v>
                </c:pt>
                <c:pt idx="3">
                  <c:v>0.40359612244188875</c:v>
                </c:pt>
                <c:pt idx="4">
                  <c:v>7.4559605295159995E-2</c:v>
                </c:pt>
                <c:pt idx="5">
                  <c:v>8.5400090337375348E-2</c:v>
                </c:pt>
                <c:pt idx="6">
                  <c:v>2.27024773287933E-2</c:v>
                </c:pt>
                <c:pt idx="7">
                  <c:v>1.9328723810847433E-2</c:v>
                </c:pt>
                <c:pt idx="8">
                  <c:v>1.1820298113338661E-2</c:v>
                </c:pt>
                <c:pt idx="9">
                  <c:v>9.4888989263750383E-3</c:v>
                </c:pt>
                <c:pt idx="10">
                  <c:v>0.27168965637052223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B00-4839-BC47-2B822B60D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febrero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9A-458F-80FF-EE756F6AB9A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9A-458F-80FF-EE756F6AB9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9A-458F-80FF-EE756F6AB9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9A-458F-80FF-EE756F6AB9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9A-458F-80FF-EE756F6AB9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9A-458F-80FF-EE756F6AB9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9A-458F-80FF-EE756F6AB9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A9A-458F-80FF-EE756F6AB9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23921</c:v>
                </c:pt>
                <c:pt idx="1">
                  <c:v>1343</c:v>
                </c:pt>
                <c:pt idx="2">
                  <c:v>870</c:v>
                </c:pt>
                <c:pt idx="3">
                  <c:v>473</c:v>
                </c:pt>
                <c:pt idx="4">
                  <c:v>22578</c:v>
                </c:pt>
                <c:pt idx="5">
                  <c:v>9308</c:v>
                </c:pt>
                <c:pt idx="6">
                  <c:v>2028</c:v>
                </c:pt>
                <c:pt idx="7">
                  <c:v>2057</c:v>
                </c:pt>
                <c:pt idx="8">
                  <c:v>669</c:v>
                </c:pt>
                <c:pt idx="9">
                  <c:v>462</c:v>
                </c:pt>
                <c:pt idx="10">
                  <c:v>638</c:v>
                </c:pt>
                <c:pt idx="11">
                  <c:v>407</c:v>
                </c:pt>
                <c:pt idx="12">
                  <c:v>7009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A9A-458F-80FF-EE756F6AB9AE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febrero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3.6169106817985019E-2</c:v>
                </c:pt>
                <c:pt idx="1">
                  <c:v>0.17190226876090753</c:v>
                </c:pt>
                <c:pt idx="2">
                  <c:v>0.36577708006279441</c:v>
                </c:pt>
                <c:pt idx="3">
                  <c:v>-7.0726915520628708E-2</c:v>
                </c:pt>
                <c:pt idx="4">
                  <c:v>2.9079307201458571E-2</c:v>
                </c:pt>
                <c:pt idx="5">
                  <c:v>8.5354477611940371E-2</c:v>
                </c:pt>
                <c:pt idx="6">
                  <c:v>6.6246056782334417E-2</c:v>
                </c:pt>
                <c:pt idx="7">
                  <c:v>-6.1587591240875872E-2</c:v>
                </c:pt>
                <c:pt idx="8">
                  <c:v>-0.10918774966711053</c:v>
                </c:pt>
                <c:pt idx="9">
                  <c:v>3.8202247191011285E-2</c:v>
                </c:pt>
                <c:pt idx="10">
                  <c:v>-4.0601503759398527E-2</c:v>
                </c:pt>
                <c:pt idx="11">
                  <c:v>-0.10940919037199126</c:v>
                </c:pt>
                <c:pt idx="12">
                  <c:v>8.1990794016111312E-3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A9A-458F-80FF-EE756F6AB9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A9A-458F-80FF-EE756F6AB9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A9A-458F-80FF-EE756F6AB9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A9A-458F-80FF-EE756F6AB9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A9A-458F-80FF-EE756F6AB9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A9A-458F-80FF-EE756F6AB9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A9A-458F-80FF-EE756F6AB9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A9A-458F-80FF-EE756F6AB9AE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5.6143137828686095E-2</c:v>
                </c:pt>
                <c:pt idx="2">
                  <c:v>3.6369716985075871E-2</c:v>
                </c:pt>
                <c:pt idx="3">
                  <c:v>1.9773420843610216E-2</c:v>
                </c:pt>
                <c:pt idx="4">
                  <c:v>0.94385686217131393</c:v>
                </c:pt>
                <c:pt idx="5">
                  <c:v>0.38911416746791522</c:v>
                </c:pt>
                <c:pt idx="6">
                  <c:v>8.4779064420383757E-2</c:v>
                </c:pt>
                <c:pt idx="7">
                  <c:v>8.5991388319886286E-2</c:v>
                </c:pt>
                <c:pt idx="8">
                  <c:v>2.7967058233351449E-2</c:v>
                </c:pt>
                <c:pt idx="9">
                  <c:v>1.931357384724719E-2</c:v>
                </c:pt>
                <c:pt idx="10">
                  <c:v>2.6671125789055641E-2</c:v>
                </c:pt>
                <c:pt idx="11">
                  <c:v>1.7014338865432046E-2</c:v>
                </c:pt>
                <c:pt idx="12">
                  <c:v>0.2930061452280423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A9A-458F-80FF-EE756F6AB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5-41B1-BAC4-5E300901F02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95-41B1-BAC4-5E300901F02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B95-41B1-BAC4-5E300901F02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B95-41B1-BAC4-5E300901F02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B95-41B1-BAC4-5E300901F02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B95-41B1-BAC4-5E300901F02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B95-41B1-BAC4-5E300901F02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B95-41B1-BAC4-5E300901F0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45813</c:v>
                </c:pt>
                <c:pt idx="1">
                  <c:v>1521</c:v>
                </c:pt>
                <c:pt idx="2">
                  <c:v>44292</c:v>
                </c:pt>
                <c:pt idx="3">
                  <c:v>18318</c:v>
                </c:pt>
                <c:pt idx="4">
                  <c:v>3498</c:v>
                </c:pt>
                <c:pt idx="5">
                  <c:v>3909</c:v>
                </c:pt>
                <c:pt idx="6">
                  <c:v>1190</c:v>
                </c:pt>
                <c:pt idx="7">
                  <c:v>677</c:v>
                </c:pt>
                <c:pt idx="8">
                  <c:v>1246</c:v>
                </c:pt>
                <c:pt idx="9">
                  <c:v>630</c:v>
                </c:pt>
                <c:pt idx="10">
                  <c:v>14824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95-41B1-BAC4-5E300901F02B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-1.6276223400828793E-2</c:v>
                </c:pt>
                <c:pt idx="1">
                  <c:v>-0.359578947368421</c:v>
                </c:pt>
                <c:pt idx="2">
                  <c:v>2.1721422753189223E-3</c:v>
                </c:pt>
                <c:pt idx="3">
                  <c:v>2.4382060172240205E-2</c:v>
                </c:pt>
                <c:pt idx="4">
                  <c:v>-3.7159372419488079E-2</c:v>
                </c:pt>
                <c:pt idx="5">
                  <c:v>0.10830734335129</c:v>
                </c:pt>
                <c:pt idx="6">
                  <c:v>-2.698282910874894E-2</c:v>
                </c:pt>
                <c:pt idx="7">
                  <c:v>-0.18922155688622755</c:v>
                </c:pt>
                <c:pt idx="8">
                  <c:v>-6.3795853269537073E-3</c:v>
                </c:pt>
                <c:pt idx="9">
                  <c:v>-0.2984409799554566</c:v>
                </c:pt>
                <c:pt idx="10">
                  <c:v>-8.0299785867237183E-3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95-41B1-BAC4-5E300901F02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95-41B1-BAC4-5E300901F02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95-41B1-BAC4-5E300901F02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95-41B1-BAC4-5E300901F02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95-41B1-BAC4-5E300901F02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95-41B1-BAC4-5E300901F02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95-41B1-BAC4-5E300901F02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95-41B1-BAC4-5E300901F02B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3.3200183354069802E-2</c:v>
                </c:pt>
                <c:pt idx="2">
                  <c:v>0.96679981664593018</c:v>
                </c:pt>
                <c:pt idx="3">
                  <c:v>0.39984283936873816</c:v>
                </c:pt>
                <c:pt idx="4">
                  <c:v>7.6353873354724641E-2</c:v>
                </c:pt>
                <c:pt idx="5">
                  <c:v>8.532512605592299E-2</c:v>
                </c:pt>
                <c:pt idx="6">
                  <c:v>2.5975159889114443E-2</c:v>
                </c:pt>
                <c:pt idx="7">
                  <c:v>1.4777464911706284E-2</c:v>
                </c:pt>
                <c:pt idx="8">
                  <c:v>2.7197520354484535E-2</c:v>
                </c:pt>
                <c:pt idx="9">
                  <c:v>1.3751555235413529E-2</c:v>
                </c:pt>
                <c:pt idx="10">
                  <c:v>0.32357627747582562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B95-41B1-BAC4-5E300901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7C-41DD-A41D-F16C121A1AF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7C-41DD-A41D-F16C121A1A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07C-41DD-A41D-F16C121A1A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7C-41DD-A41D-F16C121A1A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07C-41DD-A41D-F16C121A1A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07C-41DD-A41D-F16C121A1A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07C-41DD-A41D-F16C121A1AF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07C-41DD-A41D-F16C121A1A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37192</c:v>
                </c:pt>
                <c:pt idx="1">
                  <c:v>1162</c:v>
                </c:pt>
                <c:pt idx="2">
                  <c:v>36030</c:v>
                </c:pt>
                <c:pt idx="3">
                  <c:v>14844</c:v>
                </c:pt>
                <c:pt idx="4">
                  <c:v>3023</c:v>
                </c:pt>
                <c:pt idx="5">
                  <c:v>3283</c:v>
                </c:pt>
                <c:pt idx="6">
                  <c:v>927</c:v>
                </c:pt>
                <c:pt idx="7">
                  <c:v>512</c:v>
                </c:pt>
                <c:pt idx="8">
                  <c:v>1073</c:v>
                </c:pt>
                <c:pt idx="9">
                  <c:v>487</c:v>
                </c:pt>
                <c:pt idx="10">
                  <c:v>11881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7C-41DD-A41D-F16C121A1AFE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-3.2214415820973175E-2</c:v>
                </c:pt>
                <c:pt idx="1">
                  <c:v>-0.40562659846547311</c:v>
                </c:pt>
                <c:pt idx="2">
                  <c:v>-1.2200137080191964E-2</c:v>
                </c:pt>
                <c:pt idx="3">
                  <c:v>3.5579740477187149E-2</c:v>
                </c:pt>
                <c:pt idx="4">
                  <c:v>-4.426177679418275E-2</c:v>
                </c:pt>
                <c:pt idx="5">
                  <c:v>6.9381107491856664E-2</c:v>
                </c:pt>
                <c:pt idx="6">
                  <c:v>-0.10174418604651159</c:v>
                </c:pt>
                <c:pt idx="7">
                  <c:v>-0.24035608308605338</c:v>
                </c:pt>
                <c:pt idx="8">
                  <c:v>-5.7117750439367287E-2</c:v>
                </c:pt>
                <c:pt idx="9">
                  <c:v>-0.32734806629834257</c:v>
                </c:pt>
                <c:pt idx="10">
                  <c:v>-3.7196110210696909E-2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7C-41DD-A41D-F16C121A1AF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7C-41DD-A41D-F16C121A1AF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07C-41DD-A41D-F16C121A1AF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07C-41DD-A41D-F16C121A1AF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07C-41DD-A41D-F16C121A1AF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07C-41DD-A41D-F16C121A1AF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07C-41DD-A41D-F16C121A1AF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07C-41DD-A41D-F16C121A1AFE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3.1243278124327811E-2</c:v>
                </c:pt>
                <c:pt idx="2">
                  <c:v>0.96875672187567219</c:v>
                </c:pt>
                <c:pt idx="3">
                  <c:v>0.39911808991180897</c:v>
                </c:pt>
                <c:pt idx="4">
                  <c:v>8.1280920628092057E-2</c:v>
                </c:pt>
                <c:pt idx="5">
                  <c:v>8.8271671327167137E-2</c:v>
                </c:pt>
                <c:pt idx="6">
                  <c:v>2.4924714992471498E-2</c:v>
                </c:pt>
                <c:pt idx="7">
                  <c:v>1.3766401376640139E-2</c:v>
                </c:pt>
                <c:pt idx="8">
                  <c:v>2.8850290385029037E-2</c:v>
                </c:pt>
                <c:pt idx="9">
                  <c:v>1.3094213809421381E-2</c:v>
                </c:pt>
                <c:pt idx="10">
                  <c:v>0.31945041944504193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07C-41DD-A41D-F16C121A1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AF-43D2-8847-C3C44745DFA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6AF-43D2-8847-C3C44745DF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6AF-43D2-8847-C3C44745DF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6AF-43D2-8847-C3C44745DF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6AF-43D2-8847-C3C44745DF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6AF-43D2-8847-C3C44745DF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6AF-43D2-8847-C3C44745DFA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6AF-43D2-8847-C3C44745DF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8621</c:v>
                </c:pt>
                <c:pt idx="1">
                  <c:v>359</c:v>
                </c:pt>
                <c:pt idx="2">
                  <c:v>8262</c:v>
                </c:pt>
                <c:pt idx="3">
                  <c:v>3474</c:v>
                </c:pt>
                <c:pt idx="4">
                  <c:v>475</c:v>
                </c:pt>
                <c:pt idx="5">
                  <c:v>626</c:v>
                </c:pt>
                <c:pt idx="6">
                  <c:v>263</c:v>
                </c:pt>
                <c:pt idx="7">
                  <c:v>165</c:v>
                </c:pt>
                <c:pt idx="8">
                  <c:v>173</c:v>
                </c:pt>
                <c:pt idx="9">
                  <c:v>143</c:v>
                </c:pt>
                <c:pt idx="10">
                  <c:v>2943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AF-43D2-8847-C3C44745DFA2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5.8960815624616192E-2</c:v>
                </c:pt>
                <c:pt idx="1">
                  <c:v>-0.14523809523809528</c:v>
                </c:pt>
                <c:pt idx="2">
                  <c:v>7.0068643958036469E-2</c:v>
                </c:pt>
                <c:pt idx="3">
                  <c:v>-2.0856820744081128E-2</c:v>
                </c:pt>
                <c:pt idx="4">
                  <c:v>1.0638297872340496E-2</c:v>
                </c:pt>
                <c:pt idx="5">
                  <c:v>0.36980306345733038</c:v>
                </c:pt>
                <c:pt idx="6">
                  <c:v>0.37696335078534027</c:v>
                </c:pt>
                <c:pt idx="7">
                  <c:v>2.4844720496894457E-2</c:v>
                </c:pt>
                <c:pt idx="8">
                  <c:v>0.49137931034482762</c:v>
                </c:pt>
                <c:pt idx="9">
                  <c:v>-0.17816091954022983</c:v>
                </c:pt>
                <c:pt idx="10">
                  <c:v>0.1301843317972351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AF-43D2-8847-C3C44745DFA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6AF-43D2-8847-C3C44745DFA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6AF-43D2-8847-C3C44745DFA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6AF-43D2-8847-C3C44745DFA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6AF-43D2-8847-C3C44745DFA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6AF-43D2-8847-C3C44745DFA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6AF-43D2-8847-C3C44745DFA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6AF-43D2-8847-C3C44745DFA2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4.1642500869968679E-2</c:v>
                </c:pt>
                <c:pt idx="2">
                  <c:v>0.95835749913003132</c:v>
                </c:pt>
                <c:pt idx="3">
                  <c:v>0.40296949309824848</c:v>
                </c:pt>
                <c:pt idx="4">
                  <c:v>5.5098016471407031E-2</c:v>
                </c:pt>
                <c:pt idx="5">
                  <c:v>7.2613385918106954E-2</c:v>
                </c:pt>
                <c:pt idx="6">
                  <c:v>3.0506901751536943E-2</c:v>
                </c:pt>
                <c:pt idx="7">
                  <c:v>1.9139310984804547E-2</c:v>
                </c:pt>
                <c:pt idx="8">
                  <c:v>2.0067277578007192E-2</c:v>
                </c:pt>
                <c:pt idx="9">
                  <c:v>1.6587402853497274E-2</c:v>
                </c:pt>
                <c:pt idx="10">
                  <c:v>0.34137571047442294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56AF-43D2-8847-C3C44745D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D7-484A-BF67-84230257A71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D7-484A-BF67-84230257A71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D7-484A-BF67-84230257A71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D7-484A-BF67-84230257A71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7D7-484A-BF67-84230257A71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7D7-484A-BF67-84230257A71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7D7-484A-BF67-84230257A71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7D7-484A-BF67-84230257A7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27960</c:v>
                </c:pt>
                <c:pt idx="1">
                  <c:v>723</c:v>
                </c:pt>
                <c:pt idx="2">
                  <c:v>27237</c:v>
                </c:pt>
                <c:pt idx="3">
                  <c:v>11537</c:v>
                </c:pt>
                <c:pt idx="4">
                  <c:v>2167</c:v>
                </c:pt>
                <c:pt idx="5">
                  <c:v>2587</c:v>
                </c:pt>
                <c:pt idx="6">
                  <c:v>751</c:v>
                </c:pt>
                <c:pt idx="7">
                  <c:v>415</c:v>
                </c:pt>
                <c:pt idx="8">
                  <c:v>681</c:v>
                </c:pt>
                <c:pt idx="9">
                  <c:v>360</c:v>
                </c:pt>
                <c:pt idx="10">
                  <c:v>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7D7-484A-BF67-84230257A719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-1.7706576728499179E-2</c:v>
                </c:pt>
                <c:pt idx="1">
                  <c:v>-0.47341587764020399</c:v>
                </c:pt>
                <c:pt idx="2">
                  <c:v>5.3892436602562821E-3</c:v>
                </c:pt>
                <c:pt idx="3">
                  <c:v>2.5967096487327757E-2</c:v>
                </c:pt>
                <c:pt idx="4">
                  <c:v>-0.129718875502008</c:v>
                </c:pt>
                <c:pt idx="5">
                  <c:v>7.9716193656093504E-2</c:v>
                </c:pt>
                <c:pt idx="6">
                  <c:v>-0.1112426035502958</c:v>
                </c:pt>
                <c:pt idx="7">
                  <c:v>-0.25627240143369179</c:v>
                </c:pt>
                <c:pt idx="8">
                  <c:v>-0.15193026151930267</c:v>
                </c:pt>
                <c:pt idx="9">
                  <c:v>-0.31166347992351817</c:v>
                </c:pt>
                <c:pt idx="10">
                  <c:v>6.1717895759932029E-2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D7-484A-BF67-84230257A71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D7-484A-BF67-84230257A71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D7-484A-BF67-84230257A71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D7-484A-BF67-84230257A71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D7-484A-BF67-84230257A71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7D7-484A-BF67-84230257A71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7D7-484A-BF67-84230257A71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7D7-484A-BF67-84230257A719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2.5858369098712447E-2</c:v>
                </c:pt>
                <c:pt idx="2">
                  <c:v>0.97414163090128758</c:v>
                </c:pt>
                <c:pt idx="3">
                  <c:v>0.41262517882689559</c:v>
                </c:pt>
                <c:pt idx="4">
                  <c:v>7.7503576537911303E-2</c:v>
                </c:pt>
                <c:pt idx="5">
                  <c:v>9.2525035765379113E-2</c:v>
                </c:pt>
                <c:pt idx="6">
                  <c:v>2.6859799713876968E-2</c:v>
                </c:pt>
                <c:pt idx="7">
                  <c:v>1.4842632331902719E-2</c:v>
                </c:pt>
                <c:pt idx="8">
                  <c:v>2.4356223175965665E-2</c:v>
                </c:pt>
                <c:pt idx="9">
                  <c:v>1.2875536480686695E-2</c:v>
                </c:pt>
                <c:pt idx="10">
                  <c:v>0.31255364806866953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7D7-484A-BF67-84230257A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D6-477A-B4F9-2E65CCDD6F3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D6-477A-B4F9-2E65CCDD6F3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D6-477A-B4F9-2E65CCDD6F3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D6-477A-B4F9-2E65CCDD6F3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D6-477A-B4F9-2E65CCDD6F3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D6-477A-B4F9-2E65CCDD6F3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D6-477A-B4F9-2E65CCDD6F3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BD6-477A-B4F9-2E65CCDD6F3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55860</c:v>
                </c:pt>
                <c:pt idx="1">
                  <c:v>1856</c:v>
                </c:pt>
                <c:pt idx="2">
                  <c:v>566</c:v>
                </c:pt>
                <c:pt idx="3">
                  <c:v>1290</c:v>
                </c:pt>
                <c:pt idx="4">
                  <c:v>54004</c:v>
                </c:pt>
                <c:pt idx="5">
                  <c:v>22731</c:v>
                </c:pt>
                <c:pt idx="6">
                  <c:v>4388</c:v>
                </c:pt>
                <c:pt idx="7">
                  <c:v>4467</c:v>
                </c:pt>
                <c:pt idx="8">
                  <c:v>1357</c:v>
                </c:pt>
                <c:pt idx="9">
                  <c:v>848</c:v>
                </c:pt>
                <c:pt idx="10">
                  <c:v>1436</c:v>
                </c:pt>
                <c:pt idx="11">
                  <c:v>801</c:v>
                </c:pt>
                <c:pt idx="12">
                  <c:v>17976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D6-477A-B4F9-2E65CCDD6F39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-9.9255583126550695E-3</c:v>
                </c:pt>
                <c:pt idx="1">
                  <c:v>-0.30199323053779614</c:v>
                </c:pt>
                <c:pt idx="2">
                  <c:v>-0.62165775401069512</c:v>
                </c:pt>
                <c:pt idx="3">
                  <c:v>0.10920034393809108</c:v>
                </c:pt>
                <c:pt idx="4">
                  <c:v>4.5200052082363662E-3</c:v>
                </c:pt>
                <c:pt idx="5">
                  <c:v>4.3184947223497083E-2</c:v>
                </c:pt>
                <c:pt idx="6">
                  <c:v>-4.3800392242318575E-2</c:v>
                </c:pt>
                <c:pt idx="7">
                  <c:v>1.5227272727272645E-2</c:v>
                </c:pt>
                <c:pt idx="8">
                  <c:v>-0.12281835811247577</c:v>
                </c:pt>
                <c:pt idx="9">
                  <c:v>-0.19391634980988592</c:v>
                </c:pt>
                <c:pt idx="10">
                  <c:v>-6.5712426805465185E-2</c:v>
                </c:pt>
                <c:pt idx="11">
                  <c:v>-0.2583333333333333</c:v>
                </c:pt>
                <c:pt idx="12">
                  <c:v>1.1820330969267046E-2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D6-477A-B4F9-2E65CCDD6F3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D6-477A-B4F9-2E65CCDD6F3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D6-477A-B4F9-2E65CCDD6F3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D6-477A-B4F9-2E65CCDD6F3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D6-477A-B4F9-2E65CCDD6F3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BD6-477A-B4F9-2E65CCDD6F3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BD6-477A-B4F9-2E65CCDD6F3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BD6-477A-B4F9-2E65CCDD6F39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3.3225921947726458E-2</c:v>
                </c:pt>
                <c:pt idx="2">
                  <c:v>1.0132474042248478E-2</c:v>
                </c:pt>
                <c:pt idx="3">
                  <c:v>2.309344790547798E-2</c:v>
                </c:pt>
                <c:pt idx="4">
                  <c:v>0.96677407805227356</c:v>
                </c:pt>
                <c:pt idx="5">
                  <c:v>0.40692803437164338</c:v>
                </c:pt>
                <c:pt idx="6">
                  <c:v>7.8553526673827423E-2</c:v>
                </c:pt>
                <c:pt idx="7">
                  <c:v>7.9967776584317932E-2</c:v>
                </c:pt>
                <c:pt idx="8">
                  <c:v>2.4292875044754744E-2</c:v>
                </c:pt>
                <c:pt idx="9">
                  <c:v>1.5180809165771572E-2</c:v>
                </c:pt>
                <c:pt idx="10">
                  <c:v>2.5707124955245256E-2</c:v>
                </c:pt>
                <c:pt idx="11">
                  <c:v>1.4339419978517723E-2</c:v>
                </c:pt>
                <c:pt idx="12">
                  <c:v>0.32180451127819548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D6-477A-B4F9-2E65CCDD6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7-479E-9AC0-31E1273F7DC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7-479E-9AC0-31E1273F7DC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7-479E-9AC0-31E1273F7D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7-479E-9AC0-31E1273F7DC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7-479E-9AC0-31E1273F7D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D7-479E-9AC0-31E1273F7D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12">
                  <c:v>338110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D7-479E-9AC0-31E1273F7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D7-479E-9AC0-31E1273F7DC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D7-479E-9AC0-31E1273F7DC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D7-479E-9AC0-31E1273F7D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D7-479E-9AC0-31E1273F7D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D7-479E-9AC0-31E1273F7D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D7-479E-9AC0-31E1273F7D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D7-479E-9AC0-31E1273F7D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7-479E-9AC0-31E1273F7D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7-479E-9AC0-31E1273F7D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7-479E-9AC0-31E1273F7D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7-479E-9AC0-31E1273F7D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7-479E-9AC0-31E1273F7D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7-479E-9AC0-31E1273F7D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7-479E-9AC0-31E1273F7D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7-479E-9AC0-31E1273F7DC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12">
                  <c:v>-6.0470298412250711E-3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D7-479E-9AC0-31E1273F7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B-42D9-863D-A1295A294B3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722</c:v>
                </c:pt>
                <c:pt idx="1">
                  <c:v>509</c:v>
                </c:pt>
                <c:pt idx="2">
                  <c:v>747</c:v>
                </c:pt>
                <c:pt idx="3">
                  <c:v>838</c:v>
                </c:pt>
                <c:pt idx="4">
                  <c:v>849</c:v>
                </c:pt>
                <c:pt idx="5">
                  <c:v>1281</c:v>
                </c:pt>
                <c:pt idx="6">
                  <c:v>1503</c:v>
                </c:pt>
                <c:pt idx="7">
                  <c:v>1534</c:v>
                </c:pt>
                <c:pt idx="8">
                  <c:v>1027</c:v>
                </c:pt>
                <c:pt idx="9">
                  <c:v>688</c:v>
                </c:pt>
                <c:pt idx="10">
                  <c:v>605</c:v>
                </c:pt>
                <c:pt idx="11">
                  <c:v>977</c:v>
                </c:pt>
                <c:pt idx="12">
                  <c:v>11280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9B-42D9-863D-A1295A294B3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9B-42D9-863D-A1295A294B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461</c:v>
                </c:pt>
                <c:pt idx="1">
                  <c:v>473</c:v>
                </c:pt>
                <c:pt idx="2">
                  <c:v>813</c:v>
                </c:pt>
                <c:pt idx="3">
                  <c:v>563</c:v>
                </c:pt>
                <c:pt idx="4">
                  <c:v>742</c:v>
                </c:pt>
                <c:pt idx="5">
                  <c:v>858</c:v>
                </c:pt>
                <c:pt idx="6">
                  <c:v>1216</c:v>
                </c:pt>
                <c:pt idx="7">
                  <c:v>1718</c:v>
                </c:pt>
                <c:pt idx="8">
                  <c:v>1147</c:v>
                </c:pt>
                <c:pt idx="9">
                  <c:v>932</c:v>
                </c:pt>
                <c:pt idx="10">
                  <c:v>937</c:v>
                </c:pt>
                <c:pt idx="11">
                  <c:v>952</c:v>
                </c:pt>
                <c:pt idx="12">
                  <c:v>10812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9B-42D9-863D-A1295A294B3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B-42D9-863D-A1295A294B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B-42D9-863D-A1295A294B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603</c:v>
                </c:pt>
                <c:pt idx="1">
                  <c:v>400</c:v>
                </c:pt>
                <c:pt idx="12">
                  <c:v>1003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9B-42D9-863D-A1295A29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9B-42D9-863D-A1295A294B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332</c:v>
                      </c:pt>
                      <c:pt idx="1">
                        <c:v>399</c:v>
                      </c:pt>
                      <c:pt idx="2">
                        <c:v>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2124</c:v>
                      </c:pt>
                      <c:pt idx="8">
                        <c:v>1597</c:v>
                      </c:pt>
                      <c:pt idx="9">
                        <c:v>502</c:v>
                      </c:pt>
                      <c:pt idx="10">
                        <c:v>239</c:v>
                      </c:pt>
                      <c:pt idx="11">
                        <c:v>288</c:v>
                      </c:pt>
                      <c:pt idx="12">
                        <c:v>6781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9B-42D9-863D-A1295A294B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9B-42D9-863D-A1295A294B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9B-42D9-863D-A1295A294B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9B-42D9-863D-A1295A294B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9B-42D9-863D-A1295A294B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9B-42D9-863D-A1295A294B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B-42D9-863D-A1295A294B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B-42D9-863D-A1295A294B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B-42D9-863D-A1295A294B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B-42D9-863D-A1295A294B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B-42D9-863D-A1295A294B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B-42D9-863D-A1295A294B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B-42D9-863D-A1295A294B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B-42D9-863D-A1295A294B3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0.30802603036876364</c:v>
                </c:pt>
                <c:pt idx="1">
                  <c:v>-0.15433403805496826</c:v>
                </c:pt>
                <c:pt idx="12">
                  <c:v>7.3875802997858564E-2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9B-42D9-863D-A1295A294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4-452C-B3A0-873C5C6623C3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7684</c:v>
                </c:pt>
                <c:pt idx="1">
                  <c:v>4631</c:v>
                </c:pt>
                <c:pt idx="2">
                  <c:v>6445</c:v>
                </c:pt>
                <c:pt idx="3">
                  <c:v>11356</c:v>
                </c:pt>
                <c:pt idx="4">
                  <c:v>8116</c:v>
                </c:pt>
                <c:pt idx="5">
                  <c:v>11716</c:v>
                </c:pt>
                <c:pt idx="6">
                  <c:v>16350</c:v>
                </c:pt>
                <c:pt idx="7">
                  <c:v>17040</c:v>
                </c:pt>
                <c:pt idx="8">
                  <c:v>12268</c:v>
                </c:pt>
                <c:pt idx="9">
                  <c:v>7638</c:v>
                </c:pt>
                <c:pt idx="10">
                  <c:v>4428</c:v>
                </c:pt>
                <c:pt idx="11">
                  <c:v>6411</c:v>
                </c:pt>
                <c:pt idx="12">
                  <c:v>114083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4-452C-B3A0-873C5C6623C3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4-452C-B3A0-873C5C6623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4643</c:v>
                </c:pt>
                <c:pt idx="1">
                  <c:v>3359</c:v>
                </c:pt>
                <c:pt idx="2">
                  <c:v>7332</c:v>
                </c:pt>
                <c:pt idx="3">
                  <c:v>5241</c:v>
                </c:pt>
                <c:pt idx="4">
                  <c:v>6651</c:v>
                </c:pt>
                <c:pt idx="5">
                  <c:v>9313</c:v>
                </c:pt>
                <c:pt idx="6">
                  <c:v>15147</c:v>
                </c:pt>
                <c:pt idx="7">
                  <c:v>17997</c:v>
                </c:pt>
                <c:pt idx="8">
                  <c:v>11247</c:v>
                </c:pt>
                <c:pt idx="9">
                  <c:v>11565</c:v>
                </c:pt>
                <c:pt idx="10">
                  <c:v>5701</c:v>
                </c:pt>
                <c:pt idx="11">
                  <c:v>5544</c:v>
                </c:pt>
                <c:pt idx="12">
                  <c:v>103740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4-452C-B3A0-873C5C6623C3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24-452C-B3A0-873C5C6623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24-452C-B3A0-873C5C6623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4190</c:v>
                </c:pt>
                <c:pt idx="1">
                  <c:v>2494</c:v>
                </c:pt>
                <c:pt idx="12">
                  <c:v>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24-452C-B3A0-873C5C662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24-452C-B3A0-873C5C6623C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2810</c:v>
                      </c:pt>
                      <c:pt idx="1">
                        <c:v>4481</c:v>
                      </c:pt>
                      <c:pt idx="2">
                        <c:v>1861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24732</c:v>
                      </c:pt>
                      <c:pt idx="8">
                        <c:v>10533</c:v>
                      </c:pt>
                      <c:pt idx="9">
                        <c:v>9331</c:v>
                      </c:pt>
                      <c:pt idx="10">
                        <c:v>6163</c:v>
                      </c:pt>
                      <c:pt idx="11">
                        <c:v>4505</c:v>
                      </c:pt>
                      <c:pt idx="12">
                        <c:v>77176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24-452C-B3A0-873C5C6623C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24-452C-B3A0-873C5C6623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4-452C-B3A0-873C5C6623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4-452C-B3A0-873C5C6623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4-452C-B3A0-873C5C6623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4-452C-B3A0-873C5C6623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24-452C-B3A0-873C5C6623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24-452C-B3A0-873C5C6623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24-452C-B3A0-873C5C6623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24-452C-B3A0-873C5C6623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24-452C-B3A0-873C5C6623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24-452C-B3A0-873C5C6623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24-452C-B3A0-873C5C6623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24-452C-B3A0-873C5C6623C3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-9.7566228731423621E-2</c:v>
                </c:pt>
                <c:pt idx="1">
                  <c:v>-0.2575171181899375</c:v>
                </c:pt>
                <c:pt idx="12">
                  <c:v>-0.16470882279430143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24-452C-B3A0-873C5C662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E9-4A12-9E86-9967FA4E2DE9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3641</c:v>
                </c:pt>
                <c:pt idx="1">
                  <c:v>2303</c:v>
                </c:pt>
                <c:pt idx="2">
                  <c:v>3123</c:v>
                </c:pt>
                <c:pt idx="3">
                  <c:v>3426</c:v>
                </c:pt>
                <c:pt idx="4">
                  <c:v>3361</c:v>
                </c:pt>
                <c:pt idx="5">
                  <c:v>5560</c:v>
                </c:pt>
                <c:pt idx="6">
                  <c:v>8165</c:v>
                </c:pt>
                <c:pt idx="7">
                  <c:v>8609</c:v>
                </c:pt>
                <c:pt idx="8">
                  <c:v>5659</c:v>
                </c:pt>
                <c:pt idx="9">
                  <c:v>3348</c:v>
                </c:pt>
                <c:pt idx="10">
                  <c:v>2681</c:v>
                </c:pt>
                <c:pt idx="11">
                  <c:v>4117</c:v>
                </c:pt>
                <c:pt idx="12">
                  <c:v>53993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E9-4A12-9E86-9967FA4E2DE9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E9-4A12-9E86-9967FA4E2D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2676</c:v>
                </c:pt>
                <c:pt idx="1">
                  <c:v>1677</c:v>
                </c:pt>
                <c:pt idx="2">
                  <c:v>3345</c:v>
                </c:pt>
                <c:pt idx="3">
                  <c:v>2702</c:v>
                </c:pt>
                <c:pt idx="4">
                  <c:v>3660</c:v>
                </c:pt>
                <c:pt idx="5">
                  <c:v>4118</c:v>
                </c:pt>
                <c:pt idx="6">
                  <c:v>7349</c:v>
                </c:pt>
                <c:pt idx="7">
                  <c:v>10060</c:v>
                </c:pt>
                <c:pt idx="8">
                  <c:v>6716</c:v>
                </c:pt>
                <c:pt idx="9">
                  <c:v>4738</c:v>
                </c:pt>
                <c:pt idx="10">
                  <c:v>4224</c:v>
                </c:pt>
                <c:pt idx="11">
                  <c:v>4590</c:v>
                </c:pt>
                <c:pt idx="12">
                  <c:v>55855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E9-4A12-9E86-9967FA4E2DE9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E9-4A12-9E86-9967FA4E2D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E9-4A12-9E86-9967FA4E2DE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3585</c:v>
                </c:pt>
                <c:pt idx="1">
                  <c:v>1820</c:v>
                </c:pt>
                <c:pt idx="12">
                  <c:v>5405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E9-4A12-9E86-9967FA4E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E9-4A12-9E86-9967FA4E2DE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1602</c:v>
                      </c:pt>
                      <c:pt idx="1">
                        <c:v>1729</c:v>
                      </c:pt>
                      <c:pt idx="2">
                        <c:v>789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8054</c:v>
                      </c:pt>
                      <c:pt idx="8">
                        <c:v>4755</c:v>
                      </c:pt>
                      <c:pt idx="9">
                        <c:v>2420</c:v>
                      </c:pt>
                      <c:pt idx="10">
                        <c:v>1179</c:v>
                      </c:pt>
                      <c:pt idx="11">
                        <c:v>1230</c:v>
                      </c:pt>
                      <c:pt idx="12">
                        <c:v>26118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E9-4A12-9E86-9967FA4E2D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9-4A12-9E86-9967FA4E2D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9-4A12-9E86-9967FA4E2D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9-4A12-9E86-9967FA4E2D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9-4A12-9E86-9967FA4E2D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E9-4A12-9E86-9967FA4E2D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E9-4A12-9E86-9967FA4E2D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E9-4A12-9E86-9967FA4E2D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E9-4A12-9E86-9967FA4E2D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E9-4A12-9E86-9967FA4E2D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E9-4A12-9E86-9967FA4E2D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E9-4A12-9E86-9967FA4E2D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E9-4A12-9E86-9967FA4E2D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E9-4A12-9E86-9967FA4E2DE9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0.33968609865470856</c:v>
                </c:pt>
                <c:pt idx="1">
                  <c:v>8.5271317829457294E-2</c:v>
                </c:pt>
                <c:pt idx="12">
                  <c:v>0.24167240983229954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E9-4A12-9E86-9967FA4E2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B-47D2-B546-83DB4080EC01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4043</c:v>
                </c:pt>
                <c:pt idx="1">
                  <c:v>2328</c:v>
                </c:pt>
                <c:pt idx="2">
                  <c:v>3322</c:v>
                </c:pt>
                <c:pt idx="3">
                  <c:v>7930</c:v>
                </c:pt>
                <c:pt idx="4">
                  <c:v>4755</c:v>
                </c:pt>
                <c:pt idx="5">
                  <c:v>6156</c:v>
                </c:pt>
                <c:pt idx="6">
                  <c:v>8185</c:v>
                </c:pt>
                <c:pt idx="7">
                  <c:v>8431</c:v>
                </c:pt>
                <c:pt idx="8">
                  <c:v>6609</c:v>
                </c:pt>
                <c:pt idx="9">
                  <c:v>4290</c:v>
                </c:pt>
                <c:pt idx="10">
                  <c:v>1747</c:v>
                </c:pt>
                <c:pt idx="11">
                  <c:v>2294</c:v>
                </c:pt>
                <c:pt idx="12">
                  <c:v>60090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B-47D2-B546-83DB4080EC01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B-47D2-B546-83DB4080EC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1967</c:v>
                </c:pt>
                <c:pt idx="1">
                  <c:v>1682</c:v>
                </c:pt>
                <c:pt idx="2">
                  <c:v>3987</c:v>
                </c:pt>
                <c:pt idx="3">
                  <c:v>2539</c:v>
                </c:pt>
                <c:pt idx="4">
                  <c:v>2991</c:v>
                </c:pt>
                <c:pt idx="5">
                  <c:v>5195</c:v>
                </c:pt>
                <c:pt idx="6">
                  <c:v>7798</c:v>
                </c:pt>
                <c:pt idx="7">
                  <c:v>7937</c:v>
                </c:pt>
                <c:pt idx="8">
                  <c:v>4531</c:v>
                </c:pt>
                <c:pt idx="9">
                  <c:v>6827</c:v>
                </c:pt>
                <c:pt idx="10">
                  <c:v>1477</c:v>
                </c:pt>
                <c:pt idx="11">
                  <c:v>954</c:v>
                </c:pt>
                <c:pt idx="12">
                  <c:v>47885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B-47D2-B546-83DB4080EC01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B-47D2-B546-83DB4080EC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2B-47D2-B546-83DB4080EC0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605</c:v>
                </c:pt>
                <c:pt idx="1">
                  <c:v>674</c:v>
                </c:pt>
                <c:pt idx="12">
                  <c:v>1279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2B-47D2-B546-83DB4080E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2B-47D2-B546-83DB4080EC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1208</c:v>
                      </c:pt>
                      <c:pt idx="1">
                        <c:v>2752</c:v>
                      </c:pt>
                      <c:pt idx="2">
                        <c:v>1072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16678</c:v>
                      </c:pt>
                      <c:pt idx="8">
                        <c:v>5778</c:v>
                      </c:pt>
                      <c:pt idx="9">
                        <c:v>6911</c:v>
                      </c:pt>
                      <c:pt idx="10">
                        <c:v>4984</c:v>
                      </c:pt>
                      <c:pt idx="11">
                        <c:v>3275</c:v>
                      </c:pt>
                      <c:pt idx="12">
                        <c:v>51058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2B-47D2-B546-83DB4080EC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2B-47D2-B546-83DB4080EC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2B-47D2-B546-83DB4080EC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2B-47D2-B546-83DB4080EC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2B-47D2-B546-83DB4080EC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2B-47D2-B546-83DB4080EC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2B-47D2-B546-83DB4080EC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2B-47D2-B546-83DB4080EC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2B-47D2-B546-83DB4080EC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2B-47D2-B546-83DB4080EC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2B-47D2-B546-83DB4080EC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2B-47D2-B546-83DB4080EC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2B-47D2-B546-83DB4080EC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2B-47D2-B546-83DB4080EC0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-0.69242501270971024</c:v>
                </c:pt>
                <c:pt idx="1">
                  <c:v>-0.59928656361474442</c:v>
                </c:pt>
                <c:pt idx="12">
                  <c:v>-0.6494930117840505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2B-47D2-B546-83DB4080E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99-40E6-9B51-AEF7800E6E63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156236</c:v>
                </c:pt>
                <c:pt idx="1">
                  <c:v>151743</c:v>
                </c:pt>
                <c:pt idx="2">
                  <c:v>139689</c:v>
                </c:pt>
                <c:pt idx="3">
                  <c:v>133479</c:v>
                </c:pt>
                <c:pt idx="4">
                  <c:v>132335</c:v>
                </c:pt>
                <c:pt idx="5">
                  <c:v>130573</c:v>
                </c:pt>
                <c:pt idx="6">
                  <c:v>150081</c:v>
                </c:pt>
                <c:pt idx="7">
                  <c:v>164834</c:v>
                </c:pt>
                <c:pt idx="8">
                  <c:v>138541</c:v>
                </c:pt>
                <c:pt idx="9">
                  <c:v>163070</c:v>
                </c:pt>
                <c:pt idx="10">
                  <c:v>159961</c:v>
                </c:pt>
                <c:pt idx="11">
                  <c:v>152113</c:v>
                </c:pt>
                <c:pt idx="12">
                  <c:v>1772655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99-40E6-9B51-AEF7800E6E63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99-40E6-9B51-AEF7800E6E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168765</c:v>
                </c:pt>
                <c:pt idx="1">
                  <c:v>163400</c:v>
                </c:pt>
                <c:pt idx="2">
                  <c:v>169538</c:v>
                </c:pt>
                <c:pt idx="3">
                  <c:v>149421</c:v>
                </c:pt>
                <c:pt idx="4">
                  <c:v>153273</c:v>
                </c:pt>
                <c:pt idx="5">
                  <c:v>147800</c:v>
                </c:pt>
                <c:pt idx="6">
                  <c:v>158620</c:v>
                </c:pt>
                <c:pt idx="7">
                  <c:v>161517</c:v>
                </c:pt>
                <c:pt idx="8">
                  <c:v>134625</c:v>
                </c:pt>
                <c:pt idx="9">
                  <c:v>166146</c:v>
                </c:pt>
                <c:pt idx="10">
                  <c:v>156940</c:v>
                </c:pt>
                <c:pt idx="11">
                  <c:v>154995</c:v>
                </c:pt>
                <c:pt idx="12">
                  <c:v>1885040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99-40E6-9B51-AEF7800E6E63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99-40E6-9B51-AEF7800E6E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699-40E6-9B51-AEF7800E6E6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165754</c:v>
                </c:pt>
                <c:pt idx="1">
                  <c:v>165672</c:v>
                </c:pt>
                <c:pt idx="12">
                  <c:v>331426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99-40E6-9B51-AEF7800E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699-40E6-9B51-AEF7800E6E6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154990</c:v>
                      </c:pt>
                      <c:pt idx="1">
                        <c:v>168403</c:v>
                      </c:pt>
                      <c:pt idx="2">
                        <c:v>80146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35781</c:v>
                      </c:pt>
                      <c:pt idx="8">
                        <c:v>12376</c:v>
                      </c:pt>
                      <c:pt idx="9">
                        <c:v>15012</c:v>
                      </c:pt>
                      <c:pt idx="10">
                        <c:v>24493</c:v>
                      </c:pt>
                      <c:pt idx="11">
                        <c:v>28687</c:v>
                      </c:pt>
                      <c:pt idx="12">
                        <c:v>533590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699-40E6-9B51-AEF7800E6E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99-40E6-9B51-AEF7800E6E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99-40E6-9B51-AEF7800E6E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99-40E6-9B51-AEF7800E6E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99-40E6-9B51-AEF7800E6E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99-40E6-9B51-AEF7800E6E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99-40E6-9B51-AEF7800E6E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99-40E6-9B51-AEF7800E6E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99-40E6-9B51-AEF7800E6E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99-40E6-9B51-AEF7800E6E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99-40E6-9B51-AEF7800E6E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99-40E6-9B51-AEF7800E6E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99-40E6-9B51-AEF7800E6E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99-40E6-9B51-AEF7800E6E63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-1.7841377062779551E-2</c:v>
                </c:pt>
                <c:pt idx="1">
                  <c:v>1.3904528763769797E-2</c:v>
                </c:pt>
                <c:pt idx="12">
                  <c:v>-2.2247979166980514E-3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699-40E6-9B51-AEF7800E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D1-42ED-B40A-B169F56C2937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59113</c:v>
                </c:pt>
                <c:pt idx="1">
                  <c:v>57709</c:v>
                </c:pt>
                <c:pt idx="2">
                  <c:v>46927</c:v>
                </c:pt>
                <c:pt idx="3">
                  <c:v>48951</c:v>
                </c:pt>
                <c:pt idx="4">
                  <c:v>59272</c:v>
                </c:pt>
                <c:pt idx="5">
                  <c:v>59708</c:v>
                </c:pt>
                <c:pt idx="6">
                  <c:v>67918</c:v>
                </c:pt>
                <c:pt idx="7">
                  <c:v>76684</c:v>
                </c:pt>
                <c:pt idx="8">
                  <c:v>69941</c:v>
                </c:pt>
                <c:pt idx="9">
                  <c:v>76376</c:v>
                </c:pt>
                <c:pt idx="10">
                  <c:v>64734</c:v>
                </c:pt>
                <c:pt idx="11">
                  <c:v>58399</c:v>
                </c:pt>
                <c:pt idx="12">
                  <c:v>745732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D1-42ED-B40A-B169F56C2937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D1-42ED-B40A-B169F56C29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66871</c:v>
                </c:pt>
                <c:pt idx="1">
                  <c:v>68185</c:v>
                </c:pt>
                <c:pt idx="2">
                  <c:v>62209</c:v>
                </c:pt>
                <c:pt idx="3">
                  <c:v>65140</c:v>
                </c:pt>
                <c:pt idx="4">
                  <c:v>74566</c:v>
                </c:pt>
                <c:pt idx="5">
                  <c:v>77243</c:v>
                </c:pt>
                <c:pt idx="6">
                  <c:v>76495</c:v>
                </c:pt>
                <c:pt idx="7">
                  <c:v>82370</c:v>
                </c:pt>
                <c:pt idx="8">
                  <c:v>69701</c:v>
                </c:pt>
                <c:pt idx="9">
                  <c:v>81903</c:v>
                </c:pt>
                <c:pt idx="10">
                  <c:v>69290</c:v>
                </c:pt>
                <c:pt idx="11">
                  <c:v>63488</c:v>
                </c:pt>
                <c:pt idx="12">
                  <c:v>857461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D1-42ED-B40A-B169F56C2937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D1-42ED-B40A-B169F56C293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D1-42ED-B40A-B169F56C293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72901</c:v>
                </c:pt>
                <c:pt idx="1">
                  <c:v>72176</c:v>
                </c:pt>
                <c:pt idx="12">
                  <c:v>145077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D1-42ED-B40A-B169F56C2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D1-42ED-B40A-B169F56C293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75091</c:v>
                      </c:pt>
                      <c:pt idx="1">
                        <c:v>81036</c:v>
                      </c:pt>
                      <c:pt idx="2">
                        <c:v>42067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2044</c:v>
                      </c:pt>
                      <c:pt idx="8">
                        <c:v>1376</c:v>
                      </c:pt>
                      <c:pt idx="9">
                        <c:v>2708</c:v>
                      </c:pt>
                      <c:pt idx="10">
                        <c:v>10487</c:v>
                      </c:pt>
                      <c:pt idx="11">
                        <c:v>8843</c:v>
                      </c:pt>
                      <c:pt idx="12">
                        <c:v>226701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D1-42ED-B40A-B169F56C29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D1-42ED-B40A-B169F56C293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D1-42ED-B40A-B169F56C293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D1-42ED-B40A-B169F56C293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D1-42ED-B40A-B169F56C293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D1-42ED-B40A-B169F56C293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D1-42ED-B40A-B169F56C293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D1-42ED-B40A-B169F56C293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D1-42ED-B40A-B169F56C293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D1-42ED-B40A-B169F56C293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D1-42ED-B40A-B169F56C293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D1-42ED-B40A-B169F56C293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D1-42ED-B40A-B169F56C293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D1-42ED-B40A-B169F56C2937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9.0173617861255329E-2</c:v>
                </c:pt>
                <c:pt idx="1">
                  <c:v>5.8531935176358463E-2</c:v>
                </c:pt>
                <c:pt idx="12">
                  <c:v>7.419885084705613E-2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D1-42ED-B40A-B169F56C2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7A-465D-9FC2-45C5844EA65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13510</c:v>
                </c:pt>
                <c:pt idx="1">
                  <c:v>15201</c:v>
                </c:pt>
                <c:pt idx="2">
                  <c:v>17535</c:v>
                </c:pt>
                <c:pt idx="3">
                  <c:v>12234</c:v>
                </c:pt>
                <c:pt idx="4">
                  <c:v>12664</c:v>
                </c:pt>
                <c:pt idx="5">
                  <c:v>14038</c:v>
                </c:pt>
                <c:pt idx="6">
                  <c:v>13679</c:v>
                </c:pt>
                <c:pt idx="7">
                  <c:v>15009</c:v>
                </c:pt>
                <c:pt idx="8">
                  <c:v>12732</c:v>
                </c:pt>
                <c:pt idx="9">
                  <c:v>18958</c:v>
                </c:pt>
                <c:pt idx="10">
                  <c:v>19377</c:v>
                </c:pt>
                <c:pt idx="11">
                  <c:v>16292</c:v>
                </c:pt>
                <c:pt idx="12">
                  <c:v>181229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7A-465D-9FC2-45C5844EA65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7A-465D-9FC2-45C5844EA6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15426</c:v>
                </c:pt>
                <c:pt idx="1">
                  <c:v>18617</c:v>
                </c:pt>
                <c:pt idx="2">
                  <c:v>27146</c:v>
                </c:pt>
                <c:pt idx="3">
                  <c:v>15780</c:v>
                </c:pt>
                <c:pt idx="4">
                  <c:v>15299</c:v>
                </c:pt>
                <c:pt idx="5">
                  <c:v>12045</c:v>
                </c:pt>
                <c:pt idx="6">
                  <c:v>11369</c:v>
                </c:pt>
                <c:pt idx="7">
                  <c:v>11599</c:v>
                </c:pt>
                <c:pt idx="8">
                  <c:v>10309</c:v>
                </c:pt>
                <c:pt idx="9">
                  <c:v>17259</c:v>
                </c:pt>
                <c:pt idx="10">
                  <c:v>20409</c:v>
                </c:pt>
                <c:pt idx="11">
                  <c:v>15069</c:v>
                </c:pt>
                <c:pt idx="12">
                  <c:v>190327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7A-465D-9FC2-45C5844EA65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7A-465D-9FC2-45C5844EA6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7A-465D-9FC2-45C5844EA6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14398</c:v>
                </c:pt>
                <c:pt idx="1">
                  <c:v>15634</c:v>
                </c:pt>
                <c:pt idx="12">
                  <c:v>30032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7A-465D-9FC2-45C5844E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67A-465D-9FC2-45C5844EA6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10425</c:v>
                      </c:pt>
                      <c:pt idx="1">
                        <c:v>8886</c:v>
                      </c:pt>
                      <c:pt idx="2">
                        <c:v>6218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6670</c:v>
                      </c:pt>
                      <c:pt idx="8">
                        <c:v>1355</c:v>
                      </c:pt>
                      <c:pt idx="9">
                        <c:v>926</c:v>
                      </c:pt>
                      <c:pt idx="10">
                        <c:v>4663</c:v>
                      </c:pt>
                      <c:pt idx="11">
                        <c:v>3478</c:v>
                      </c:pt>
                      <c:pt idx="12">
                        <c:v>45672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67A-465D-9FC2-45C5844EA6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67A-465D-9FC2-45C5844EA6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67A-465D-9FC2-45C5844EA6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67A-465D-9FC2-45C5844EA6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7A-465D-9FC2-45C5844EA6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7A-465D-9FC2-45C5844EA6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A-465D-9FC2-45C5844EA6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A-465D-9FC2-45C5844EA6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A-465D-9FC2-45C5844EA6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A-465D-9FC2-45C5844EA6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A-465D-9FC2-45C5844EA6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A-465D-9FC2-45C5844EA6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A-465D-9FC2-45C5844EA6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A-465D-9FC2-45C5844EA65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-6.6640736419032787E-2</c:v>
                </c:pt>
                <c:pt idx="1">
                  <c:v>-0.16022989740559701</c:v>
                </c:pt>
                <c:pt idx="12">
                  <c:v>-0.117821578591781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7A-465D-9FC2-45C5844EA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1-4517-B86D-E7D380F02BF0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11164</c:v>
                </c:pt>
                <c:pt idx="1">
                  <c:v>13725</c:v>
                </c:pt>
                <c:pt idx="2">
                  <c:v>12285</c:v>
                </c:pt>
                <c:pt idx="3">
                  <c:v>17559</c:v>
                </c:pt>
                <c:pt idx="4">
                  <c:v>15901</c:v>
                </c:pt>
                <c:pt idx="5">
                  <c:v>11816</c:v>
                </c:pt>
                <c:pt idx="6">
                  <c:v>13315</c:v>
                </c:pt>
                <c:pt idx="7">
                  <c:v>16431</c:v>
                </c:pt>
                <c:pt idx="8">
                  <c:v>13438</c:v>
                </c:pt>
                <c:pt idx="9">
                  <c:v>15664</c:v>
                </c:pt>
                <c:pt idx="10">
                  <c:v>10572</c:v>
                </c:pt>
                <c:pt idx="11">
                  <c:v>10446</c:v>
                </c:pt>
                <c:pt idx="12">
                  <c:v>162316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1-4517-B86D-E7D380F02BF0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F1-4517-B86D-E7D380F02B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11995</c:v>
                </c:pt>
                <c:pt idx="1">
                  <c:v>12570</c:v>
                </c:pt>
                <c:pt idx="2">
                  <c:v>17270</c:v>
                </c:pt>
                <c:pt idx="3">
                  <c:v>18946</c:v>
                </c:pt>
                <c:pt idx="4">
                  <c:v>17473</c:v>
                </c:pt>
                <c:pt idx="5">
                  <c:v>11749</c:v>
                </c:pt>
                <c:pt idx="6">
                  <c:v>14161</c:v>
                </c:pt>
                <c:pt idx="7">
                  <c:v>16901</c:v>
                </c:pt>
                <c:pt idx="8">
                  <c:v>10957</c:v>
                </c:pt>
                <c:pt idx="9">
                  <c:v>17244</c:v>
                </c:pt>
                <c:pt idx="10">
                  <c:v>7982</c:v>
                </c:pt>
                <c:pt idx="11">
                  <c:v>9423</c:v>
                </c:pt>
                <c:pt idx="12">
                  <c:v>166671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1-4517-B86D-E7D380F02BF0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F1-4517-B86D-E7D380F02B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F1-4517-B86D-E7D380F02B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11295</c:v>
                </c:pt>
                <c:pt idx="1">
                  <c:v>14802</c:v>
                </c:pt>
                <c:pt idx="12">
                  <c:v>26097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F1-4517-B86D-E7D380F02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F1-4517-B86D-E7D380F02B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7789</c:v>
                      </c:pt>
                      <c:pt idx="1">
                        <c:v>9927</c:v>
                      </c:pt>
                      <c:pt idx="2">
                        <c:v>5151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6745</c:v>
                      </c:pt>
                      <c:pt idx="8">
                        <c:v>2045</c:v>
                      </c:pt>
                      <c:pt idx="9">
                        <c:v>5235</c:v>
                      </c:pt>
                      <c:pt idx="10">
                        <c:v>480</c:v>
                      </c:pt>
                      <c:pt idx="11">
                        <c:v>3888</c:v>
                      </c:pt>
                      <c:pt idx="12">
                        <c:v>42455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F1-4517-B86D-E7D380F02B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1-4517-B86D-E7D380F02B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1-4517-B86D-E7D380F02B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1-4517-B86D-E7D380F02B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1-4517-B86D-E7D380F02B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1-4517-B86D-E7D380F02B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1-4517-B86D-E7D380F02B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1-4517-B86D-E7D380F02B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F1-4517-B86D-E7D380F02B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F1-4517-B86D-E7D380F02B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F1-4517-B86D-E7D380F02B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F1-4517-B86D-E7D380F02B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F1-4517-B86D-E7D380F02B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F1-4517-B86D-E7D380F02BF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-5.8357649020425173E-2</c:v>
                </c:pt>
                <c:pt idx="1">
                  <c:v>0.17756563245823398</c:v>
                </c:pt>
                <c:pt idx="12">
                  <c:v>6.2365153673926255E-2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F1-4517-B86D-E7D380F02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23-4059-B370-CAB82F8B7B7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3157</c:v>
                </c:pt>
                <c:pt idx="1">
                  <c:v>3342</c:v>
                </c:pt>
                <c:pt idx="2">
                  <c:v>2951</c:v>
                </c:pt>
                <c:pt idx="3">
                  <c:v>2782</c:v>
                </c:pt>
                <c:pt idx="4">
                  <c:v>3918</c:v>
                </c:pt>
                <c:pt idx="5">
                  <c:v>2826</c:v>
                </c:pt>
                <c:pt idx="6">
                  <c:v>4579</c:v>
                </c:pt>
                <c:pt idx="7">
                  <c:v>3754</c:v>
                </c:pt>
                <c:pt idx="8">
                  <c:v>2600</c:v>
                </c:pt>
                <c:pt idx="9">
                  <c:v>3994</c:v>
                </c:pt>
                <c:pt idx="10">
                  <c:v>3416</c:v>
                </c:pt>
                <c:pt idx="11">
                  <c:v>3610</c:v>
                </c:pt>
                <c:pt idx="12">
                  <c:v>40929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23-4059-B370-CAB82F8B7B7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23-4059-B370-CAB82F8B7B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3301</c:v>
                </c:pt>
                <c:pt idx="1">
                  <c:v>3536</c:v>
                </c:pt>
                <c:pt idx="2">
                  <c:v>4561</c:v>
                </c:pt>
                <c:pt idx="3">
                  <c:v>3507</c:v>
                </c:pt>
                <c:pt idx="4">
                  <c:v>4860</c:v>
                </c:pt>
                <c:pt idx="5">
                  <c:v>4328</c:v>
                </c:pt>
                <c:pt idx="6">
                  <c:v>4658</c:v>
                </c:pt>
                <c:pt idx="7">
                  <c:v>3150</c:v>
                </c:pt>
                <c:pt idx="8">
                  <c:v>1713</c:v>
                </c:pt>
                <c:pt idx="9">
                  <c:v>2226</c:v>
                </c:pt>
                <c:pt idx="10">
                  <c:v>2752</c:v>
                </c:pt>
                <c:pt idx="11">
                  <c:v>3325</c:v>
                </c:pt>
                <c:pt idx="12">
                  <c:v>41917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23-4059-B370-CAB82F8B7B7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23-4059-B370-CAB82F8B7B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23-4059-B370-CAB82F8B7B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2559</c:v>
                </c:pt>
                <c:pt idx="1">
                  <c:v>2201</c:v>
                </c:pt>
                <c:pt idx="12">
                  <c:v>4760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823-4059-B370-CAB82F8B7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823-4059-B370-CAB82F8B7B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2917</c:v>
                      </c:pt>
                      <c:pt idx="1">
                        <c:v>2019</c:v>
                      </c:pt>
                      <c:pt idx="2">
                        <c:v>1630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2699</c:v>
                      </c:pt>
                      <c:pt idx="8">
                        <c:v>1017</c:v>
                      </c:pt>
                      <c:pt idx="9">
                        <c:v>641</c:v>
                      </c:pt>
                      <c:pt idx="10">
                        <c:v>395</c:v>
                      </c:pt>
                      <c:pt idx="11">
                        <c:v>659</c:v>
                      </c:pt>
                      <c:pt idx="12">
                        <c:v>12571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823-4059-B370-CAB82F8B7B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23-4059-B370-CAB82F8B7B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23-4059-B370-CAB82F8B7B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23-4059-B370-CAB82F8B7B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23-4059-B370-CAB82F8B7B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23-4059-B370-CAB82F8B7B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23-4059-B370-CAB82F8B7B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23-4059-B370-CAB82F8B7B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23-4059-B370-CAB82F8B7B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23-4059-B370-CAB82F8B7B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23-4059-B370-CAB82F8B7B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23-4059-B370-CAB82F8B7B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23-4059-B370-CAB82F8B7B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23-4059-B370-CAB82F8B7B7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-0.22478036958497427</c:v>
                </c:pt>
                <c:pt idx="1">
                  <c:v>-0.37754524886877827</c:v>
                </c:pt>
                <c:pt idx="12">
                  <c:v>-0.30378821120374433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823-4059-B370-CAB82F8B7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63-4563-9D93-3A03B1A0DAE1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5017</c:v>
                </c:pt>
                <c:pt idx="1">
                  <c:v>4633</c:v>
                </c:pt>
                <c:pt idx="2">
                  <c:v>4750</c:v>
                </c:pt>
                <c:pt idx="3">
                  <c:v>7114</c:v>
                </c:pt>
                <c:pt idx="4">
                  <c:v>5786</c:v>
                </c:pt>
                <c:pt idx="5">
                  <c:v>5430</c:v>
                </c:pt>
                <c:pt idx="6">
                  <c:v>8333</c:v>
                </c:pt>
                <c:pt idx="7">
                  <c:v>11019</c:v>
                </c:pt>
                <c:pt idx="8">
                  <c:v>7531</c:v>
                </c:pt>
                <c:pt idx="9">
                  <c:v>7404</c:v>
                </c:pt>
                <c:pt idx="10">
                  <c:v>5727</c:v>
                </c:pt>
                <c:pt idx="11">
                  <c:v>5808</c:v>
                </c:pt>
                <c:pt idx="12">
                  <c:v>78552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63-4563-9D93-3A03B1A0DAE1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63-4563-9D93-3A03B1A0DA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5560</c:v>
                </c:pt>
                <c:pt idx="1">
                  <c:v>6436</c:v>
                </c:pt>
                <c:pt idx="2">
                  <c:v>4950</c:v>
                </c:pt>
                <c:pt idx="3">
                  <c:v>4758</c:v>
                </c:pt>
                <c:pt idx="4">
                  <c:v>5717</c:v>
                </c:pt>
                <c:pt idx="5">
                  <c:v>5221</c:v>
                </c:pt>
                <c:pt idx="6">
                  <c:v>5284</c:v>
                </c:pt>
                <c:pt idx="7">
                  <c:v>4873</c:v>
                </c:pt>
                <c:pt idx="8">
                  <c:v>3763</c:v>
                </c:pt>
                <c:pt idx="9">
                  <c:v>5114</c:v>
                </c:pt>
                <c:pt idx="10">
                  <c:v>3398</c:v>
                </c:pt>
                <c:pt idx="11">
                  <c:v>3856</c:v>
                </c:pt>
                <c:pt idx="12">
                  <c:v>58930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63-4563-9D93-3A03B1A0DAE1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563-4563-9D93-3A03B1A0DA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63-4563-9D93-3A03B1A0DAE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4517</c:v>
                </c:pt>
                <c:pt idx="1">
                  <c:v>4373</c:v>
                </c:pt>
                <c:pt idx="12">
                  <c:v>8890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63-4563-9D93-3A03B1A0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563-4563-9D93-3A03B1A0DAE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2259</c:v>
                      </c:pt>
                      <c:pt idx="1">
                        <c:v>1854</c:v>
                      </c:pt>
                      <c:pt idx="2">
                        <c:v>1287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1357</c:v>
                      </c:pt>
                      <c:pt idx="8">
                        <c:v>57</c:v>
                      </c:pt>
                      <c:pt idx="9">
                        <c:v>87</c:v>
                      </c:pt>
                      <c:pt idx="10">
                        <c:v>659</c:v>
                      </c:pt>
                      <c:pt idx="11">
                        <c:v>515</c:v>
                      </c:pt>
                      <c:pt idx="12">
                        <c:v>8958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563-4563-9D93-3A03B1A0DAE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63-4563-9D93-3A03B1A0DA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63-4563-9D93-3A03B1A0DA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63-4563-9D93-3A03B1A0DA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63-4563-9D93-3A03B1A0DA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63-4563-9D93-3A03B1A0DA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63-4563-9D93-3A03B1A0DA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63-4563-9D93-3A03B1A0DA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63-4563-9D93-3A03B1A0DA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63-4563-9D93-3A03B1A0DA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63-4563-9D93-3A03B1A0DA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63-4563-9D93-3A03B1A0DA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63-4563-9D93-3A03B1A0DA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63-4563-9D93-3A03B1A0DAE1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-0.18758992805755392</c:v>
                </c:pt>
                <c:pt idx="1">
                  <c:v>-0.32054070851460537</c:v>
                </c:pt>
                <c:pt idx="12">
                  <c:v>-0.25891963987996003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563-4563-9D93-3A03B1A0D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7D-495E-A191-7165F43859CE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6826</c:v>
                </c:pt>
                <c:pt idx="1">
                  <c:v>5937</c:v>
                </c:pt>
                <c:pt idx="2">
                  <c:v>3783</c:v>
                </c:pt>
                <c:pt idx="3">
                  <c:v>1857</c:v>
                </c:pt>
                <c:pt idx="4">
                  <c:v>46</c:v>
                </c:pt>
                <c:pt idx="5">
                  <c:v>6</c:v>
                </c:pt>
                <c:pt idx="6">
                  <c:v>35</c:v>
                </c:pt>
                <c:pt idx="7">
                  <c:v>110</c:v>
                </c:pt>
                <c:pt idx="8">
                  <c:v>46</c:v>
                </c:pt>
                <c:pt idx="9">
                  <c:v>545</c:v>
                </c:pt>
                <c:pt idx="10">
                  <c:v>4889</c:v>
                </c:pt>
                <c:pt idx="11">
                  <c:v>4075</c:v>
                </c:pt>
                <c:pt idx="12">
                  <c:v>28155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7D-495E-A191-7165F43859CE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7D-495E-A191-7165F43859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5393</c:v>
                </c:pt>
                <c:pt idx="1">
                  <c:v>5083</c:v>
                </c:pt>
                <c:pt idx="2">
                  <c:v>4024</c:v>
                </c:pt>
                <c:pt idx="3">
                  <c:v>1498</c:v>
                </c:pt>
                <c:pt idx="4">
                  <c:v>193</c:v>
                </c:pt>
                <c:pt idx="5">
                  <c:v>28</c:v>
                </c:pt>
                <c:pt idx="6">
                  <c:v>144</c:v>
                </c:pt>
                <c:pt idx="7">
                  <c:v>161</c:v>
                </c:pt>
                <c:pt idx="8">
                  <c:v>94</c:v>
                </c:pt>
                <c:pt idx="9">
                  <c:v>1114</c:v>
                </c:pt>
                <c:pt idx="10">
                  <c:v>3947</c:v>
                </c:pt>
                <c:pt idx="11">
                  <c:v>4912</c:v>
                </c:pt>
                <c:pt idx="12">
                  <c:v>26591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7D-495E-A191-7165F43859CE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7D-495E-A191-7165F43859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7D-495E-A191-7165F43859C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5194</c:v>
                </c:pt>
                <c:pt idx="1">
                  <c:v>4547</c:v>
                </c:pt>
                <c:pt idx="12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D7D-495E-A191-7165F4385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D7D-495E-A191-7165F43859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4664</c:v>
                      </c:pt>
                      <c:pt idx="1">
                        <c:v>7381</c:v>
                      </c:pt>
                      <c:pt idx="2">
                        <c:v>3235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6</c:v>
                      </c:pt>
                      <c:pt idx="9">
                        <c:v>3</c:v>
                      </c:pt>
                      <c:pt idx="10">
                        <c:v>11</c:v>
                      </c:pt>
                      <c:pt idx="11">
                        <c:v>51</c:v>
                      </c:pt>
                      <c:pt idx="12">
                        <c:v>15372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D7D-495E-A191-7165F43859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7D-495E-A191-7165F43859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7D-495E-A191-7165F43859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7D-495E-A191-7165F43859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7D-495E-A191-7165F43859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7D-495E-A191-7165F43859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7D-495E-A191-7165F43859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7D-495E-A191-7165F43859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D-495E-A191-7165F43859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D-495E-A191-7165F43859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D-495E-A191-7165F43859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D-495E-A191-7165F43859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D-495E-A191-7165F43859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D-495E-A191-7165F43859CE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-3.6899684776562247E-2</c:v>
                </c:pt>
                <c:pt idx="1">
                  <c:v>-0.10544953767460163</c:v>
                </c:pt>
                <c:pt idx="12">
                  <c:v>-7.0160366552119102E-2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D7D-495E-A191-7165F4385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7A-4490-9B60-C1A3C7298CF3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927</c:v>
                </c:pt>
                <c:pt idx="1">
                  <c:v>637</c:v>
                </c:pt>
                <c:pt idx="2">
                  <c:v>1036</c:v>
                </c:pt>
                <c:pt idx="3">
                  <c:v>3146</c:v>
                </c:pt>
                <c:pt idx="4">
                  <c:v>1623</c:v>
                </c:pt>
                <c:pt idx="5">
                  <c:v>2218</c:v>
                </c:pt>
                <c:pt idx="6">
                  <c:v>2798</c:v>
                </c:pt>
                <c:pt idx="7">
                  <c:v>2724</c:v>
                </c:pt>
                <c:pt idx="8">
                  <c:v>2355</c:v>
                </c:pt>
                <c:pt idx="9">
                  <c:v>1689</c:v>
                </c:pt>
                <c:pt idx="10">
                  <c:v>679</c:v>
                </c:pt>
                <c:pt idx="11">
                  <c:v>906</c:v>
                </c:pt>
                <c:pt idx="12">
                  <c:v>20738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A-4490-9B60-C1A3C7298CF3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7A-4490-9B60-C1A3C7298C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571</c:v>
                </c:pt>
                <c:pt idx="1">
                  <c:v>870</c:v>
                </c:pt>
                <c:pt idx="2">
                  <c:v>1527</c:v>
                </c:pt>
                <c:pt idx="3">
                  <c:v>820</c:v>
                </c:pt>
                <c:pt idx="4">
                  <c:v>1464</c:v>
                </c:pt>
                <c:pt idx="5">
                  <c:v>1876</c:v>
                </c:pt>
                <c:pt idx="6">
                  <c:v>2896</c:v>
                </c:pt>
                <c:pt idx="7">
                  <c:v>3290</c:v>
                </c:pt>
                <c:pt idx="8">
                  <c:v>1691</c:v>
                </c:pt>
                <c:pt idx="9">
                  <c:v>2557</c:v>
                </c:pt>
                <c:pt idx="10">
                  <c:v>367</c:v>
                </c:pt>
                <c:pt idx="11">
                  <c:v>447</c:v>
                </c:pt>
                <c:pt idx="12">
                  <c:v>18376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7A-4490-9B60-C1A3C7298CF3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7A-4490-9B60-C1A3C7298CF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7A-4490-9B60-C1A3C7298CF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248</c:v>
                </c:pt>
                <c:pt idx="1">
                  <c:v>270</c:v>
                </c:pt>
                <c:pt idx="12">
                  <c:v>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7A-4490-9B60-C1A3C729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7A-4490-9B60-C1A3C7298CF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495</c:v>
                      </c:pt>
                      <c:pt idx="1">
                        <c:v>917</c:v>
                      </c:pt>
                      <c:pt idx="2">
                        <c:v>351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5921</c:v>
                      </c:pt>
                      <c:pt idx="8">
                        <c:v>2381</c:v>
                      </c:pt>
                      <c:pt idx="9">
                        <c:v>3254</c:v>
                      </c:pt>
                      <c:pt idx="10">
                        <c:v>1323</c:v>
                      </c:pt>
                      <c:pt idx="11">
                        <c:v>1567</c:v>
                      </c:pt>
                      <c:pt idx="12">
                        <c:v>20058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7A-4490-9B60-C1A3C7298C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7A-4490-9B60-C1A3C7298CF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7A-4490-9B60-C1A3C7298CF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7A-4490-9B60-C1A3C7298CF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7A-4490-9B60-C1A3C7298CF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7A-4490-9B60-C1A3C7298CF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7A-4490-9B60-C1A3C7298CF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7A-4490-9B60-C1A3C7298CF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7A-4490-9B60-C1A3C7298CF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7A-4490-9B60-C1A3C7298CF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7A-4490-9B60-C1A3C7298CF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7A-4490-9B60-C1A3C7298CF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7A-4490-9B60-C1A3C7298CF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7A-4490-9B60-C1A3C7298CF3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-0.56567425569176888</c:v>
                </c:pt>
                <c:pt idx="1">
                  <c:v>-0.68965517241379315</c:v>
                </c:pt>
                <c:pt idx="12">
                  <c:v>-0.64052741151977788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7A-4490-9B60-C1A3C7298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34-43D6-BE0E-CD96438DEC3E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4002</c:v>
                </c:pt>
                <c:pt idx="1">
                  <c:v>3629</c:v>
                </c:pt>
                <c:pt idx="2">
                  <c:v>2337</c:v>
                </c:pt>
                <c:pt idx="3">
                  <c:v>2417</c:v>
                </c:pt>
                <c:pt idx="4">
                  <c:v>133</c:v>
                </c:pt>
                <c:pt idx="5">
                  <c:v>42</c:v>
                </c:pt>
                <c:pt idx="6">
                  <c:v>112</c:v>
                </c:pt>
                <c:pt idx="7">
                  <c:v>188</c:v>
                </c:pt>
                <c:pt idx="8">
                  <c:v>53</c:v>
                </c:pt>
                <c:pt idx="9">
                  <c:v>560</c:v>
                </c:pt>
                <c:pt idx="10">
                  <c:v>3991</c:v>
                </c:pt>
                <c:pt idx="11">
                  <c:v>3911</c:v>
                </c:pt>
                <c:pt idx="12">
                  <c:v>21375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34-43D6-BE0E-CD96438DEC3E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34-43D6-BE0E-CD96438DEC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3362</c:v>
                </c:pt>
                <c:pt idx="1">
                  <c:v>3238</c:v>
                </c:pt>
                <c:pt idx="2">
                  <c:v>2853</c:v>
                </c:pt>
                <c:pt idx="3">
                  <c:v>920</c:v>
                </c:pt>
                <c:pt idx="4">
                  <c:v>71</c:v>
                </c:pt>
                <c:pt idx="5">
                  <c:v>24</c:v>
                </c:pt>
                <c:pt idx="6">
                  <c:v>146</c:v>
                </c:pt>
                <c:pt idx="7">
                  <c:v>3</c:v>
                </c:pt>
                <c:pt idx="8">
                  <c:v>102</c:v>
                </c:pt>
                <c:pt idx="9">
                  <c:v>1129</c:v>
                </c:pt>
                <c:pt idx="10">
                  <c:v>3568</c:v>
                </c:pt>
                <c:pt idx="11">
                  <c:v>3681</c:v>
                </c:pt>
                <c:pt idx="12">
                  <c:v>19097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34-43D6-BE0E-CD96438DEC3E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34-43D6-BE0E-CD96438DEC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834-43D6-BE0E-CD96438DEC3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2656</c:v>
                </c:pt>
                <c:pt idx="1">
                  <c:v>2572</c:v>
                </c:pt>
                <c:pt idx="12">
                  <c:v>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34-43D6-BE0E-CD96438DE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834-43D6-BE0E-CD96438DEC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9860</c:v>
                      </c:pt>
                      <c:pt idx="1">
                        <c:v>14874</c:v>
                      </c:pt>
                      <c:pt idx="2">
                        <c:v>4046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</c:v>
                      </c:pt>
                      <c:pt idx="8">
                        <c:v>0</c:v>
                      </c:pt>
                      <c:pt idx="9">
                        <c:v>331</c:v>
                      </c:pt>
                      <c:pt idx="10">
                        <c:v>300</c:v>
                      </c:pt>
                      <c:pt idx="11">
                        <c:v>55</c:v>
                      </c:pt>
                      <c:pt idx="12">
                        <c:v>29519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834-43D6-BE0E-CD96438DEC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34-43D6-BE0E-CD96438DEC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34-43D6-BE0E-CD96438DEC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34-43D6-BE0E-CD96438DEC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34-43D6-BE0E-CD96438DEC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34-43D6-BE0E-CD96438DEC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34-43D6-BE0E-CD96438DEC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34-43D6-BE0E-CD96438DEC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34-43D6-BE0E-CD96438DEC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34-43D6-BE0E-CD96438DEC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34-43D6-BE0E-CD96438DEC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34-43D6-BE0E-CD96438DEC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34-43D6-BE0E-CD96438DEC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34-43D6-BE0E-CD96438DEC3E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-0.20999405116002379</c:v>
                </c:pt>
                <c:pt idx="1">
                  <c:v>-0.2056825200741198</c:v>
                </c:pt>
                <c:pt idx="12">
                  <c:v>-0.20787878787878789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834-43D6-BE0E-CD96438DE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3-45AE-91D2-1D6EF95FFC9A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163920</c:v>
                </c:pt>
                <c:pt idx="1">
                  <c:v>156374</c:v>
                </c:pt>
                <c:pt idx="2">
                  <c:v>146134</c:v>
                </c:pt>
                <c:pt idx="3">
                  <c:v>144835</c:v>
                </c:pt>
                <c:pt idx="4">
                  <c:v>140451</c:v>
                </c:pt>
                <c:pt idx="5">
                  <c:v>142289</c:v>
                </c:pt>
                <c:pt idx="6">
                  <c:v>166431</c:v>
                </c:pt>
                <c:pt idx="7">
                  <c:v>181874</c:v>
                </c:pt>
                <c:pt idx="8">
                  <c:v>150809</c:v>
                </c:pt>
                <c:pt idx="9">
                  <c:v>170708</c:v>
                </c:pt>
                <c:pt idx="10">
                  <c:v>164389</c:v>
                </c:pt>
                <c:pt idx="11">
                  <c:v>158524</c:v>
                </c:pt>
                <c:pt idx="12">
                  <c:v>1886738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3-45AE-91D2-1D6EF95FFC9A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3-45AE-91D2-1D6EF95FFC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173408</c:v>
                </c:pt>
                <c:pt idx="1">
                  <c:v>166759</c:v>
                </c:pt>
                <c:pt idx="2">
                  <c:v>176870</c:v>
                </c:pt>
                <c:pt idx="3">
                  <c:v>154662</c:v>
                </c:pt>
                <c:pt idx="4">
                  <c:v>159924</c:v>
                </c:pt>
                <c:pt idx="5">
                  <c:v>157113</c:v>
                </c:pt>
                <c:pt idx="6">
                  <c:v>173767</c:v>
                </c:pt>
                <c:pt idx="7">
                  <c:v>179514</c:v>
                </c:pt>
                <c:pt idx="8">
                  <c:v>145872</c:v>
                </c:pt>
                <c:pt idx="9">
                  <c:v>177711</c:v>
                </c:pt>
                <c:pt idx="10">
                  <c:v>162641</c:v>
                </c:pt>
                <c:pt idx="11">
                  <c:v>160539</c:v>
                </c:pt>
                <c:pt idx="12">
                  <c:v>1988780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3-45AE-91D2-1D6EF95FFC9A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3-45AE-91D2-1D6EF95FFC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F63-45AE-91D2-1D6EF95FFC9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169944</c:v>
                </c:pt>
                <c:pt idx="1">
                  <c:v>168166</c:v>
                </c:pt>
                <c:pt idx="12">
                  <c:v>338110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F63-45AE-91D2-1D6EF95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F63-45AE-91D2-1D6EF95FFC9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157800</c:v>
                      </c:pt>
                      <c:pt idx="1">
                        <c:v>172884</c:v>
                      </c:pt>
                      <c:pt idx="2">
                        <c:v>82007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60513</c:v>
                      </c:pt>
                      <c:pt idx="8">
                        <c:v>22909</c:v>
                      </c:pt>
                      <c:pt idx="9">
                        <c:v>24343</c:v>
                      </c:pt>
                      <c:pt idx="10">
                        <c:v>30656</c:v>
                      </c:pt>
                      <c:pt idx="11">
                        <c:v>33192</c:v>
                      </c:pt>
                      <c:pt idx="12">
                        <c:v>610766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F63-45AE-91D2-1D6EF95FFC9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3-45AE-91D2-1D6EF95FFC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3-45AE-91D2-1D6EF95FFC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3-45AE-91D2-1D6EF95FFC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3-45AE-91D2-1D6EF95FFC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3-45AE-91D2-1D6EF95FFC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3-45AE-91D2-1D6EF95FFC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3-45AE-91D2-1D6EF95FFC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3-45AE-91D2-1D6EF95FFC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3-45AE-91D2-1D6EF95FFC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3-45AE-91D2-1D6EF95FFC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3-45AE-91D2-1D6EF95FFC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63-45AE-91D2-1D6EF95FFC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63-45AE-91D2-1D6EF95FFC9A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-1.9976010334009975E-2</c:v>
                </c:pt>
                <c:pt idx="1">
                  <c:v>8.437325721550204E-3</c:v>
                </c:pt>
                <c:pt idx="12">
                  <c:v>-6.0470298412250711E-3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F63-45AE-91D2-1D6EF95FF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5-4220-9EA6-210B9DAB45F2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134558</c:v>
                </c:pt>
                <c:pt idx="1">
                  <c:v>128079</c:v>
                </c:pt>
                <c:pt idx="2">
                  <c:v>117104</c:v>
                </c:pt>
                <c:pt idx="3">
                  <c:v>120355</c:v>
                </c:pt>
                <c:pt idx="4">
                  <c:v>122105</c:v>
                </c:pt>
                <c:pt idx="5">
                  <c:v>123362</c:v>
                </c:pt>
                <c:pt idx="6">
                  <c:v>139919</c:v>
                </c:pt>
                <c:pt idx="7">
                  <c:v>150474</c:v>
                </c:pt>
                <c:pt idx="8">
                  <c:v>126900</c:v>
                </c:pt>
                <c:pt idx="9">
                  <c:v>143241</c:v>
                </c:pt>
                <c:pt idx="10">
                  <c:v>135531</c:v>
                </c:pt>
                <c:pt idx="11">
                  <c:v>128235</c:v>
                </c:pt>
                <c:pt idx="12">
                  <c:v>1569863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F5-4220-9EA6-210B9DAB45F2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F5-4220-9EA6-210B9DAB45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142289</c:v>
                </c:pt>
                <c:pt idx="1">
                  <c:v>141936</c:v>
                </c:pt>
                <c:pt idx="2">
                  <c:v>145867</c:v>
                </c:pt>
                <c:pt idx="3">
                  <c:v>131033</c:v>
                </c:pt>
                <c:pt idx="4">
                  <c:v>138860</c:v>
                </c:pt>
                <c:pt idx="5">
                  <c:v>137217</c:v>
                </c:pt>
                <c:pt idx="6">
                  <c:v>146858</c:v>
                </c:pt>
                <c:pt idx="7">
                  <c:v>148337</c:v>
                </c:pt>
                <c:pt idx="8">
                  <c:v>122477</c:v>
                </c:pt>
                <c:pt idx="9">
                  <c:v>149661</c:v>
                </c:pt>
                <c:pt idx="10">
                  <c:v>131764</c:v>
                </c:pt>
                <c:pt idx="11">
                  <c:v>130081</c:v>
                </c:pt>
                <c:pt idx="12">
                  <c:v>1666380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F5-4220-9EA6-210B9DAB45F2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F5-4220-9EA6-210B9DAB45F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F5-4220-9EA6-210B9DAB45F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138341</c:v>
                </c:pt>
                <c:pt idx="1">
                  <c:v>137229</c:v>
                </c:pt>
                <c:pt idx="12">
                  <c:v>275570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CF5-4220-9EA6-210B9DAB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CF5-4220-9EA6-210B9DAB45F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114606</c:v>
                      </c:pt>
                      <c:pt idx="1">
                        <c:v>133643</c:v>
                      </c:pt>
                      <c:pt idx="2">
                        <c:v>58888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52066</c:v>
                      </c:pt>
                      <c:pt idx="8">
                        <c:v>18190</c:v>
                      </c:pt>
                      <c:pt idx="9">
                        <c:v>20865</c:v>
                      </c:pt>
                      <c:pt idx="10">
                        <c:v>26883</c:v>
                      </c:pt>
                      <c:pt idx="11">
                        <c:v>28481</c:v>
                      </c:pt>
                      <c:pt idx="12">
                        <c:v>473644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CF5-4220-9EA6-210B9DAB45F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F5-4220-9EA6-210B9DAB45F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F5-4220-9EA6-210B9DAB45F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F5-4220-9EA6-210B9DAB45F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F5-4220-9EA6-210B9DAB45F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F5-4220-9EA6-210B9DAB45F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F5-4220-9EA6-210B9DAB45F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F5-4220-9EA6-210B9DAB45F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F5-4220-9EA6-210B9DAB45F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F5-4220-9EA6-210B9DAB45F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F5-4220-9EA6-210B9DAB45F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F5-4220-9EA6-210B9DAB45F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F5-4220-9EA6-210B9DAB45F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F5-4220-9EA6-210B9DAB45F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-2.7746347222905476E-2</c:v>
                </c:pt>
                <c:pt idx="1">
                  <c:v>-3.3162833953331083E-2</c:v>
                </c:pt>
                <c:pt idx="12">
                  <c:v>-3.0451227020846128E-2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CF5-4220-9EA6-210B9DAB4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5-4057-94D5-5A2BC48CDEAD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113052</c:v>
                </c:pt>
                <c:pt idx="1">
                  <c:v>109569</c:v>
                </c:pt>
                <c:pt idx="2">
                  <c:v>96770</c:v>
                </c:pt>
                <c:pt idx="3">
                  <c:v>98829</c:v>
                </c:pt>
                <c:pt idx="4">
                  <c:v>95544</c:v>
                </c:pt>
                <c:pt idx="5">
                  <c:v>98589</c:v>
                </c:pt>
                <c:pt idx="6">
                  <c:v>111016</c:v>
                </c:pt>
                <c:pt idx="7">
                  <c:v>120661</c:v>
                </c:pt>
                <c:pt idx="8">
                  <c:v>98874</c:v>
                </c:pt>
                <c:pt idx="9">
                  <c:v>116543</c:v>
                </c:pt>
                <c:pt idx="10">
                  <c:v>110808</c:v>
                </c:pt>
                <c:pt idx="11">
                  <c:v>103266</c:v>
                </c:pt>
                <c:pt idx="12">
                  <c:v>1273521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5-4057-94D5-5A2BC48CDEAD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5-4057-94D5-5A2BC48CDE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113741</c:v>
                </c:pt>
                <c:pt idx="1">
                  <c:v>113810</c:v>
                </c:pt>
                <c:pt idx="2">
                  <c:v>116605</c:v>
                </c:pt>
                <c:pt idx="3">
                  <c:v>107032</c:v>
                </c:pt>
                <c:pt idx="4">
                  <c:v>108036</c:v>
                </c:pt>
                <c:pt idx="5">
                  <c:v>106021</c:v>
                </c:pt>
                <c:pt idx="6">
                  <c:v>115402</c:v>
                </c:pt>
                <c:pt idx="7">
                  <c:v>117130</c:v>
                </c:pt>
                <c:pt idx="8">
                  <c:v>96825</c:v>
                </c:pt>
                <c:pt idx="9">
                  <c:v>123226</c:v>
                </c:pt>
                <c:pt idx="10">
                  <c:v>105403</c:v>
                </c:pt>
                <c:pt idx="11">
                  <c:v>105060</c:v>
                </c:pt>
                <c:pt idx="12">
                  <c:v>1328291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5-4057-94D5-5A2BC48CDEAD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5-4057-94D5-5A2BC48CDE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0E5-4057-94D5-5A2BC48CDEAD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109525</c:v>
                </c:pt>
                <c:pt idx="1">
                  <c:v>111410</c:v>
                </c:pt>
                <c:pt idx="12">
                  <c:v>220935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E5-4057-94D5-5A2BC48CD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0E5-4057-94D5-5A2BC48CDEA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88467</c:v>
                      </c:pt>
                      <c:pt idx="1">
                        <c:v>107490</c:v>
                      </c:pt>
                      <c:pt idx="2">
                        <c:v>46120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39936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0E5-4057-94D5-5A2BC48CDE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E5-4057-94D5-5A2BC48CDE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E5-4057-94D5-5A2BC48CDE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E5-4057-94D5-5A2BC48CDE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E5-4057-94D5-5A2BC48CDE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E5-4057-94D5-5A2BC48CDE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E5-4057-94D5-5A2BC48CDE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E5-4057-94D5-5A2BC48CDE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E5-4057-94D5-5A2BC48CDE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E5-4057-94D5-5A2BC48CDE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E5-4057-94D5-5A2BC48CDE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E5-4057-94D5-5A2BC48CDE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E5-4057-94D5-5A2BC48CDE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E5-4057-94D5-5A2BC48CDEAD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-3.7066669011174502E-2</c:v>
                </c:pt>
                <c:pt idx="1">
                  <c:v>-2.1087777875406388E-2</c:v>
                </c:pt>
                <c:pt idx="12">
                  <c:v>-2.9074800813883472E-2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0E5-4057-94D5-5A2BC48CD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C4-479A-A381-5A5919AE364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21506</c:v>
                </c:pt>
                <c:pt idx="1">
                  <c:v>18510</c:v>
                </c:pt>
                <c:pt idx="2">
                  <c:v>20334</c:v>
                </c:pt>
                <c:pt idx="3">
                  <c:v>21526</c:v>
                </c:pt>
                <c:pt idx="4">
                  <c:v>26561</c:v>
                </c:pt>
                <c:pt idx="5">
                  <c:v>24773</c:v>
                </c:pt>
                <c:pt idx="6">
                  <c:v>28903</c:v>
                </c:pt>
                <c:pt idx="7">
                  <c:v>29813</c:v>
                </c:pt>
                <c:pt idx="8">
                  <c:v>28026</c:v>
                </c:pt>
                <c:pt idx="9">
                  <c:v>26698</c:v>
                </c:pt>
                <c:pt idx="10">
                  <c:v>24723</c:v>
                </c:pt>
                <c:pt idx="11">
                  <c:v>24969</c:v>
                </c:pt>
                <c:pt idx="12">
                  <c:v>296342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C4-479A-A381-5A5919AE364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C4-479A-A381-5A5919AE36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28548</c:v>
                </c:pt>
                <c:pt idx="1">
                  <c:v>28126</c:v>
                </c:pt>
                <c:pt idx="2">
                  <c:v>29262</c:v>
                </c:pt>
                <c:pt idx="3">
                  <c:v>24001</c:v>
                </c:pt>
                <c:pt idx="4">
                  <c:v>30824</c:v>
                </c:pt>
                <c:pt idx="5">
                  <c:v>31196</c:v>
                </c:pt>
                <c:pt idx="6">
                  <c:v>31456</c:v>
                </c:pt>
                <c:pt idx="7">
                  <c:v>31207</c:v>
                </c:pt>
                <c:pt idx="8">
                  <c:v>25652</c:v>
                </c:pt>
                <c:pt idx="9">
                  <c:v>26435</c:v>
                </c:pt>
                <c:pt idx="10">
                  <c:v>26361</c:v>
                </c:pt>
                <c:pt idx="11">
                  <c:v>25021</c:v>
                </c:pt>
                <c:pt idx="12">
                  <c:v>338089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C4-479A-A381-5A5919AE364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C4-479A-A381-5A5919AE36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C4-479A-A381-5A5919AE364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28816</c:v>
                </c:pt>
                <c:pt idx="1">
                  <c:v>25819</c:v>
                </c:pt>
                <c:pt idx="12">
                  <c:v>54635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6C4-479A-A381-5A5919AE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6C4-479A-A381-5A5919AE36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26139</c:v>
                      </c:pt>
                      <c:pt idx="1">
                        <c:v>26153</c:v>
                      </c:pt>
                      <c:pt idx="2">
                        <c:v>12768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12130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6C4-479A-A381-5A5919AE36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C4-479A-A381-5A5919AE36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C4-479A-A381-5A5919AE36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C4-479A-A381-5A5919AE36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C4-479A-A381-5A5919AE36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C4-479A-A381-5A5919AE36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C4-479A-A381-5A5919AE36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4-479A-A381-5A5919AE36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4-479A-A381-5A5919AE36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4-479A-A381-5A5919AE36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4-479A-A381-5A5919AE36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4-479A-A381-5A5919AE36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4-479A-A381-5A5919AE36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C4-479A-A381-5A5919AE364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9.3876979122879955E-3</c:v>
                </c:pt>
                <c:pt idx="1">
                  <c:v>-8.2023750266657203E-2</c:v>
                </c:pt>
                <c:pt idx="12">
                  <c:v>-3.5977697003917175E-2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6C4-479A-A381-5A5919AE3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00-4D6C-B3E5-E78087512EA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29362</c:v>
                </c:pt>
                <c:pt idx="1">
                  <c:v>28295</c:v>
                </c:pt>
                <c:pt idx="2">
                  <c:v>29030</c:v>
                </c:pt>
                <c:pt idx="3">
                  <c:v>24480</c:v>
                </c:pt>
                <c:pt idx="4">
                  <c:v>18346</c:v>
                </c:pt>
                <c:pt idx="5">
                  <c:v>18927</c:v>
                </c:pt>
                <c:pt idx="6">
                  <c:v>26512</c:v>
                </c:pt>
                <c:pt idx="7">
                  <c:v>31400</c:v>
                </c:pt>
                <c:pt idx="8">
                  <c:v>23909</c:v>
                </c:pt>
                <c:pt idx="9">
                  <c:v>27467</c:v>
                </c:pt>
                <c:pt idx="10">
                  <c:v>28858</c:v>
                </c:pt>
                <c:pt idx="11">
                  <c:v>30289</c:v>
                </c:pt>
                <c:pt idx="12">
                  <c:v>316875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00-4D6C-B3E5-E78087512EA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00-4D6C-B3E5-E78087512EA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31119</c:v>
                </c:pt>
                <c:pt idx="1">
                  <c:v>24823</c:v>
                </c:pt>
                <c:pt idx="2">
                  <c:v>31003</c:v>
                </c:pt>
                <c:pt idx="3">
                  <c:v>23629</c:v>
                </c:pt>
                <c:pt idx="4">
                  <c:v>21064</c:v>
                </c:pt>
                <c:pt idx="5">
                  <c:v>19896</c:v>
                </c:pt>
                <c:pt idx="6">
                  <c:v>26909</c:v>
                </c:pt>
                <c:pt idx="7">
                  <c:v>31177</c:v>
                </c:pt>
                <c:pt idx="8">
                  <c:v>23395</c:v>
                </c:pt>
                <c:pt idx="9">
                  <c:v>28050</c:v>
                </c:pt>
                <c:pt idx="10">
                  <c:v>30877</c:v>
                </c:pt>
                <c:pt idx="11">
                  <c:v>30458</c:v>
                </c:pt>
                <c:pt idx="12">
                  <c:v>322400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00-4D6C-B3E5-E78087512EA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00-4D6C-B3E5-E78087512E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00-4D6C-B3E5-E78087512EA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31603</c:v>
                </c:pt>
                <c:pt idx="1">
                  <c:v>30937</c:v>
                </c:pt>
                <c:pt idx="12">
                  <c:v>62540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00-4D6C-B3E5-E78087512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00-4D6C-B3E5-E78087512E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43194</c:v>
                      </c:pt>
                      <c:pt idx="1">
                        <c:v>39241</c:v>
                      </c:pt>
                      <c:pt idx="2">
                        <c:v>23119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8447</c:v>
                      </c:pt>
                      <c:pt idx="8">
                        <c:v>4719</c:v>
                      </c:pt>
                      <c:pt idx="9">
                        <c:v>3478</c:v>
                      </c:pt>
                      <c:pt idx="10">
                        <c:v>3773</c:v>
                      </c:pt>
                      <c:pt idx="11">
                        <c:v>4711</c:v>
                      </c:pt>
                      <c:pt idx="12">
                        <c:v>137122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00-4D6C-B3E5-E78087512E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00-4D6C-B3E5-E78087512E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00-4D6C-B3E5-E78087512E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00-4D6C-B3E5-E78087512E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00-4D6C-B3E5-E78087512E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00-4D6C-B3E5-E78087512E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00-4D6C-B3E5-E78087512E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00-4D6C-B3E5-E78087512E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00-4D6C-B3E5-E78087512E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00-4D6C-B3E5-E78087512E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00-4D6C-B3E5-E78087512E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00-4D6C-B3E5-E78087512E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00-4D6C-B3E5-E78087512E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00-4D6C-B3E5-E78087512EA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1.5553199010250873E-2</c:v>
                </c:pt>
                <c:pt idx="1">
                  <c:v>0.24630383112436038</c:v>
                </c:pt>
                <c:pt idx="12">
                  <c:v>0.11794358442672759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00-4D6C-B3E5-E78087512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57-4DC1-A3D0-DA284E711136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7-4DC1-A3D0-DA284E711136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57-4DC1-A3D0-DA284E7111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57-4DC1-A3D0-DA284E711136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57-4DC1-A3D0-DA284E7111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57-4DC1-A3D0-DA284E71113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12">
                  <c:v>7.3802195883264572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57-4DC1-A3D0-DA284E711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57-4DC1-A3D0-DA284E7111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57-4DC1-A3D0-DA284E7111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57-4DC1-A3D0-DA284E7111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57-4DC1-A3D0-DA284E7111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57-4DC1-A3D0-DA284E7111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57-4DC1-A3D0-DA284E7111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57-4DC1-A3D0-DA284E7111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57-4DC1-A3D0-DA284E7111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57-4DC1-A3D0-DA284E7111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57-4DC1-A3D0-DA284E7111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57-4DC1-A3D0-DA284E7111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57-4DC1-A3D0-DA284E7111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57-4DC1-A3D0-DA284E7111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57-4DC1-A3D0-DA284E7111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57-4DC1-A3D0-DA284E711136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12">
                  <c:v>7.5952984646055377E-2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57-4DC1-A3D0-DA284E711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DF-412A-9F8A-006827E26693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4.65979381443299</c:v>
                </c:pt>
                <c:pt idx="1">
                  <c:v>4.0410122164048863</c:v>
                </c:pt>
                <c:pt idx="2">
                  <c:v>3.6146943353897925</c:v>
                </c:pt>
                <c:pt idx="3">
                  <c:v>2.8504016064257027</c:v>
                </c:pt>
                <c:pt idx="4">
                  <c:v>3.2831715210355985</c:v>
                </c:pt>
                <c:pt idx="5">
                  <c:v>3.3483852529294085</c:v>
                </c:pt>
                <c:pt idx="6">
                  <c:v>3.8014415252266915</c:v>
                </c:pt>
                <c:pt idx="7">
                  <c:v>4.0018788163457026</c:v>
                </c:pt>
                <c:pt idx="8">
                  <c:v>3.6274393849793021</c:v>
                </c:pt>
                <c:pt idx="9">
                  <c:v>3.2132940681531341</c:v>
                </c:pt>
                <c:pt idx="10">
                  <c:v>3.4485981308411215</c:v>
                </c:pt>
                <c:pt idx="11">
                  <c:v>3.404673393520977</c:v>
                </c:pt>
                <c:pt idx="12">
                  <c:v>3.5630895121494159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F-412A-9F8A-006827E26693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DF-412A-9F8A-006827E266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4.4990310077519382</c:v>
                </c:pt>
                <c:pt idx="1">
                  <c:v>2.5011169024571855</c:v>
                </c:pt>
                <c:pt idx="2">
                  <c:v>3.1333333333333333</c:v>
                </c:pt>
                <c:pt idx="3">
                  <c:v>3.7895878524945772</c:v>
                </c:pt>
                <c:pt idx="4">
                  <c:v>3.0149592021758838</c:v>
                </c:pt>
                <c:pt idx="5">
                  <c:v>3.406364301389905</c:v>
                </c:pt>
                <c:pt idx="6">
                  <c:v>3.6836089494163424</c:v>
                </c:pt>
                <c:pt idx="7">
                  <c:v>3.593650159744409</c:v>
                </c:pt>
                <c:pt idx="8">
                  <c:v>3.963002114164905</c:v>
                </c:pt>
                <c:pt idx="9">
                  <c:v>3.3147033533963888</c:v>
                </c:pt>
                <c:pt idx="10">
                  <c:v>4.3719325153374236</c:v>
                </c:pt>
                <c:pt idx="11">
                  <c:v>3.9628305932809149</c:v>
                </c:pt>
                <c:pt idx="12">
                  <c:v>3.5542003563108127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F-412A-9F8A-006827E26693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DF-412A-9F8A-006827E266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DF-412A-9F8A-006827E266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4.9236192714453582</c:v>
                </c:pt>
                <c:pt idx="1">
                  <c:v>3.7223880597014927</c:v>
                </c:pt>
                <c:pt idx="12">
                  <c:v>4.3944773175542409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DF-412A-9F8A-006827E2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DF-412A-9F8A-006827E266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3.3978234582829505</c:v>
                      </c:pt>
                      <c:pt idx="1">
                        <c:v>3.4050151975683889</c:v>
                      </c:pt>
                      <c:pt idx="2">
                        <c:v>3.8292181069958846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3.0742075823492852</c:v>
                      </c:pt>
                      <c:pt idx="8">
                        <c:v>2.647812971342383</c:v>
                      </c:pt>
                      <c:pt idx="9">
                        <c:v>2.4842917997870075</c:v>
                      </c:pt>
                      <c:pt idx="10">
                        <c:v>3.945582586427657</c:v>
                      </c:pt>
                      <c:pt idx="11">
                        <c:v>2.4285714285714284</c:v>
                      </c:pt>
                      <c:pt idx="12">
                        <c:v>2.875516971571221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DF-412A-9F8A-006827E266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DF-412A-9F8A-006827E266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DF-412A-9F8A-006827E266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DF-412A-9F8A-006827E266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DF-412A-9F8A-006827E266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DF-412A-9F8A-006827E266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DF-412A-9F8A-006827E266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DF-412A-9F8A-006827E266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DF-412A-9F8A-006827E266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DF-412A-9F8A-006827E266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DF-412A-9F8A-006827E266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DF-412A-9F8A-006827E266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DF-412A-9F8A-006827E266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DF-412A-9F8A-006827E26693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0.42458826369341995</c:v>
                </c:pt>
                <c:pt idx="1">
                  <c:v>1.2212711572443071</c:v>
                </c:pt>
                <c:pt idx="12">
                  <c:v>1.0252141596595039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DF-412A-9F8A-006827E26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B3-4BDE-892E-E7DC001B532D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5.0429362880886428</c:v>
                </c:pt>
                <c:pt idx="1">
                  <c:v>4.5245579567779961</c:v>
                </c:pt>
                <c:pt idx="2">
                  <c:v>4.1807228915662646</c:v>
                </c:pt>
                <c:pt idx="3">
                  <c:v>4.0883054892601436</c:v>
                </c:pt>
                <c:pt idx="4">
                  <c:v>3.9587750294464077</c:v>
                </c:pt>
                <c:pt idx="5">
                  <c:v>4.3403590944574555</c:v>
                </c:pt>
                <c:pt idx="6">
                  <c:v>5.4324683965402532</c:v>
                </c:pt>
                <c:pt idx="7">
                  <c:v>5.612125162972621</c:v>
                </c:pt>
                <c:pt idx="8">
                  <c:v>5.5102239532619279</c:v>
                </c:pt>
                <c:pt idx="9">
                  <c:v>4.8662790697674421</c:v>
                </c:pt>
                <c:pt idx="10">
                  <c:v>4.4314049586776862</c:v>
                </c:pt>
                <c:pt idx="11">
                  <c:v>4.2139201637666321</c:v>
                </c:pt>
                <c:pt idx="12">
                  <c:v>4.7866134751773046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3-4BDE-892E-E7DC001B532D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B3-4BDE-892E-E7DC001B53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5.8047722342733188</c:v>
                </c:pt>
                <c:pt idx="1">
                  <c:v>3.5454545454545454</c:v>
                </c:pt>
                <c:pt idx="2">
                  <c:v>4.1143911439114387</c:v>
                </c:pt>
                <c:pt idx="3">
                  <c:v>4.7992895204262878</c:v>
                </c:pt>
                <c:pt idx="4">
                  <c:v>4.9326145552560643</c:v>
                </c:pt>
                <c:pt idx="5">
                  <c:v>4.7995337995337994</c:v>
                </c:pt>
                <c:pt idx="6">
                  <c:v>6.0435855263157894</c:v>
                </c:pt>
                <c:pt idx="7">
                  <c:v>5.8556461001164148</c:v>
                </c:pt>
                <c:pt idx="8">
                  <c:v>5.8552746294681777</c:v>
                </c:pt>
                <c:pt idx="9">
                  <c:v>5.0836909871244638</c:v>
                </c:pt>
                <c:pt idx="10">
                  <c:v>4.5080042689434361</c:v>
                </c:pt>
                <c:pt idx="11">
                  <c:v>4.8214285714285712</c:v>
                </c:pt>
                <c:pt idx="12">
                  <c:v>5.166019237883833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B3-4BDE-892E-E7DC001B532D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B3-4BDE-892E-E7DC001B53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B3-4BDE-892E-E7DC001B532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5.9452736318407959</c:v>
                </c:pt>
                <c:pt idx="1">
                  <c:v>4.55</c:v>
                </c:pt>
                <c:pt idx="12">
                  <c:v>5.3888334995014953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B3-4BDE-892E-E7DC001B5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B3-4BDE-892E-E7DC001B53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4.8253012048192767</c:v>
                      </c:pt>
                      <c:pt idx="1">
                        <c:v>4.333333333333333</c:v>
                      </c:pt>
                      <c:pt idx="2">
                        <c:v>5.8444444444444441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3.7919020715630887</c:v>
                      </c:pt>
                      <c:pt idx="8">
                        <c:v>2.9774577332498433</c:v>
                      </c:pt>
                      <c:pt idx="9">
                        <c:v>4.8207171314741037</c:v>
                      </c:pt>
                      <c:pt idx="10">
                        <c:v>4.9330543933054392</c:v>
                      </c:pt>
                      <c:pt idx="11">
                        <c:v>4.270833333333333</c:v>
                      </c:pt>
                      <c:pt idx="12">
                        <c:v>3.8516443002507006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B3-4BDE-892E-E7DC001B5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B3-4BDE-892E-E7DC001B53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B3-4BDE-892E-E7DC001B53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B3-4BDE-892E-E7DC001B53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B3-4BDE-892E-E7DC001B53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B3-4BDE-892E-E7DC001B53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B3-4BDE-892E-E7DC001B53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B3-4BDE-892E-E7DC001B53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B3-4BDE-892E-E7DC001B53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B3-4BDE-892E-E7DC001B53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B3-4BDE-892E-E7DC001B53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B3-4BDE-892E-E7DC001B53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B3-4BDE-892E-E7DC001B53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B3-4BDE-892E-E7DC001B532D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0.14050139756747715</c:v>
                </c:pt>
                <c:pt idx="1">
                  <c:v>1.0045454545454544</c:v>
                </c:pt>
                <c:pt idx="12">
                  <c:v>0.72823392776702001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B3-4BDE-892E-E7DC001B5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E4-4175-AF24-882AE5004F3C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4.361380798274002</c:v>
                </c:pt>
                <c:pt idx="1">
                  <c:v>3.6546310832025117</c:v>
                </c:pt>
                <c:pt idx="2">
                  <c:v>3.2065637065637067</c:v>
                </c:pt>
                <c:pt idx="3">
                  <c:v>2.5206611570247932</c:v>
                </c:pt>
                <c:pt idx="4">
                  <c:v>2.9297597042513863</c:v>
                </c:pt>
                <c:pt idx="5">
                  <c:v>2.775473399458972</c:v>
                </c:pt>
                <c:pt idx="6">
                  <c:v>2.9253037884203001</c:v>
                </c:pt>
                <c:pt idx="7">
                  <c:v>3.095080763582966</c:v>
                </c:pt>
                <c:pt idx="8">
                  <c:v>2.8063694267515924</c:v>
                </c:pt>
                <c:pt idx="9">
                  <c:v>2.5399644760213143</c:v>
                </c:pt>
                <c:pt idx="10">
                  <c:v>2.5729013254786453</c:v>
                </c:pt>
                <c:pt idx="11">
                  <c:v>2.5320088300220749</c:v>
                </c:pt>
                <c:pt idx="12">
                  <c:v>2.8975793229819655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E4-4175-AF24-882AE5004F3C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8E4-4175-AF24-882AE5004F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3.444833625218914</c:v>
                </c:pt>
                <c:pt idx="1">
                  <c:v>1.9333333333333333</c:v>
                </c:pt>
                <c:pt idx="2">
                  <c:v>2.6110019646365421</c:v>
                </c:pt>
                <c:pt idx="3">
                  <c:v>3.096341463414634</c:v>
                </c:pt>
                <c:pt idx="4">
                  <c:v>2.043032786885246</c:v>
                </c:pt>
                <c:pt idx="5">
                  <c:v>2.7691897654584223</c:v>
                </c:pt>
                <c:pt idx="6">
                  <c:v>2.6926795580110499</c:v>
                </c:pt>
                <c:pt idx="7">
                  <c:v>2.4124620060790272</c:v>
                </c:pt>
                <c:pt idx="8">
                  <c:v>2.6794795978710821</c:v>
                </c:pt>
                <c:pt idx="9">
                  <c:v>2.6699256941728589</c:v>
                </c:pt>
                <c:pt idx="10">
                  <c:v>4.0245231607629428</c:v>
                </c:pt>
                <c:pt idx="11">
                  <c:v>2.1342281879194629</c:v>
                </c:pt>
                <c:pt idx="12">
                  <c:v>2.6058445798868091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E4-4175-AF24-882AE5004F3C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E4-4175-AF24-882AE5004F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E4-4175-AF24-882AE5004F3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2.439516129032258</c:v>
                </c:pt>
                <c:pt idx="1">
                  <c:v>2.4962962962962965</c:v>
                </c:pt>
                <c:pt idx="12">
                  <c:v>2.4691119691119692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8E4-4175-AF24-882AE500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8E4-4175-AF24-882AE5004F3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2.4404040404040406</c:v>
                      </c:pt>
                      <c:pt idx="1">
                        <c:v>3.0010905125408942</c:v>
                      </c:pt>
                      <c:pt idx="2">
                        <c:v>3.0541310541310542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2.8167539267015709</c:v>
                      </c:pt>
                      <c:pt idx="8">
                        <c:v>2.4267114657706848</c:v>
                      </c:pt>
                      <c:pt idx="9">
                        <c:v>2.1238475722188075</c:v>
                      </c:pt>
                      <c:pt idx="10">
                        <c:v>3.767195767195767</c:v>
                      </c:pt>
                      <c:pt idx="11">
                        <c:v>2.0899808551372048</c:v>
                      </c:pt>
                      <c:pt idx="12">
                        <c:v>2.5455179978063613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8E4-4175-AF24-882AE5004F3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E4-4175-AF24-882AE5004F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E4-4175-AF24-882AE5004F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E4-4175-AF24-882AE5004F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E4-4175-AF24-882AE5004F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E4-4175-AF24-882AE5004F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E4-4175-AF24-882AE5004F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E4-4175-AF24-882AE5004F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E4-4175-AF24-882AE5004F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E4-4175-AF24-882AE5004F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E4-4175-AF24-882AE5004F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E4-4175-AF24-882AE5004F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E4-4175-AF24-882AE5004F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E4-4175-AF24-882AE5004F3C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-1.005317496186656</c:v>
                </c:pt>
                <c:pt idx="1">
                  <c:v>0.56296296296296311</c:v>
                </c:pt>
                <c:pt idx="12">
                  <c:v>-6.3157288348127949E-2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8E4-4175-AF24-882AE5004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AF-41B3-B84F-0C119653AFFA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20841</c:v>
                </c:pt>
                <c:pt idx="1">
                  <c:v>21940</c:v>
                </c:pt>
                <c:pt idx="2">
                  <c:v>19906</c:v>
                </c:pt>
                <c:pt idx="3">
                  <c:v>19500</c:v>
                </c:pt>
                <c:pt idx="4">
                  <c:v>19075</c:v>
                </c:pt>
                <c:pt idx="5">
                  <c:v>17566</c:v>
                </c:pt>
                <c:pt idx="6">
                  <c:v>19975</c:v>
                </c:pt>
                <c:pt idx="7">
                  <c:v>21237</c:v>
                </c:pt>
                <c:pt idx="8">
                  <c:v>18724</c:v>
                </c:pt>
                <c:pt idx="9">
                  <c:v>22630</c:v>
                </c:pt>
                <c:pt idx="10">
                  <c:v>22923</c:v>
                </c:pt>
                <c:pt idx="11">
                  <c:v>22259</c:v>
                </c:pt>
                <c:pt idx="12">
                  <c:v>246576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F-41B3-B84F-0C119653AFFA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AF-41B3-B84F-0C119653AF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21618</c:v>
                </c:pt>
                <c:pt idx="1">
                  <c:v>22578</c:v>
                </c:pt>
                <c:pt idx="2">
                  <c:v>25016</c:v>
                </c:pt>
                <c:pt idx="3">
                  <c:v>20822</c:v>
                </c:pt>
                <c:pt idx="4">
                  <c:v>21243</c:v>
                </c:pt>
                <c:pt idx="5">
                  <c:v>20107</c:v>
                </c:pt>
                <c:pt idx="6">
                  <c:v>20781</c:v>
                </c:pt>
                <c:pt idx="7">
                  <c:v>20311</c:v>
                </c:pt>
                <c:pt idx="8">
                  <c:v>18344</c:v>
                </c:pt>
                <c:pt idx="9">
                  <c:v>23852</c:v>
                </c:pt>
                <c:pt idx="10">
                  <c:v>22059</c:v>
                </c:pt>
                <c:pt idx="11">
                  <c:v>21891</c:v>
                </c:pt>
                <c:pt idx="12">
                  <c:v>258622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AF-41B3-B84F-0C119653AFFA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AF-41B3-B84F-0C119653AF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DAF-41B3-B84F-0C119653AFF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21677</c:v>
                </c:pt>
                <c:pt idx="1">
                  <c:v>22615</c:v>
                </c:pt>
                <c:pt idx="12">
                  <c:v>44292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AF-41B3-B84F-0C119653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DAF-41B3-B84F-0C119653AF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20204</c:v>
                      </c:pt>
                      <c:pt idx="1">
                        <c:v>21087</c:v>
                      </c:pt>
                      <c:pt idx="2">
                        <c:v>8379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5250</c:v>
                      </c:pt>
                      <c:pt idx="8">
                        <c:v>1747</c:v>
                      </c:pt>
                      <c:pt idx="9">
                        <c:v>2909</c:v>
                      </c:pt>
                      <c:pt idx="10">
                        <c:v>3366</c:v>
                      </c:pt>
                      <c:pt idx="11">
                        <c:v>4406</c:v>
                      </c:pt>
                      <c:pt idx="12">
                        <c:v>69842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DAF-41B3-B84F-0C119653AF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AF-41B3-B84F-0C119653AF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AF-41B3-B84F-0C119653AF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AF-41B3-B84F-0C119653AF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AF-41B3-B84F-0C119653AF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AF-41B3-B84F-0C119653AF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AF-41B3-B84F-0C119653AF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AF-41B3-B84F-0C119653AF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AF-41B3-B84F-0C119653AF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AF-41B3-B84F-0C119653AF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AF-41B3-B84F-0C119653AF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AF-41B3-B84F-0C119653AF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AF-41B3-B84F-0C119653AF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AF-41B3-B84F-0C119653AFFA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2.729207142196266E-3</c:v>
                </c:pt>
                <c:pt idx="1">
                  <c:v>1.6387633979979555E-3</c:v>
                </c:pt>
                <c:pt idx="12">
                  <c:v>2.1721422753189223E-3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DAF-41B3-B84F-0C119653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3F-4629-A389-9FF55CDEDEA0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7.4965692625113958</c:v>
                </c:pt>
                <c:pt idx="1">
                  <c:v>6.916271649954421</c:v>
                </c:pt>
                <c:pt idx="2">
                  <c:v>7.0174319300713357</c:v>
                </c:pt>
                <c:pt idx="3">
                  <c:v>6.8450769230769231</c:v>
                </c:pt>
                <c:pt idx="4">
                  <c:v>6.9376146788990827</c:v>
                </c:pt>
                <c:pt idx="5">
                  <c:v>7.4332802003871112</c:v>
                </c:pt>
                <c:pt idx="6">
                  <c:v>7.5134418022528164</c:v>
                </c:pt>
                <c:pt idx="7">
                  <c:v>7.7616424165371756</c:v>
                </c:pt>
                <c:pt idx="8">
                  <c:v>7.3991134372997225</c:v>
                </c:pt>
                <c:pt idx="9">
                  <c:v>7.2059213433495364</c:v>
                </c:pt>
                <c:pt idx="10">
                  <c:v>6.9781878462679403</c:v>
                </c:pt>
                <c:pt idx="11">
                  <c:v>6.8337751022058493</c:v>
                </c:pt>
                <c:pt idx="12">
                  <c:v>7.1890816624489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F-4629-A389-9FF55CDEDEA0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3F-4629-A389-9FF55CDEDE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7.8066888703857895</c:v>
                </c:pt>
                <c:pt idx="1">
                  <c:v>7.2371334927805826</c:v>
                </c:pt>
                <c:pt idx="2">
                  <c:v>6.7771826031339941</c:v>
                </c:pt>
                <c:pt idx="3">
                  <c:v>7.1761118048218231</c:v>
                </c:pt>
                <c:pt idx="4">
                  <c:v>7.215223838440898</c:v>
                </c:pt>
                <c:pt idx="5">
                  <c:v>7.3506738946635499</c:v>
                </c:pt>
                <c:pt idx="6">
                  <c:v>7.632933930032241</c:v>
                </c:pt>
                <c:pt idx="7">
                  <c:v>7.9521933927428483</c:v>
                </c:pt>
                <c:pt idx="8">
                  <c:v>7.3389119058002619</c:v>
                </c:pt>
                <c:pt idx="9">
                  <c:v>6.9657051819553919</c:v>
                </c:pt>
                <c:pt idx="10">
                  <c:v>7.1145564168819986</c:v>
                </c:pt>
                <c:pt idx="11">
                  <c:v>7.0803069754693713</c:v>
                </c:pt>
                <c:pt idx="12">
                  <c:v>7.2887844034923557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F-4629-A389-9FF55CDEDEA0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F-4629-A389-9FF55CDEDE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3F-4629-A389-9FF55CDEDEA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7.6465378050468242</c:v>
                </c:pt>
                <c:pt idx="1">
                  <c:v>7.3257572407694012</c:v>
                </c:pt>
                <c:pt idx="12">
                  <c:v>7.4827508353653034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3F-4629-A389-9FF55CDED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3F-4629-A389-9FF55CDEDEA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7.6712532171847156</c:v>
                      </c:pt>
                      <c:pt idx="1">
                        <c:v>7.9861051832882817</c:v>
                      </c:pt>
                      <c:pt idx="2">
                        <c:v>9.565103234276167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6.8154285714285718</c:v>
                      </c:pt>
                      <c:pt idx="8">
                        <c:v>7.0841442472810536</c:v>
                      </c:pt>
                      <c:pt idx="9">
                        <c:v>5.1605362667583359</c:v>
                      </c:pt>
                      <c:pt idx="10">
                        <c:v>7.2765894236482476</c:v>
                      </c:pt>
                      <c:pt idx="11">
                        <c:v>6.5108942351339083</c:v>
                      </c:pt>
                      <c:pt idx="12">
                        <c:v>7.6399587640674662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3F-4629-A389-9FF55CDEDEA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3F-4629-A389-9FF55CDEDE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F-4629-A389-9FF55CDEDE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F-4629-A389-9FF55CDEDE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F-4629-A389-9FF55CDEDE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3F-4629-A389-9FF55CDEDE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3F-4629-A389-9FF55CDEDE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3F-4629-A389-9FF55CDEDE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3F-4629-A389-9FF55CDEDE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3F-4629-A389-9FF55CDEDE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3F-4629-A389-9FF55CDEDE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3F-4629-A389-9FF55CDEDE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3F-4629-A389-9FF55CDEDE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3F-4629-A389-9FF55CDEDEA0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-0.16015106533896528</c:v>
                </c:pt>
                <c:pt idx="1">
                  <c:v>8.8623747988818558E-2</c:v>
                </c:pt>
                <c:pt idx="12">
                  <c:v>-3.2974569648724916E-2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3F-4629-A389-9FF55CDED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2E-4755-BCE7-2C0B3813FB52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7.6294527620030976</c:v>
                </c:pt>
                <c:pt idx="1">
                  <c:v>6.7291277985074629</c:v>
                </c:pt>
                <c:pt idx="2">
                  <c:v>6.494187655687794</c:v>
                </c:pt>
                <c:pt idx="3">
                  <c:v>6.8568426950553301</c:v>
                </c:pt>
                <c:pt idx="4">
                  <c:v>6.6725205448609701</c:v>
                </c:pt>
                <c:pt idx="5">
                  <c:v>7.1928683291169735</c:v>
                </c:pt>
                <c:pt idx="6">
                  <c:v>7.0888216261350587</c:v>
                </c:pt>
                <c:pt idx="7">
                  <c:v>7.4306201550387598</c:v>
                </c:pt>
                <c:pt idx="8">
                  <c:v>7.533498492029298</c:v>
                </c:pt>
                <c:pt idx="9">
                  <c:v>7.0412095510279338</c:v>
                </c:pt>
                <c:pt idx="10">
                  <c:v>7.0028126352228472</c:v>
                </c:pt>
                <c:pt idx="11">
                  <c:v>6.727220366317245</c:v>
                </c:pt>
                <c:pt idx="12">
                  <c:v>7.0465085514504393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E-4755-BCE7-2C0B3813FB52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2E-4755-BCE7-2C0B3813F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7.7992768836015864</c:v>
                </c:pt>
                <c:pt idx="1">
                  <c:v>7.3254189944134076</c:v>
                </c:pt>
                <c:pt idx="2">
                  <c:v>6.58644785600847</c:v>
                </c:pt>
                <c:pt idx="3">
                  <c:v>7.2563217110393223</c:v>
                </c:pt>
                <c:pt idx="4">
                  <c:v>7.2387146878943796</c:v>
                </c:pt>
                <c:pt idx="5">
                  <c:v>7.4717546914296769</c:v>
                </c:pt>
                <c:pt idx="6">
                  <c:v>7.5208927342444207</c:v>
                </c:pt>
                <c:pt idx="7">
                  <c:v>8.2123629112662009</c:v>
                </c:pt>
                <c:pt idx="8">
                  <c:v>7.5409499080385158</c:v>
                </c:pt>
                <c:pt idx="9">
                  <c:v>7.3660401115208201</c:v>
                </c:pt>
                <c:pt idx="10">
                  <c:v>7.3525042444821729</c:v>
                </c:pt>
                <c:pt idx="11">
                  <c:v>6.8791851771589556</c:v>
                </c:pt>
                <c:pt idx="12">
                  <c:v>7.3817870332905757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2E-4755-BCE7-2C0B3813FB52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2E-4755-BCE7-2C0B3813FB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2E-4755-BCE7-2C0B3813FB5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8.2206811005863774</c:v>
                </c:pt>
                <c:pt idx="1">
                  <c:v>7.6376719576719578</c:v>
                </c:pt>
                <c:pt idx="12">
                  <c:v>7.919914837864396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2E-4755-BCE7-2C0B3813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A2E-4755-BCE7-2C0B3813FB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8.6530306522240146</c:v>
                      </c:pt>
                      <c:pt idx="1">
                        <c:v>9.1680054304785603</c:v>
                      </c:pt>
                      <c:pt idx="2">
                        <c:v>9.9803084223013041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6.7682119205298017</c:v>
                      </c:pt>
                      <c:pt idx="8">
                        <c:v>5.57085020242915</c:v>
                      </c:pt>
                      <c:pt idx="9">
                        <c:v>3.9648609077598831</c:v>
                      </c:pt>
                      <c:pt idx="10">
                        <c:v>7.705363703159442</c:v>
                      </c:pt>
                      <c:pt idx="11">
                        <c:v>7.0630990415335466</c:v>
                      </c:pt>
                      <c:pt idx="12">
                        <c:v>8.6881922354654506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A2E-4755-BCE7-2C0B3813FB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2E-4755-BCE7-2C0B3813FB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2E-4755-BCE7-2C0B3813FB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2E-4755-BCE7-2C0B3813FB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2E-4755-BCE7-2C0B3813FB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2E-4755-BCE7-2C0B3813FB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2E-4755-BCE7-2C0B3813FB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2E-4755-BCE7-2C0B3813FB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2E-4755-BCE7-2C0B3813FB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2E-4755-BCE7-2C0B3813FB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2E-4755-BCE7-2C0B3813FB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2E-4755-BCE7-2C0B3813FB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2E-4755-BCE7-2C0B3813FB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2E-4755-BCE7-2C0B3813FB5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0.42140421698479091</c:v>
                </c:pt>
                <c:pt idx="1">
                  <c:v>0.31225296325855023</c:v>
                </c:pt>
                <c:pt idx="12">
                  <c:v>0.36729208873118946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2E-4755-BCE7-2C0B3813F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1-4630-8FD9-0800745BA5C0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8.3240911891558849</c:v>
                </c:pt>
                <c:pt idx="1">
                  <c:v>7.9921135646687693</c:v>
                </c:pt>
                <c:pt idx="2">
                  <c:v>8.19392523364486</c:v>
                </c:pt>
                <c:pt idx="3">
                  <c:v>7.7774952320406863</c:v>
                </c:pt>
                <c:pt idx="4">
                  <c:v>7.8512089274643522</c:v>
                </c:pt>
                <c:pt idx="5">
                  <c:v>10.041487839771101</c:v>
                </c:pt>
                <c:pt idx="6">
                  <c:v>9.5324041811846687</c:v>
                </c:pt>
                <c:pt idx="7">
                  <c:v>9.9661354581673312</c:v>
                </c:pt>
                <c:pt idx="8">
                  <c:v>8.6907849829351544</c:v>
                </c:pt>
                <c:pt idx="9">
                  <c:v>9.565085771947528</c:v>
                </c:pt>
                <c:pt idx="10">
                  <c:v>8.4321148825065269</c:v>
                </c:pt>
                <c:pt idx="11">
                  <c:v>8.8064864864864862</c:v>
                </c:pt>
                <c:pt idx="12">
                  <c:v>8.7192205917729133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1-4630-8FD9-0800745BA5C0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1-4630-8FD9-0800745BA5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9.6112149532710287</c:v>
                </c:pt>
                <c:pt idx="1">
                  <c:v>9.1799802761341223</c:v>
                </c:pt>
                <c:pt idx="2">
                  <c:v>7.9189031505250878</c:v>
                </c:pt>
                <c:pt idx="3">
                  <c:v>9.9245283018867916</c:v>
                </c:pt>
                <c:pt idx="4">
                  <c:v>9.1011302795954787</c:v>
                </c:pt>
                <c:pt idx="5">
                  <c:v>8.6592379583033789</c:v>
                </c:pt>
                <c:pt idx="6">
                  <c:v>9.7504288164665525</c:v>
                </c:pt>
                <c:pt idx="7">
                  <c:v>9.4147727272727266</c:v>
                </c:pt>
                <c:pt idx="8">
                  <c:v>9.2540394973070015</c:v>
                </c:pt>
                <c:pt idx="9">
                  <c:v>8.8236196319018401</c:v>
                </c:pt>
                <c:pt idx="10">
                  <c:v>8.2161835748792278</c:v>
                </c:pt>
                <c:pt idx="11">
                  <c:v>8.446748878923767</c:v>
                </c:pt>
                <c:pt idx="12">
                  <c:v>8.8693322149214779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1-4630-8FD9-0800745BA5C0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1-4630-8FD9-0800745BA5C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F71-4630-8FD9-0800745BA5C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8.2321326472269867</c:v>
                </c:pt>
                <c:pt idx="1">
                  <c:v>8.9388221841052022</c:v>
                </c:pt>
                <c:pt idx="12">
                  <c:v>8.5854774156660945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71-4630-8FD9-0800745B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F71-4630-8FD9-0800745BA5C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6.9177173191771733</c:v>
                      </c:pt>
                      <c:pt idx="1">
                        <c:v>7.3316831683168315</c:v>
                      </c:pt>
                      <c:pt idx="2">
                        <c:v>10.029032258064516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7.3946784922394677</c:v>
                      </c:pt>
                      <c:pt idx="8">
                        <c:v>17.828947368421051</c:v>
                      </c:pt>
                      <c:pt idx="9">
                        <c:v>4.7731958762886597</c:v>
                      </c:pt>
                      <c:pt idx="10">
                        <c:v>7.6947194719471943</c:v>
                      </c:pt>
                      <c:pt idx="11">
                        <c:v>7.9045454545454543</c:v>
                      </c:pt>
                      <c:pt idx="12">
                        <c:v>7.5590863952333667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F71-4630-8FD9-0800745BA5C0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8F71-4630-8FD9-0800745BA5C0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9.500934579439253</c:v>
                      </c:pt>
                      <c:pt idx="1">
                        <c:v>7.2494226327944569</c:v>
                      </c:pt>
                      <c:pt idx="2">
                        <c:v>7.4262717321313589</c:v>
                      </c:pt>
                      <c:pt idx="3">
                        <c:v>7.5292955892034232</c:v>
                      </c:pt>
                      <c:pt idx="4">
                        <c:v>7.7900113507377977</c:v>
                      </c:pt>
                      <c:pt idx="5">
                        <c:v>7.3679031037093115</c:v>
                      </c:pt>
                      <c:pt idx="6">
                        <c:v>8.3393177737881512</c:v>
                      </c:pt>
                      <c:pt idx="7">
                        <c:v>9.4428857715430858</c:v>
                      </c:pt>
                      <c:pt idx="8">
                        <c:v>9.1776504297994261</c:v>
                      </c:pt>
                      <c:pt idx="9">
                        <c:v>7.3299583085169742</c:v>
                      </c:pt>
                      <c:pt idx="10">
                        <c:v>7.955390334572491</c:v>
                      </c:pt>
                      <c:pt idx="11">
                        <c:v>7.965578635014837</c:v>
                      </c:pt>
                      <c:pt idx="12">
                        <c:v>7.9858322782902276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8F71-4630-8FD9-0800745BA5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71-4630-8FD9-0800745BA5C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71-4630-8FD9-0800745BA5C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71-4630-8FD9-0800745BA5C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71-4630-8FD9-0800745BA5C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71-4630-8FD9-0800745BA5C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71-4630-8FD9-0800745BA5C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71-4630-8FD9-0800745BA5C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71-4630-8FD9-0800745BA5C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71-4630-8FD9-0800745BA5C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71-4630-8FD9-0800745BA5C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71-4630-8FD9-0800745BA5C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71-4630-8FD9-0800745BA5C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71-4630-8FD9-0800745BA5C0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-1.379082306044042</c:v>
                </c:pt>
                <c:pt idx="1">
                  <c:v>-0.24115809202892002</c:v>
                </c:pt>
                <c:pt idx="12">
                  <c:v>-0.78501529008672755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F71-4630-8FD9-0800745BA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FE-4419-BD9F-097996C93A16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6.7374773687386842</c:v>
                </c:pt>
                <c:pt idx="1">
                  <c:v>6.2614051094890515</c:v>
                </c:pt>
                <c:pt idx="2">
                  <c:v>6.9642857142857144</c:v>
                </c:pt>
                <c:pt idx="3">
                  <c:v>5.9081426648721402</c:v>
                </c:pt>
                <c:pt idx="4">
                  <c:v>6.3199523052464226</c:v>
                </c:pt>
                <c:pt idx="5">
                  <c:v>6.4923076923076923</c:v>
                </c:pt>
                <c:pt idx="6">
                  <c:v>6.7623158963941083</c:v>
                </c:pt>
                <c:pt idx="7">
                  <c:v>7.2864745011086471</c:v>
                </c:pt>
                <c:pt idx="8">
                  <c:v>6.5264691597863038</c:v>
                </c:pt>
                <c:pt idx="9">
                  <c:v>6.1283255086071984</c:v>
                </c:pt>
                <c:pt idx="10">
                  <c:v>7.0292553191489358</c:v>
                </c:pt>
                <c:pt idx="11">
                  <c:v>5.7238356164383566</c:v>
                </c:pt>
                <c:pt idx="12">
                  <c:v>6.4696081948264181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FE-4419-BD9F-097996C93A16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FE-4419-BD9F-097996C93A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8.1598639455782305</c:v>
                </c:pt>
                <c:pt idx="1">
                  <c:v>6.1108410306271272</c:v>
                </c:pt>
                <c:pt idx="2">
                  <c:v>7.023180154534364</c:v>
                </c:pt>
                <c:pt idx="3">
                  <c:v>5.9860979462875195</c:v>
                </c:pt>
                <c:pt idx="4">
                  <c:v>7.0540976988292288</c:v>
                </c:pt>
                <c:pt idx="5">
                  <c:v>6.846736596736597</c:v>
                </c:pt>
                <c:pt idx="6">
                  <c:v>7.4846723044397461</c:v>
                </c:pt>
                <c:pt idx="7">
                  <c:v>7.9534117647058826</c:v>
                </c:pt>
                <c:pt idx="8">
                  <c:v>6.5689448441247</c:v>
                </c:pt>
                <c:pt idx="9">
                  <c:v>6.1717967072297784</c:v>
                </c:pt>
                <c:pt idx="10">
                  <c:v>5.8347953216374266</c:v>
                </c:pt>
                <c:pt idx="11">
                  <c:v>6.7889048991354466</c:v>
                </c:pt>
                <c:pt idx="12">
                  <c:v>6.7810325887953127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FE-4419-BD9F-097996C93A16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FE-4419-BD9F-097996C93A1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FE-4419-BD9F-097996C93A1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7.2264875239923221</c:v>
                </c:pt>
                <c:pt idx="1">
                  <c:v>6.3094629156010233</c:v>
                </c:pt>
                <c:pt idx="12">
                  <c:v>6.6761320030698386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FE-4419-BD9F-097996C9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FE-4419-BD9F-097996C93A1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5.5201984408221119</c:v>
                      </c:pt>
                      <c:pt idx="1">
                        <c:v>6.3634615384615385</c:v>
                      </c:pt>
                      <c:pt idx="2">
                        <c:v>8.701013513513514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7.6909920182440139</c:v>
                      </c:pt>
                      <c:pt idx="8">
                        <c:v>7.98828125</c:v>
                      </c:pt>
                      <c:pt idx="9">
                        <c:v>6.2247324613555293</c:v>
                      </c:pt>
                      <c:pt idx="10">
                        <c:v>8</c:v>
                      </c:pt>
                      <c:pt idx="11">
                        <c:v>5.0691003911342891</c:v>
                      </c:pt>
                      <c:pt idx="12">
                        <c:v>6.446249620406924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FE-4419-BD9F-097996C93A1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FE-4419-BD9F-097996C93A1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FE-4419-BD9F-097996C93A1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FE-4419-BD9F-097996C93A1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FE-4419-BD9F-097996C93A1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FE-4419-BD9F-097996C93A1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FE-4419-BD9F-097996C93A1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FE-4419-BD9F-097996C93A1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FE-4419-BD9F-097996C93A1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FE-4419-BD9F-097996C93A1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FE-4419-BD9F-097996C93A1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FE-4419-BD9F-097996C93A1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FE-4419-BD9F-097996C93A1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FE-4419-BD9F-097996C93A16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-0.93337642158590839</c:v>
                </c:pt>
                <c:pt idx="1">
                  <c:v>0.1986218849738961</c:v>
                </c:pt>
                <c:pt idx="12">
                  <c:v>-0.28871063940251762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FE-4419-BD9F-097996C93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B7-49C5-9F88-AFDE9A73D3A9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7-49C5-9F88-AFDE9A73D3A9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B7-49C5-9F88-AFDE9A73D3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B7-49C5-9F88-AFDE9A73D3A9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B7-49C5-9F88-AFDE9A73D3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FB7-49C5-9F88-AFDE9A73D3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12">
                  <c:v>7.0310192023633675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7-49C5-9F88-AFDE9A73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FB7-49C5-9F88-AFDE9A73D3A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FB7-49C5-9F88-AFDE9A73D3A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B7-49C5-9F88-AFDE9A73D3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B7-49C5-9F88-AFDE9A73D3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B7-49C5-9F88-AFDE9A73D3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B7-49C5-9F88-AFDE9A73D3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B7-49C5-9F88-AFDE9A73D3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B7-49C5-9F88-AFDE9A73D3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B7-49C5-9F88-AFDE9A73D3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B7-49C5-9F88-AFDE9A73D3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B7-49C5-9F88-AFDE9A73D3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B7-49C5-9F88-AFDE9A73D3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B7-49C5-9F88-AFDE9A73D3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B7-49C5-9F88-AFDE9A73D3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B7-49C5-9F88-AFDE9A73D3A9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12">
                  <c:v>-1.1570047497324403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FB7-49C5-9F88-AFDE9A73D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E-4874-AA93-796C72249CE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7.4215976331360949</c:v>
                </c:pt>
                <c:pt idx="1">
                  <c:v>6.1691078561917445</c:v>
                </c:pt>
                <c:pt idx="2">
                  <c:v>7.4685534591194971</c:v>
                </c:pt>
                <c:pt idx="3">
                  <c:v>7.0227048371174732</c:v>
                </c:pt>
                <c:pt idx="4">
                  <c:v>11.213178294573643</c:v>
                </c:pt>
                <c:pt idx="5">
                  <c:v>11.01419878296146</c:v>
                </c:pt>
                <c:pt idx="6">
                  <c:v>9.6335260115606935</c:v>
                </c:pt>
                <c:pt idx="7">
                  <c:v>10.585014409221902</c:v>
                </c:pt>
                <c:pt idx="8">
                  <c:v>9.3552795031055904</c:v>
                </c:pt>
                <c:pt idx="9">
                  <c:v>9.9650067294751015</c:v>
                </c:pt>
                <c:pt idx="10">
                  <c:v>7.9652294853963834</c:v>
                </c:pt>
                <c:pt idx="11">
                  <c:v>9.3677419354838705</c:v>
                </c:pt>
                <c:pt idx="12">
                  <c:v>8.8479387249380483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E-4874-AA93-796C72249CE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E-4874-AA93-796C72249C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10.036101083032491</c:v>
                </c:pt>
                <c:pt idx="1">
                  <c:v>9.6203288490284002</c:v>
                </c:pt>
                <c:pt idx="2">
                  <c:v>10.040567951318458</c:v>
                </c:pt>
                <c:pt idx="3">
                  <c:v>8.3473684210526322</c:v>
                </c:pt>
                <c:pt idx="4">
                  <c:v>10.84819734345351</c:v>
                </c:pt>
                <c:pt idx="5">
                  <c:v>12.085648148148149</c:v>
                </c:pt>
                <c:pt idx="6">
                  <c:v>9.9510357815442561</c:v>
                </c:pt>
                <c:pt idx="7">
                  <c:v>9.5925196850393704</c:v>
                </c:pt>
                <c:pt idx="8">
                  <c:v>8.4372197309417043</c:v>
                </c:pt>
                <c:pt idx="9">
                  <c:v>7.2849002849002851</c:v>
                </c:pt>
                <c:pt idx="10">
                  <c:v>5.5432300163132133</c:v>
                </c:pt>
                <c:pt idx="11">
                  <c:v>7.8854805725971371</c:v>
                </c:pt>
                <c:pt idx="12">
                  <c:v>9.0189776553412919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E-4874-AA93-796C72249CE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E-4874-AA93-796C72249C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CE-4874-AA93-796C72249C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8.822265625</c:v>
                </c:pt>
                <c:pt idx="1">
                  <c:v>6.4498525073746311</c:v>
                </c:pt>
                <c:pt idx="12">
                  <c:v>7.4705882352941178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CE-4874-AA93-796C72249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CCE-4874-AA93-796C72249C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6.4727793696275073</c:v>
                      </c:pt>
                      <c:pt idx="1">
                        <c:v>7.0763358778625953</c:v>
                      </c:pt>
                      <c:pt idx="2">
                        <c:v>8.3571428571428577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8.0295857988165675</c:v>
                      </c:pt>
                      <c:pt idx="8">
                        <c:v>28.5</c:v>
                      </c:pt>
                      <c:pt idx="9">
                        <c:v>4.5789473684210522</c:v>
                      </c:pt>
                      <c:pt idx="10">
                        <c:v>5.7807017543859649</c:v>
                      </c:pt>
                      <c:pt idx="11">
                        <c:v>6.3580246913580245</c:v>
                      </c:pt>
                      <c:pt idx="12">
                        <c:v>7.0369206598586018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CCE-4874-AA93-796C72249C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CE-4874-AA93-796C72249C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CE-4874-AA93-796C72249C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CE-4874-AA93-796C72249C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CE-4874-AA93-796C72249C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CE-4874-AA93-796C72249C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CE-4874-AA93-796C72249C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CE-4874-AA93-796C72249C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CE-4874-AA93-796C72249C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CE-4874-AA93-796C72249C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CE-4874-AA93-796C72249C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CE-4874-AA93-796C72249C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CE-4874-AA93-796C72249C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CE-4874-AA93-796C72249CE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-1.2138354580324915</c:v>
                </c:pt>
                <c:pt idx="1">
                  <c:v>-3.1704763416537691</c:v>
                </c:pt>
                <c:pt idx="12">
                  <c:v>-2.3380789764802081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CE-4874-AA93-796C72249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F-4D4D-94CD-3E1C805019A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8.6969696969696972</c:v>
                </c:pt>
                <c:pt idx="1">
                  <c:v>7.5101123595505621</c:v>
                </c:pt>
                <c:pt idx="2">
                  <c:v>9.2798742138364787</c:v>
                </c:pt>
                <c:pt idx="3">
                  <c:v>7.8366197183098594</c:v>
                </c:pt>
                <c:pt idx="4">
                  <c:v>7.5637065637065639</c:v>
                </c:pt>
                <c:pt idx="5">
                  <c:v>7.7424657534246579</c:v>
                </c:pt>
                <c:pt idx="6">
                  <c:v>6.6075036075036078</c:v>
                </c:pt>
                <c:pt idx="7">
                  <c:v>7.5533199195171026</c:v>
                </c:pt>
                <c:pt idx="8">
                  <c:v>7.6696165191740411</c:v>
                </c:pt>
                <c:pt idx="9">
                  <c:v>6.2601880877742948</c:v>
                </c:pt>
                <c:pt idx="10">
                  <c:v>7.8169336384439356</c:v>
                </c:pt>
                <c:pt idx="11">
                  <c:v>6.9157088122605366</c:v>
                </c:pt>
                <c:pt idx="12">
                  <c:v>7.4551912568306014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F-4D4D-94CD-3E1C805019A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8F-4D4D-94CD-3E1C805019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8.8498659517426272</c:v>
                </c:pt>
                <c:pt idx="1">
                  <c:v>7.6536796536796539</c:v>
                </c:pt>
                <c:pt idx="2">
                  <c:v>7.7043918918918921</c:v>
                </c:pt>
                <c:pt idx="3">
                  <c:v>8.6806930693069315</c:v>
                </c:pt>
                <c:pt idx="4">
                  <c:v>8.140703517587939</c:v>
                </c:pt>
                <c:pt idx="5">
                  <c:v>8.120075046904315</c:v>
                </c:pt>
                <c:pt idx="6">
                  <c:v>7.4171974522292992</c:v>
                </c:pt>
                <c:pt idx="7">
                  <c:v>6.4814814814814818</c:v>
                </c:pt>
                <c:pt idx="8">
                  <c:v>7.8940092165898621</c:v>
                </c:pt>
                <c:pt idx="9">
                  <c:v>6.36</c:v>
                </c:pt>
                <c:pt idx="10">
                  <c:v>6.4905660377358494</c:v>
                </c:pt>
                <c:pt idx="11">
                  <c:v>6.6901408450704229</c:v>
                </c:pt>
                <c:pt idx="12">
                  <c:v>7.5349631493798306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8F-4D4D-94CD-3E1C805019A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8F-4D4D-94CD-3E1C805019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8F-4D4D-94CD-3E1C805019A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7.8496932515337425</c:v>
                </c:pt>
                <c:pt idx="1">
                  <c:v>6.2706552706552703</c:v>
                </c:pt>
                <c:pt idx="12">
                  <c:v>7.0310192023633675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8F-4D4D-94CD-3E1C80501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B8F-4D4D-94CD-3E1C805019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9.319488817891374</c:v>
                      </c:pt>
                      <c:pt idx="1">
                        <c:v>6.2897196261682247</c:v>
                      </c:pt>
                      <c:pt idx="2">
                        <c:v>7.180616740088106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5.0167286245353164</c:v>
                      </c:pt>
                      <c:pt idx="8">
                        <c:v>6.0535714285714288</c:v>
                      </c:pt>
                      <c:pt idx="9">
                        <c:v>7.6309523809523814</c:v>
                      </c:pt>
                      <c:pt idx="10">
                        <c:v>5.4861111111111107</c:v>
                      </c:pt>
                      <c:pt idx="11">
                        <c:v>5.2301587301587302</c:v>
                      </c:pt>
                      <c:pt idx="12">
                        <c:v>6.4966408268733851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B8F-4D4D-94CD-3E1C805019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8F-4D4D-94CD-3E1C805019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8F-4D4D-94CD-3E1C805019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8F-4D4D-94CD-3E1C805019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8F-4D4D-94CD-3E1C805019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8F-4D4D-94CD-3E1C805019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8F-4D4D-94CD-3E1C805019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8F-4D4D-94CD-3E1C805019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8F-4D4D-94CD-3E1C805019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8F-4D4D-94CD-3E1C805019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8F-4D4D-94CD-3E1C805019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8F-4D4D-94CD-3E1C805019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8F-4D4D-94CD-3E1C805019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8F-4D4D-94CD-3E1C805019A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-1.0001727002088847</c:v>
                </c:pt>
                <c:pt idx="1">
                  <c:v>-1.3830243830243836</c:v>
                </c:pt>
                <c:pt idx="12">
                  <c:v>-1.1570047497324403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8F-4D4D-94CD-3E1C80501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81-4913-8E68-5251C5BE322F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7.5425414364640888</c:v>
                </c:pt>
                <c:pt idx="1">
                  <c:v>8.927819548872181</c:v>
                </c:pt>
                <c:pt idx="2">
                  <c:v>8.277899343544858</c:v>
                </c:pt>
                <c:pt idx="3">
                  <c:v>9.1930693069306937</c:v>
                </c:pt>
                <c:pt idx="4">
                  <c:v>5.1111111111111107</c:v>
                </c:pt>
                <c:pt idx="5">
                  <c:v>3</c:v>
                </c:pt>
                <c:pt idx="6">
                  <c:v>7</c:v>
                </c:pt>
                <c:pt idx="7">
                  <c:v>7.333333333333333</c:v>
                </c:pt>
                <c:pt idx="8">
                  <c:v>3.8333333333333335</c:v>
                </c:pt>
                <c:pt idx="9">
                  <c:v>7.0779220779220777</c:v>
                </c:pt>
                <c:pt idx="10">
                  <c:v>6.2519181585677748</c:v>
                </c:pt>
                <c:pt idx="11">
                  <c:v>7.2767857142857144</c:v>
                </c:pt>
                <c:pt idx="12">
                  <c:v>7.6280140883229475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81-4913-8E68-5251C5BE322F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881-4913-8E68-5251C5BE32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8.7548701298701292</c:v>
                </c:pt>
                <c:pt idx="1">
                  <c:v>7.9670846394984327</c:v>
                </c:pt>
                <c:pt idx="2">
                  <c:v>8.0641282565130261</c:v>
                </c:pt>
                <c:pt idx="3">
                  <c:v>7.3793103448275863</c:v>
                </c:pt>
                <c:pt idx="4">
                  <c:v>8.7727272727272734</c:v>
                </c:pt>
                <c:pt idx="5">
                  <c:v>4.666666666666667</c:v>
                </c:pt>
                <c:pt idx="6">
                  <c:v>8.4705882352941178</c:v>
                </c:pt>
                <c:pt idx="7">
                  <c:v>6.44</c:v>
                </c:pt>
                <c:pt idx="8">
                  <c:v>9.4</c:v>
                </c:pt>
                <c:pt idx="9">
                  <c:v>6.3295454545454541</c:v>
                </c:pt>
                <c:pt idx="10">
                  <c:v>7.6789883268482493</c:v>
                </c:pt>
                <c:pt idx="11">
                  <c:v>7.2662721893491122</c:v>
                </c:pt>
                <c:pt idx="12">
                  <c:v>7.8162845385067605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81-4913-8E68-5251C5BE322F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81-4913-8E68-5251C5BE322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881-4913-8E68-5251C5BE322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7.822289156626506</c:v>
                </c:pt>
                <c:pt idx="1">
                  <c:v>7.8127147766323022</c:v>
                </c:pt>
                <c:pt idx="12">
                  <c:v>7.817817014446228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81-4913-8E68-5251C5BE3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881-4913-8E68-5251C5BE322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7.6333878887070377</c:v>
                      </c:pt>
                      <c:pt idx="1">
                        <c:v>6.9110486891385765</c:v>
                      </c:pt>
                      <c:pt idx="2">
                        <c:v>11.471631205673759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</c:v>
                      </c:pt>
                      <c:pt idx="9">
                        <c:v>1.5</c:v>
                      </c:pt>
                      <c:pt idx="10">
                        <c:v>3.6666666666666665</c:v>
                      </c:pt>
                      <c:pt idx="11">
                        <c:v>8.5</c:v>
                      </c:pt>
                      <c:pt idx="12">
                        <c:v>7.7675593734209194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881-4913-8E68-5251C5BE32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81-4913-8E68-5251C5BE322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81-4913-8E68-5251C5BE322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81-4913-8E68-5251C5BE322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81-4913-8E68-5251C5BE322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81-4913-8E68-5251C5BE322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81-4913-8E68-5251C5BE322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81-4913-8E68-5251C5BE322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81-4913-8E68-5251C5BE322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81-4913-8E68-5251C5BE322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81-4913-8E68-5251C5BE322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81-4913-8E68-5251C5BE322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81-4913-8E68-5251C5BE322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881-4913-8E68-5251C5BE322F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-0.93258097324362321</c:v>
                </c:pt>
                <c:pt idx="1">
                  <c:v>-0.15436986286613052</c:v>
                </c:pt>
                <c:pt idx="12">
                  <c:v>-0.53624997119970441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81-4913-8E68-5251C5BE3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8-4D3E-B4A1-73F4FEF49251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7.5795454545454541</c:v>
                </c:pt>
                <c:pt idx="1">
                  <c:v>7.9409190371991247</c:v>
                </c:pt>
                <c:pt idx="2">
                  <c:v>8.3464285714285715</c:v>
                </c:pt>
                <c:pt idx="3">
                  <c:v>8.6014234875444835</c:v>
                </c:pt>
                <c:pt idx="4">
                  <c:v>4.75</c:v>
                </c:pt>
                <c:pt idx="5">
                  <c:v>3.8181818181818183</c:v>
                </c:pt>
                <c:pt idx="6">
                  <c:v>8.615384615384615</c:v>
                </c:pt>
                <c:pt idx="7">
                  <c:v>5.875</c:v>
                </c:pt>
                <c:pt idx="8">
                  <c:v>4.8181818181818183</c:v>
                </c:pt>
                <c:pt idx="9">
                  <c:v>4.2424242424242422</c:v>
                </c:pt>
                <c:pt idx="10">
                  <c:v>7.3499079189686922</c:v>
                </c:pt>
                <c:pt idx="11">
                  <c:v>6.8734622144112478</c:v>
                </c:pt>
                <c:pt idx="12">
                  <c:v>7.4090121317157713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8-4D3E-B4A1-73F4FEF49251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8-4D3E-B4A1-73F4FEF492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6.8472505091649696</c:v>
                </c:pt>
                <c:pt idx="1">
                  <c:v>7.9557739557739557</c:v>
                </c:pt>
                <c:pt idx="2">
                  <c:v>6.3968609865470851</c:v>
                </c:pt>
                <c:pt idx="3">
                  <c:v>9.5833333333333339</c:v>
                </c:pt>
                <c:pt idx="4">
                  <c:v>5.0714285714285712</c:v>
                </c:pt>
                <c:pt idx="5">
                  <c:v>4.8</c:v>
                </c:pt>
                <c:pt idx="6">
                  <c:v>5.84</c:v>
                </c:pt>
                <c:pt idx="7">
                  <c:v>1</c:v>
                </c:pt>
                <c:pt idx="8">
                  <c:v>8.5</c:v>
                </c:pt>
                <c:pt idx="9">
                  <c:v>4.9301310043668121</c:v>
                </c:pt>
                <c:pt idx="10">
                  <c:v>6.8747591522158</c:v>
                </c:pt>
                <c:pt idx="11">
                  <c:v>7.6053719008264462</c:v>
                </c:pt>
                <c:pt idx="12">
                  <c:v>6.9926766752105456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8-4D3E-B4A1-73F4FEF49251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8-4D3E-B4A1-73F4FEF492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68-4D3E-B4A1-73F4FEF4925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7.7660818713450288</c:v>
                </c:pt>
                <c:pt idx="1">
                  <c:v>8.9305555555555554</c:v>
                </c:pt>
                <c:pt idx="12">
                  <c:v>8.2984126984126991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68-4D3E-B4A1-73F4FEF4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68-4D3E-B4A1-73F4FEF492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7.4640423921271761</c:v>
                      </c:pt>
                      <c:pt idx="1">
                        <c:v>6.8924930491195555</c:v>
                      </c:pt>
                      <c:pt idx="2">
                        <c:v>8.9118942731277535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5.666666666666667</c:v>
                      </c:pt>
                      <c:pt idx="8">
                        <c:v>0</c:v>
                      </c:pt>
                      <c:pt idx="9">
                        <c:v>5.807017543859649</c:v>
                      </c:pt>
                      <c:pt idx="10">
                        <c:v>8.5714285714285712</c:v>
                      </c:pt>
                      <c:pt idx="11">
                        <c:v>4.583333333333333</c:v>
                      </c:pt>
                      <c:pt idx="12">
                        <c:v>7.288641975308642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68-4D3E-B4A1-73F4FEF492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68-4D3E-B4A1-73F4FEF492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68-4D3E-B4A1-73F4FEF492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68-4D3E-B4A1-73F4FEF492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68-4D3E-B4A1-73F4FEF492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8-4D3E-B4A1-73F4FEF492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8-4D3E-B4A1-73F4FEF492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8-4D3E-B4A1-73F4FEF492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8-4D3E-B4A1-73F4FEF492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8-4D3E-B4A1-73F4FEF492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68-4D3E-B4A1-73F4FEF492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68-4D3E-B4A1-73F4FEF492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68-4D3E-B4A1-73F4FEF492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68-4D3E-B4A1-73F4FEF49251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0.91883136218005923</c:v>
                </c:pt>
                <c:pt idx="1">
                  <c:v>0.97478159978159962</c:v>
                </c:pt>
                <c:pt idx="12">
                  <c:v>0.94874677413652986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68-4D3E-B4A1-73F4FEF49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FF-4D12-8785-84591F7A5B9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7.2885726989773234</c:v>
                </c:pt>
                <c:pt idx="1">
                  <c:v>6.7735424066533829</c:v>
                </c:pt>
                <c:pt idx="2">
                  <c:v>6.7377011388261332</c:v>
                </c:pt>
                <c:pt idx="3">
                  <c:v>6.1673905637881115</c:v>
                </c:pt>
                <c:pt idx="4">
                  <c:v>6.5183552234649831</c:v>
                </c:pt>
                <c:pt idx="5">
                  <c:v>6.7547590790410634</c:v>
                </c:pt>
                <c:pt idx="6">
                  <c:v>6.8557834898665346</c:v>
                </c:pt>
                <c:pt idx="7">
                  <c:v>7.1337124926456168</c:v>
                </c:pt>
                <c:pt idx="8">
                  <c:v>6.8220845019451737</c:v>
                </c:pt>
                <c:pt idx="9">
                  <c:v>6.8264086055904345</c:v>
                </c:pt>
                <c:pt idx="10">
                  <c:v>6.7909695542611646</c:v>
                </c:pt>
                <c:pt idx="11">
                  <c:v>6.5663159638803741</c:v>
                </c:pt>
                <c:pt idx="12">
                  <c:v>6.7723569064660403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FF-4D12-8785-84591F7A5B9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FF-4D12-8785-84591F7A5B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7.65598233995585</c:v>
                </c:pt>
                <c:pt idx="1">
                  <c:v>6.9712386605911121</c:v>
                </c:pt>
                <c:pt idx="2">
                  <c:v>6.4654920309986839</c:v>
                </c:pt>
                <c:pt idx="3">
                  <c:v>6.965188020716055</c:v>
                </c:pt>
                <c:pt idx="4">
                  <c:v>6.820077615250117</c:v>
                </c:pt>
                <c:pt idx="5">
                  <c:v>6.8785517271573049</c:v>
                </c:pt>
                <c:pt idx="6">
                  <c:v>6.9805567830313739</c:v>
                </c:pt>
                <c:pt idx="7">
                  <c:v>7.0900904459101861</c:v>
                </c:pt>
                <c:pt idx="8">
                  <c:v>6.8866018317439339</c:v>
                </c:pt>
                <c:pt idx="9">
                  <c:v>6.499798836911598</c:v>
                </c:pt>
                <c:pt idx="10">
                  <c:v>6.9614775499721784</c:v>
                </c:pt>
                <c:pt idx="11">
                  <c:v>6.8930442249892661</c:v>
                </c:pt>
                <c:pt idx="12">
                  <c:v>6.910044821236232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F-4D12-8785-84591F7A5B9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FF-4D12-8785-84591F7A5B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FF-4D12-8785-84591F7A5B9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7.5436789772727275</c:v>
                </c:pt>
                <c:pt idx="1">
                  <c:v>7.2220742967575688</c:v>
                </c:pt>
                <c:pt idx="12">
                  <c:v>7.3802195883264572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3FF-4D12-8785-84591F7A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3FF-4D12-8785-84591F7A5B9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7.5032095478103749</c:v>
                      </c:pt>
                      <c:pt idx="1">
                        <c:v>7.7170021872070702</c:v>
                      </c:pt>
                      <c:pt idx="2">
                        <c:v>9.2506486181613088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4.5515607371192175</c:v>
                      </c:pt>
                      <c:pt idx="8">
                        <c:v>4.0015720524017464</c:v>
                      </c:pt>
                      <c:pt idx="9">
                        <c:v>3.6523630907726932</c:v>
                      </c:pt>
                      <c:pt idx="10">
                        <c:v>6.220779220779221</c:v>
                      </c:pt>
                      <c:pt idx="11">
                        <c:v>5.3013895543842837</c:v>
                      </c:pt>
                      <c:pt idx="12">
                        <c:v>6.3173322576307651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3FF-4D12-8785-84591F7A5B9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FF-4D12-8785-84591F7A5B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FF-4D12-8785-84591F7A5B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FF-4D12-8785-84591F7A5B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FF-4D12-8785-84591F7A5B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FF-4D12-8785-84591F7A5B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FF-4D12-8785-84591F7A5B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FF-4D12-8785-84591F7A5B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FF-4D12-8785-84591F7A5B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FF-4D12-8785-84591F7A5B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FF-4D12-8785-84591F7A5B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FF-4D12-8785-84591F7A5B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FF-4D12-8785-84591F7A5B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FF-4D12-8785-84591F7A5B9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-0.11230336268312247</c:v>
                </c:pt>
                <c:pt idx="1">
                  <c:v>0.25083563616645677</c:v>
                </c:pt>
                <c:pt idx="12">
                  <c:v>7.5952984646055377E-2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3FF-4D12-8785-84591F7A5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FB-4238-BC94-631A10349A3E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7748</c:v>
                </c:pt>
                <c:pt idx="1">
                  <c:v>8576</c:v>
                </c:pt>
                <c:pt idx="2">
                  <c:v>7226</c:v>
                </c:pt>
                <c:pt idx="3">
                  <c:v>7139</c:v>
                </c:pt>
                <c:pt idx="4">
                  <c:v>8883</c:v>
                </c:pt>
                <c:pt idx="5">
                  <c:v>8301</c:v>
                </c:pt>
                <c:pt idx="6">
                  <c:v>9581</c:v>
                </c:pt>
                <c:pt idx="7">
                  <c:v>10320</c:v>
                </c:pt>
                <c:pt idx="8">
                  <c:v>9284</c:v>
                </c:pt>
                <c:pt idx="9">
                  <c:v>10847</c:v>
                </c:pt>
                <c:pt idx="10">
                  <c:v>9244</c:v>
                </c:pt>
                <c:pt idx="11">
                  <c:v>8681</c:v>
                </c:pt>
                <c:pt idx="12">
                  <c:v>105830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FB-4238-BC94-631A10349A3E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FB-4238-BC94-631A10349A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8574</c:v>
                </c:pt>
                <c:pt idx="1">
                  <c:v>9308</c:v>
                </c:pt>
                <c:pt idx="2">
                  <c:v>9445</c:v>
                </c:pt>
                <c:pt idx="3">
                  <c:v>8977</c:v>
                </c:pt>
                <c:pt idx="4">
                  <c:v>10301</c:v>
                </c:pt>
                <c:pt idx="5">
                  <c:v>10338</c:v>
                </c:pt>
                <c:pt idx="6">
                  <c:v>10171</c:v>
                </c:pt>
                <c:pt idx="7">
                  <c:v>10030</c:v>
                </c:pt>
                <c:pt idx="8">
                  <c:v>9243</c:v>
                </c:pt>
                <c:pt idx="9">
                  <c:v>11119</c:v>
                </c:pt>
                <c:pt idx="10">
                  <c:v>9424</c:v>
                </c:pt>
                <c:pt idx="11">
                  <c:v>9229</c:v>
                </c:pt>
                <c:pt idx="12">
                  <c:v>116159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FB-4238-BC94-631A10349A3E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FB-4238-BC94-631A10349A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FB-4238-BC94-631A10349A3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8868</c:v>
                </c:pt>
                <c:pt idx="1">
                  <c:v>9450</c:v>
                </c:pt>
                <c:pt idx="12">
                  <c:v>18318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FB-4238-BC94-631A1034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FB-4238-BC94-631A10349A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8678</c:v>
                      </c:pt>
                      <c:pt idx="1">
                        <c:v>8839</c:v>
                      </c:pt>
                      <c:pt idx="2">
                        <c:v>4215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302</c:v>
                      </c:pt>
                      <c:pt idx="8">
                        <c:v>247</c:v>
                      </c:pt>
                      <c:pt idx="9">
                        <c:v>683</c:v>
                      </c:pt>
                      <c:pt idx="10">
                        <c:v>1361</c:v>
                      </c:pt>
                      <c:pt idx="11">
                        <c:v>1252</c:v>
                      </c:pt>
                      <c:pt idx="12">
                        <c:v>26093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FB-4238-BC94-631A10349A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FB-4238-BC94-631A10349A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FB-4238-BC94-631A10349A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FB-4238-BC94-631A10349A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FB-4238-BC94-631A10349A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FB-4238-BC94-631A10349A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FB-4238-BC94-631A10349A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FB-4238-BC94-631A10349A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FB-4238-BC94-631A10349A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FB-4238-BC94-631A10349A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FB-4238-BC94-631A10349A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FB-4238-BC94-631A10349A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FB-4238-BC94-631A10349A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FB-4238-BC94-631A10349A3E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3.4289713086074203E-2</c:v>
                </c:pt>
                <c:pt idx="1">
                  <c:v>1.5255694026643729E-2</c:v>
                </c:pt>
                <c:pt idx="12">
                  <c:v>2.4382060172240205E-2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FB-4238-BC94-631A10349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9-45E4-8748-79EB46F6BCCC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7.3121399847842623</c:v>
                </c:pt>
                <c:pt idx="1">
                  <c:v>6.7495257166947722</c:v>
                </c:pt>
                <c:pt idx="2">
                  <c:v>6.7355343379730819</c:v>
                </c:pt>
                <c:pt idx="3">
                  <c:v>6.2256879784812744</c:v>
                </c:pt>
                <c:pt idx="4">
                  <c:v>6.6629379024337005</c:v>
                </c:pt>
                <c:pt idx="5">
                  <c:v>6.9370747342968002</c:v>
                </c:pt>
                <c:pt idx="6">
                  <c:v>6.9112867374660407</c:v>
                </c:pt>
                <c:pt idx="7">
                  <c:v>7.3794321023981171</c:v>
                </c:pt>
                <c:pt idx="8">
                  <c:v>6.9975186104218361</c:v>
                </c:pt>
                <c:pt idx="9">
                  <c:v>6.9798752558230195</c:v>
                </c:pt>
                <c:pt idx="10">
                  <c:v>6.7701183875318449</c:v>
                </c:pt>
                <c:pt idx="11">
                  <c:v>6.5663884479492038</c:v>
                </c:pt>
                <c:pt idx="12">
                  <c:v>6.8539201732403097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9-45E4-8748-79EB46F6BCCC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9-45E4-8748-79EB46F6BC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7.7830106115304671</c:v>
                </c:pt>
                <c:pt idx="1">
                  <c:v>7.0446694460988688</c:v>
                </c:pt>
                <c:pt idx="2">
                  <c:v>6.5830399855582638</c:v>
                </c:pt>
                <c:pt idx="3">
                  <c:v>7.0874621376027696</c:v>
                </c:pt>
                <c:pt idx="4">
                  <c:v>7.071705031574659</c:v>
                </c:pt>
                <c:pt idx="5">
                  <c:v>7.119649250246459</c:v>
                </c:pt>
                <c:pt idx="6">
                  <c:v>7.1540335151987531</c:v>
                </c:pt>
                <c:pt idx="7">
                  <c:v>7.2201022146507663</c:v>
                </c:pt>
                <c:pt idx="8">
                  <c:v>7.0984699200185464</c:v>
                </c:pt>
                <c:pt idx="9">
                  <c:v>6.6309703145768717</c:v>
                </c:pt>
                <c:pt idx="10">
                  <c:v>7.0974414220307027</c:v>
                </c:pt>
                <c:pt idx="11">
                  <c:v>7.0378726397229885</c:v>
                </c:pt>
                <c:pt idx="12">
                  <c:v>7.063027169075573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9-45E4-8748-79EB46F6BCCC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9-45E4-8748-79EB46F6BCC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89-45E4-8748-79EB46F6BCC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7.6305019305019304</c:v>
                </c:pt>
                <c:pt idx="1">
                  <c:v>7.1990871891721753</c:v>
                </c:pt>
                <c:pt idx="12">
                  <c:v>7.4093891159389118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89-45E4-8748-79EB46F6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089-45E4-8748-79EB46F6BCC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7.1722886288253331</c:v>
                      </c:pt>
                      <c:pt idx="1">
                        <c:v>7.7980511144824369</c:v>
                      </c:pt>
                      <c:pt idx="2">
                        <c:v>9.5442463533225279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4.5153065649119766</c:v>
                      </c:pt>
                      <c:pt idx="8">
                        <c:v>3.9986810287975381</c:v>
                      </c:pt>
                      <c:pt idx="9">
                        <c:v>3.5746102449888641</c:v>
                      </c:pt>
                      <c:pt idx="10">
                        <c:v>6.106996819627442</c:v>
                      </c:pt>
                      <c:pt idx="11">
                        <c:v>5.2586779911373709</c:v>
                      </c:pt>
                      <c:pt idx="12">
                        <c:v>6.1436409624489263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089-45E4-8748-79EB46F6BCC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89-45E4-8748-79EB46F6BC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89-45E4-8748-79EB46F6BC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89-45E4-8748-79EB46F6BC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89-45E4-8748-79EB46F6BC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89-45E4-8748-79EB46F6BC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89-45E4-8748-79EB46F6BC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89-45E4-8748-79EB46F6BC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89-45E4-8748-79EB46F6BC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89-45E4-8748-79EB46F6BC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89-45E4-8748-79EB46F6BC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89-45E4-8748-79EB46F6BC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89-45E4-8748-79EB46F6BC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89-45E4-8748-79EB46F6BCCC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-0.15250868102853676</c:v>
                </c:pt>
                <c:pt idx="1">
                  <c:v>0.15441774307330647</c:v>
                </c:pt>
                <c:pt idx="12">
                  <c:v>1.3474465925900958E-2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089-45E4-8748-79EB46F6B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A-45F2-8DB5-40D4E17F454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7.5696016069635084</c:v>
                </c:pt>
                <c:pt idx="1">
                  <c:v>7.1070247129791788</c:v>
                </c:pt>
                <c:pt idx="2">
                  <c:v>7.0281066163120052</c:v>
                </c:pt>
                <c:pt idx="3">
                  <c:v>6.4091439688715957</c:v>
                </c:pt>
                <c:pt idx="4">
                  <c:v>6.6776628459603016</c:v>
                </c:pt>
                <c:pt idx="5">
                  <c:v>7.1394742559200521</c:v>
                </c:pt>
                <c:pt idx="6">
                  <c:v>7.1045693075643159</c:v>
                </c:pt>
                <c:pt idx="7">
                  <c:v>7.7446084724005138</c:v>
                </c:pt>
                <c:pt idx="8">
                  <c:v>7.0548697823760254</c:v>
                </c:pt>
                <c:pt idx="9">
                  <c:v>7.3329767822311709</c:v>
                </c:pt>
                <c:pt idx="10">
                  <c:v>7.0038556349156185</c:v>
                </c:pt>
                <c:pt idx="11">
                  <c:v>6.6860472644868887</c:v>
                </c:pt>
                <c:pt idx="12">
                  <c:v>7.0736233461824725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A-45F2-8DB5-40D4E17F454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A-45F2-8DB5-40D4E17F454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7.9239933119687889</c:v>
                </c:pt>
                <c:pt idx="1">
                  <c:v>7.2324605998983227</c:v>
                </c:pt>
                <c:pt idx="2">
                  <c:v>6.6665713795666344</c:v>
                </c:pt>
                <c:pt idx="3">
                  <c:v>7.219209496829893</c:v>
                </c:pt>
                <c:pt idx="4">
                  <c:v>7.0987581312832644</c:v>
                </c:pt>
                <c:pt idx="5">
                  <c:v>7.222138964577657</c:v>
                </c:pt>
                <c:pt idx="6">
                  <c:v>7.3560683324834271</c:v>
                </c:pt>
                <c:pt idx="7">
                  <c:v>7.669089242454004</c:v>
                </c:pt>
                <c:pt idx="8">
                  <c:v>7.4543844791746858</c:v>
                </c:pt>
                <c:pt idx="9">
                  <c:v>6.8535038932146826</c:v>
                </c:pt>
                <c:pt idx="10">
                  <c:v>7.313558145989453</c:v>
                </c:pt>
                <c:pt idx="11">
                  <c:v>7.1532647919929193</c:v>
                </c:pt>
                <c:pt idx="12">
                  <c:v>7.2451577712929884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A-45F2-8DB5-40D4E17F454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A-45F2-8DB5-40D4E17F45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0A-45F2-8DB5-40D4E17F454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7.7086852477477477</c:v>
                </c:pt>
                <c:pt idx="1">
                  <c:v>7.367411718026716</c:v>
                </c:pt>
                <c:pt idx="12">
                  <c:v>7.5327309921582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0A-45F2-8DB5-40D4E17F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0A-45F2-8DB5-40D4E17F454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6.6858373639661428</c:v>
                      </c:pt>
                      <c:pt idx="1">
                        <c:v>7.6288147622427251</c:v>
                      </c:pt>
                      <c:pt idx="2">
                        <c:v>8.848810437452034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4.7418665400142483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0A-45F2-8DB5-40D4E17F45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0A-45F2-8DB5-40D4E17F45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0A-45F2-8DB5-40D4E17F45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0A-45F2-8DB5-40D4E17F45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A-45F2-8DB5-40D4E17F45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A-45F2-8DB5-40D4E17F45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A-45F2-8DB5-40D4E17F45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A-45F2-8DB5-40D4E17F45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A-45F2-8DB5-40D4E17F45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A-45F2-8DB5-40D4E17F45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A-45F2-8DB5-40D4E17F45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A-45F2-8DB5-40D4E17F45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A-45F2-8DB5-40D4E17F45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A-45F2-8DB5-40D4E17F454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-0.21530806422104121</c:v>
                </c:pt>
                <c:pt idx="1">
                  <c:v>0.13495111812839333</c:v>
                </c:pt>
                <c:pt idx="12">
                  <c:v>-2.961530229178333E-2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0A-45F2-8DB5-40D4E17F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6F-482E-B168-B25AE6C3DC50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6.2030573983270836</c:v>
                </c:pt>
                <c:pt idx="1">
                  <c:v>5.2008991289688113</c:v>
                </c:pt>
                <c:pt idx="2">
                  <c:v>5.6217860105059438</c:v>
                </c:pt>
                <c:pt idx="3">
                  <c:v>5.5025562372188137</c:v>
                </c:pt>
                <c:pt idx="4">
                  <c:v>6.6105027376804379</c:v>
                </c:pt>
                <c:pt idx="5">
                  <c:v>6.2337695017614498</c:v>
                </c:pt>
                <c:pt idx="6">
                  <c:v>6.2574150248971643</c:v>
                </c:pt>
                <c:pt idx="7">
                  <c:v>6.1968405736853045</c:v>
                </c:pt>
                <c:pt idx="8">
                  <c:v>6.8024271844660191</c:v>
                </c:pt>
                <c:pt idx="9">
                  <c:v>5.767552387124649</c:v>
                </c:pt>
                <c:pt idx="10">
                  <c:v>5.8892329680800382</c:v>
                </c:pt>
                <c:pt idx="11">
                  <c:v>6.1138589618021548</c:v>
                </c:pt>
                <c:pt idx="12">
                  <c:v>6.0468086842964412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F-482E-B168-B25AE6C3DC50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6F-482E-B168-B25AE6C3DC5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7.2678207739307537</c:v>
                </c:pt>
                <c:pt idx="1">
                  <c:v>6.3748866727107885</c:v>
                </c:pt>
                <c:pt idx="2">
                  <c:v>6.2699807156631673</c:v>
                </c:pt>
                <c:pt idx="3">
                  <c:v>6.5540688148552704</c:v>
                </c:pt>
                <c:pt idx="4">
                  <c:v>6.9784921892687342</c:v>
                </c:pt>
                <c:pt idx="5">
                  <c:v>6.792074896581755</c:v>
                </c:pt>
                <c:pt idx="6">
                  <c:v>6.4991735537190083</c:v>
                </c:pt>
                <c:pt idx="7">
                  <c:v>5.9193854324734447</c:v>
                </c:pt>
                <c:pt idx="8">
                  <c:v>6.0145369284876908</c:v>
                </c:pt>
                <c:pt idx="9">
                  <c:v>5.7592592592592595</c:v>
                </c:pt>
                <c:pt idx="10">
                  <c:v>6.3474596677100887</c:v>
                </c:pt>
                <c:pt idx="11">
                  <c:v>6.5914120126448896</c:v>
                </c:pt>
                <c:pt idx="12">
                  <c:v>6.4281585702062936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F-482E-B168-B25AE6C3DC50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6F-482E-B168-B25AE6C3DC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6F-482E-B168-B25AE6C3DC5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7.3472718001019892</c:v>
                </c:pt>
                <c:pt idx="1">
                  <c:v>6.5530456852791881</c:v>
                </c:pt>
                <c:pt idx="12">
                  <c:v>6.9492495548206561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6F-482E-B168-B25AE6C3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6F-482E-B168-B25AE6C3DC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9.5154714233709505</c:v>
                      </c:pt>
                      <c:pt idx="1">
                        <c:v>8.580380577427821</c:v>
                      </c:pt>
                      <c:pt idx="2">
                        <c:v>13.32776617954071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3.9015760694757158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6F-482E-B168-B25AE6C3DC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6F-482E-B168-B25AE6C3DC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6F-482E-B168-B25AE6C3DC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6F-482E-B168-B25AE6C3DC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6F-482E-B168-B25AE6C3DC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6F-482E-B168-B25AE6C3DC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6F-482E-B168-B25AE6C3DC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6F-482E-B168-B25AE6C3DC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6F-482E-B168-B25AE6C3DC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6F-482E-B168-B25AE6C3DC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6F-482E-B168-B25AE6C3DC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6F-482E-B168-B25AE6C3DC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6F-482E-B168-B25AE6C3DC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6F-482E-B168-B25AE6C3DC50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7.9451026171235561E-2</c:v>
                </c:pt>
                <c:pt idx="1">
                  <c:v>0.17815901256839961</c:v>
                </c:pt>
                <c:pt idx="12">
                  <c:v>0.15380590973672348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6F-482E-B168-B25AE6C3D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B1-43E3-8BFB-D0AB4BAB61B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7.1824853228962819</c:v>
                </c:pt>
                <c:pt idx="1">
                  <c:v>6.8844282238442824</c:v>
                </c:pt>
                <c:pt idx="2">
                  <c:v>6.7464559609574719</c:v>
                </c:pt>
                <c:pt idx="3">
                  <c:v>5.8959537572254339</c:v>
                </c:pt>
                <c:pt idx="4">
                  <c:v>5.6957466625271653</c:v>
                </c:pt>
                <c:pt idx="5">
                  <c:v>5.7669104204753197</c:v>
                </c:pt>
                <c:pt idx="6">
                  <c:v>6.5770280327462167</c:v>
                </c:pt>
                <c:pt idx="7">
                  <c:v>6.1520376175548588</c:v>
                </c:pt>
                <c:pt idx="8">
                  <c:v>6.0209015361369929</c:v>
                </c:pt>
                <c:pt idx="9">
                  <c:v>6.1241917502787064</c:v>
                </c:pt>
                <c:pt idx="10">
                  <c:v>6.8906399235912126</c:v>
                </c:pt>
                <c:pt idx="11">
                  <c:v>6.5660091047040972</c:v>
                </c:pt>
                <c:pt idx="12">
                  <c:v>6.3953136352627755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B1-43E3-8BFB-D0AB4BAB61B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B1-43E3-8BFB-D0AB4BAB61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7.124313186813187</c:v>
                </c:pt>
                <c:pt idx="1">
                  <c:v>6.5791147627882323</c:v>
                </c:pt>
                <c:pt idx="2">
                  <c:v>5.9644093882262412</c:v>
                </c:pt>
                <c:pt idx="3">
                  <c:v>6.3570083400591875</c:v>
                </c:pt>
                <c:pt idx="4">
                  <c:v>5.5242591135588777</c:v>
                </c:pt>
                <c:pt idx="5">
                  <c:v>5.5762331838565027</c:v>
                </c:pt>
                <c:pt idx="6">
                  <c:v>6.1647193585337918</c:v>
                </c:pt>
                <c:pt idx="7">
                  <c:v>6.5305823209049016</c:v>
                </c:pt>
                <c:pt idx="8">
                  <c:v>5.9559572301425661</c:v>
                </c:pt>
                <c:pt idx="9">
                  <c:v>5.8792705931670506</c:v>
                </c:pt>
                <c:pt idx="10">
                  <c:v>6.4353897457273863</c:v>
                </c:pt>
                <c:pt idx="11">
                  <c:v>6.3361764094029542</c:v>
                </c:pt>
                <c:pt idx="12">
                  <c:v>6.214340786430224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B1-43E3-8BFB-D0AB4BAB61B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B1-43E3-8BFB-D0AB4BAB61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B1-43E3-8BFB-D0AB4BAB61B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7.185766257389723</c:v>
                </c:pt>
                <c:pt idx="1">
                  <c:v>7.3258347146578258</c:v>
                </c:pt>
                <c:pt idx="12">
                  <c:v>7.2543788423616746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B1-43E3-8BFB-D0AB4BAB6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B1-43E3-8BFB-D0AB4BAB61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8.5498812351543947</c:v>
                      </c:pt>
                      <c:pt idx="1">
                        <c:v>7.4531813865147196</c:v>
                      </c:pt>
                      <c:pt idx="2">
                        <c:v>8.57847866419295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4.7885487528344672</c:v>
                      </c:pt>
                      <c:pt idx="8">
                        <c:v>4.0127551020408161</c:v>
                      </c:pt>
                      <c:pt idx="9">
                        <c:v>4.2004830917874392</c:v>
                      </c:pt>
                      <c:pt idx="10">
                        <c:v>7.1730038022813689</c:v>
                      </c:pt>
                      <c:pt idx="11">
                        <c:v>5.5751479289940828</c:v>
                      </c:pt>
                      <c:pt idx="12">
                        <c:v>7.0010211375472275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B1-43E3-8BFB-D0AB4BAB61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B1-43E3-8BFB-D0AB4BAB61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B1-43E3-8BFB-D0AB4BAB61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B1-43E3-8BFB-D0AB4BAB61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B1-43E3-8BFB-D0AB4BAB61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B1-43E3-8BFB-D0AB4BAB61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B1-43E3-8BFB-D0AB4BAB61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B1-43E3-8BFB-D0AB4BAB61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B1-43E3-8BFB-D0AB4BAB61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B1-43E3-8BFB-D0AB4BAB61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B1-43E3-8BFB-D0AB4BAB61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B1-43E3-8BFB-D0AB4BAB61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B1-43E3-8BFB-D0AB4BAB61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B1-43E3-8BFB-D0AB4BAB61B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6.1453070576535929E-2</c:v>
                </c:pt>
                <c:pt idx="1">
                  <c:v>0.7467199518695935</c:v>
                </c:pt>
                <c:pt idx="12">
                  <c:v>0.38274145137776561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B1-43E3-8BFB-D0AB4BAB6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73-4E98-9F89-CD5DE8F8E496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0.82430000000000003</c:v>
                </c:pt>
                <c:pt idx="1">
                  <c:v>0.87060000000000004</c:v>
                </c:pt>
                <c:pt idx="2">
                  <c:v>0.73480000000000001</c:v>
                </c:pt>
                <c:pt idx="3">
                  <c:v>0.78159999999999996</c:v>
                </c:pt>
                <c:pt idx="4">
                  <c:v>0.73349999999999993</c:v>
                </c:pt>
                <c:pt idx="5">
                  <c:v>0.76780000000000004</c:v>
                </c:pt>
                <c:pt idx="6">
                  <c:v>0.83689999999999998</c:v>
                </c:pt>
                <c:pt idx="7">
                  <c:v>0.91459999999999997</c:v>
                </c:pt>
                <c:pt idx="8">
                  <c:v>0.78359999999999996</c:v>
                </c:pt>
                <c:pt idx="9">
                  <c:v>0.85840000000000005</c:v>
                </c:pt>
                <c:pt idx="10">
                  <c:v>0.85420000000000007</c:v>
                </c:pt>
                <c:pt idx="11">
                  <c:v>0.79709999999999992</c:v>
                </c:pt>
                <c:pt idx="12">
                  <c:v>0.81331329152256404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3-4E98-9F89-CD5DE8F8E496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73-4E98-9F89-CD5DE8F8E4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0.872</c:v>
                </c:pt>
                <c:pt idx="1">
                  <c:v>0.89639999999999997</c:v>
                </c:pt>
                <c:pt idx="2">
                  <c:v>0.88939999999999997</c:v>
                </c:pt>
                <c:pt idx="3">
                  <c:v>0.80359999999999998</c:v>
                </c:pt>
                <c:pt idx="4">
                  <c:v>0.80420000000000003</c:v>
                </c:pt>
                <c:pt idx="5">
                  <c:v>0.81640000000000001</c:v>
                </c:pt>
                <c:pt idx="6">
                  <c:v>0.87379999999999991</c:v>
                </c:pt>
                <c:pt idx="7">
                  <c:v>0.90269999999999995</c:v>
                </c:pt>
                <c:pt idx="8">
                  <c:v>0.75800000000000001</c:v>
                </c:pt>
                <c:pt idx="9">
                  <c:v>0.89359999999999995</c:v>
                </c:pt>
                <c:pt idx="10">
                  <c:v>0.83440000000000003</c:v>
                </c:pt>
                <c:pt idx="11">
                  <c:v>0.79709999999999992</c:v>
                </c:pt>
                <c:pt idx="12">
                  <c:v>0.84524916570756325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3-4E98-9F89-CD5DE8F8E496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73-4E98-9F89-CD5DE8F8E4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E73-4E98-9F89-CD5DE8F8E49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0.84379999999999999</c:v>
                </c:pt>
                <c:pt idx="1">
                  <c:v>0.9244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73-4E98-9F89-CD5DE8F8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E73-4E98-9F89-CD5DE8F8E49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0.7387999999999999</c:v>
                      </c:pt>
                      <c:pt idx="1">
                        <c:v>0.82779999999999998</c:v>
                      </c:pt>
                      <c:pt idx="2">
                        <c:v>0.36729999999999996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0.43909999999999999</c:v>
                      </c:pt>
                      <c:pt idx="8">
                        <c:v>0.20370000000000002</c:v>
                      </c:pt>
                      <c:pt idx="9">
                        <c:v>0.20949999999999999</c:v>
                      </c:pt>
                      <c:pt idx="10">
                        <c:v>0.27260000000000001</c:v>
                      </c:pt>
                      <c:pt idx="11">
                        <c:v>0.2797</c:v>
                      </c:pt>
                      <c:pt idx="12">
                        <c:v>0.49125694136118242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E73-4E98-9F89-CD5DE8F8E49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E73-4E98-9F89-CD5DE8F8E4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E73-4E98-9F89-CD5DE8F8E4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73-4E98-9F89-CD5DE8F8E4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3-4E98-9F89-CD5DE8F8E4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73-4E98-9F89-CD5DE8F8E4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73-4E98-9F89-CD5DE8F8E4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73-4E98-9F89-CD5DE8F8E4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73-4E98-9F89-CD5DE8F8E4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73-4E98-9F89-CD5DE8F8E4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73-4E98-9F89-CD5DE8F8E4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73-4E98-9F89-CD5DE8F8E4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73-4E98-9F89-CD5DE8F8E4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3-4E98-9F89-CD5DE8F8E496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-3.2339449541284426E-2</c:v>
                </c:pt>
                <c:pt idx="1">
                  <c:v>3.1236055332440893E-2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E73-4E98-9F89-CD5DE8F8E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B8-4AC8-B106-548B7703B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0.5706</c:v>
                </c:pt>
                <c:pt idx="1">
                  <c:v>0.60880000000000001</c:v>
                </c:pt>
                <c:pt idx="2">
                  <c:v>0.56409999999999993</c:v>
                </c:pt>
                <c:pt idx="3">
                  <c:v>0.49159999999999998</c:v>
                </c:pt>
                <c:pt idx="4">
                  <c:v>0.35649999999999998</c:v>
                </c:pt>
                <c:pt idx="5">
                  <c:v>0.38009999999999999</c:v>
                </c:pt>
                <c:pt idx="6">
                  <c:v>0.51519999999999999</c:v>
                </c:pt>
                <c:pt idx="7">
                  <c:v>0.61020000000000008</c:v>
                </c:pt>
                <c:pt idx="8">
                  <c:v>0.48009999999999997</c:v>
                </c:pt>
                <c:pt idx="9">
                  <c:v>0.53380000000000005</c:v>
                </c:pt>
                <c:pt idx="10">
                  <c:v>0.57950000000000002</c:v>
                </c:pt>
                <c:pt idx="11">
                  <c:v>0.58860000000000001</c:v>
                </c:pt>
                <c:pt idx="12">
                  <c:v>0.52325833333333349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8-4AC8-B106-548B7703BB60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B8-4AC8-B106-548B7703B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0.60470000000000002</c:v>
                </c:pt>
                <c:pt idx="1">
                  <c:v>0.53410000000000002</c:v>
                </c:pt>
                <c:pt idx="2">
                  <c:v>0.60250000000000004</c:v>
                </c:pt>
                <c:pt idx="3">
                  <c:v>0.47450000000000003</c:v>
                </c:pt>
                <c:pt idx="4">
                  <c:v>0.4093</c:v>
                </c:pt>
                <c:pt idx="5">
                  <c:v>0.39950000000000002</c:v>
                </c:pt>
                <c:pt idx="6">
                  <c:v>0.52290000000000003</c:v>
                </c:pt>
                <c:pt idx="7">
                  <c:v>0.60580000000000001</c:v>
                </c:pt>
                <c:pt idx="8">
                  <c:v>0.4698</c:v>
                </c:pt>
                <c:pt idx="9">
                  <c:v>0.54510000000000003</c:v>
                </c:pt>
                <c:pt idx="10">
                  <c:v>0.59079999999999999</c:v>
                </c:pt>
                <c:pt idx="11">
                  <c:v>0.56399999999999995</c:v>
                </c:pt>
                <c:pt idx="12">
                  <c:v>0.5269166666666667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B8-4AC8-B106-548B7703BB60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B8-4AC8-B106-548B7703BB6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0.58520000000000005</c:v>
                </c:pt>
                <c:pt idx="1">
                  <c:v>0.63429999999999997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B8-4AC8-B106-548B7703B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B8-4AC8-B106-548B7703BB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B8-4AC8-B106-548B7703BB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B8-4AC8-B106-548B7703BB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B8-4AC8-B106-548B7703BB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B8-4AC8-B106-548B7703BB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B8-4AC8-B106-548B7703BB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B8-4AC8-B106-548B7703BB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B8-4AC8-B106-548B7703BB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B8-4AC8-B106-548B7703BB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B8-4AC8-B106-548B7703BB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B8-4AC8-B106-548B7703BB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B8-4AC8-B106-548B7703BB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B8-4AC8-B106-548B7703BB60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-3.2247395402678958E-2</c:v>
                </c:pt>
                <c:pt idx="1">
                  <c:v>0.18760531735630015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B8-4AC8-B106-548B7703B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4D-47FF-B30F-3958C9319A9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0.65390000000000004</c:v>
                </c:pt>
                <c:pt idx="1">
                  <c:v>0.62309999999999999</c:v>
                </c:pt>
                <c:pt idx="2">
                  <c:v>0.61819999999999997</c:v>
                </c:pt>
                <c:pt idx="3">
                  <c:v>0.6762999999999999</c:v>
                </c:pt>
                <c:pt idx="4">
                  <c:v>0.8075</c:v>
                </c:pt>
                <c:pt idx="5">
                  <c:v>0.77829999999999999</c:v>
                </c:pt>
                <c:pt idx="6">
                  <c:v>0.87879999999999991</c:v>
                </c:pt>
                <c:pt idx="7">
                  <c:v>0.90639999999999998</c:v>
                </c:pt>
                <c:pt idx="8">
                  <c:v>0.88049999999999995</c:v>
                </c:pt>
                <c:pt idx="9">
                  <c:v>0.81169999999999998</c:v>
                </c:pt>
                <c:pt idx="10">
                  <c:v>0.77670000000000006</c:v>
                </c:pt>
                <c:pt idx="11">
                  <c:v>0.7591</c:v>
                </c:pt>
                <c:pt idx="12">
                  <c:v>0.76420833333333338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D-47FF-B30F-3958C9319A92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4D-47FF-B30F-3958C9319A9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0.86799999999999999</c:v>
                </c:pt>
                <c:pt idx="1">
                  <c:v>0.94669999999999999</c:v>
                </c:pt>
                <c:pt idx="2">
                  <c:v>0.88969999999999994</c:v>
                </c:pt>
                <c:pt idx="3">
                  <c:v>0.754</c:v>
                </c:pt>
                <c:pt idx="4">
                  <c:v>0.93720000000000003</c:v>
                </c:pt>
                <c:pt idx="5">
                  <c:v>0.98010000000000008</c:v>
                </c:pt>
                <c:pt idx="6">
                  <c:v>0.95640000000000003</c:v>
                </c:pt>
                <c:pt idx="7">
                  <c:v>0.94879999999999998</c:v>
                </c:pt>
                <c:pt idx="8">
                  <c:v>0.80590000000000006</c:v>
                </c:pt>
                <c:pt idx="9">
                  <c:v>0.80370000000000008</c:v>
                </c:pt>
                <c:pt idx="10">
                  <c:v>0.82819999999999994</c:v>
                </c:pt>
                <c:pt idx="11">
                  <c:v>0.76069999999999993</c:v>
                </c:pt>
                <c:pt idx="12">
                  <c:v>0.8732833333333333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4D-47FF-B30F-3958C9319A92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4D-47FF-B30F-3958C9319A9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0.87609999999999999</c:v>
                </c:pt>
                <c:pt idx="1">
                  <c:v>0.86909999999999998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4D-47FF-B30F-3958C931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4D-47FF-B30F-3958C9319A9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4D-47FF-B30F-3958C9319A9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4D-47FF-B30F-3958C9319A9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4D-47FF-B30F-3958C9319A9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4D-47FF-B30F-3958C9319A9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4D-47FF-B30F-3958C9319A9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4D-47FF-B30F-3958C9319A9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4D-47FF-B30F-3958C9319A9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4D-47FF-B30F-3958C9319A9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D-47FF-B30F-3958C9319A9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D-47FF-B30F-3958C9319A9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4D-47FF-B30F-3958C9319A9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4D-47FF-B30F-3958C9319A9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9.3317972350230871E-3</c:v>
                </c:pt>
                <c:pt idx="1">
                  <c:v>-8.1968944755466344E-2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4D-47FF-B30F-3958C931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CA-4486-A2B4-8810C94861F9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0.91280000000000006</c:v>
                </c:pt>
                <c:pt idx="1">
                  <c:v>0.96200000000000008</c:v>
                </c:pt>
                <c:pt idx="2">
                  <c:v>0.7944</c:v>
                </c:pt>
                <c:pt idx="3">
                  <c:v>0.88819999999999988</c:v>
                </c:pt>
                <c:pt idx="4">
                  <c:v>0.872</c:v>
                </c:pt>
                <c:pt idx="5">
                  <c:v>0.9104000000000001</c:v>
                </c:pt>
                <c:pt idx="6">
                  <c:v>0.94920000000000004</c:v>
                </c:pt>
                <c:pt idx="7">
                  <c:v>1.0207999999999999</c:v>
                </c:pt>
                <c:pt idx="8">
                  <c:v>0.88959999999999995</c:v>
                </c:pt>
                <c:pt idx="9">
                  <c:v>0.97180000000000011</c:v>
                </c:pt>
                <c:pt idx="10">
                  <c:v>0.95010000000000006</c:v>
                </c:pt>
                <c:pt idx="11">
                  <c:v>0.87</c:v>
                </c:pt>
                <c:pt idx="12">
                  <c:v>0.9159504223366709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A-4486-A2B4-8810C94861F9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CA-4486-A2B4-8810C94861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0.96530000000000005</c:v>
                </c:pt>
                <c:pt idx="1">
                  <c:v>1.0661</c:v>
                </c:pt>
                <c:pt idx="2">
                  <c:v>0.98959999999999992</c:v>
                </c:pt>
                <c:pt idx="3">
                  <c:v>0.91859999999999997</c:v>
                </c:pt>
                <c:pt idx="4">
                  <c:v>0.94200000000000006</c:v>
                </c:pt>
                <c:pt idx="5">
                  <c:v>0.96189999999999998</c:v>
                </c:pt>
                <c:pt idx="6">
                  <c:v>0.99629999999999996</c:v>
                </c:pt>
                <c:pt idx="7">
                  <c:v>1.0063</c:v>
                </c:pt>
                <c:pt idx="8">
                  <c:v>0.85860000000000003</c:v>
                </c:pt>
                <c:pt idx="9">
                  <c:v>1.0153000000000001</c:v>
                </c:pt>
                <c:pt idx="10">
                  <c:v>0.92370000000000008</c:v>
                </c:pt>
                <c:pt idx="11">
                  <c:v>0.88249999999999995</c:v>
                </c:pt>
                <c:pt idx="12">
                  <c:v>0.95750805881643142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CA-4486-A2B4-8810C94861F9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CA-4486-A2B4-8810C94861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CA-4486-A2B4-8810C94861F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0.93849999999999989</c:v>
                </c:pt>
                <c:pt idx="1">
                  <c:v>1.0306999999999999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CA-4486-A2B4-8810C948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CA-4486-A2B4-8810C94861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0.8327</c:v>
                      </c:pt>
                      <c:pt idx="1">
                        <c:v>0.9698</c:v>
                      </c:pt>
                      <c:pt idx="2">
                        <c:v>0.39979999999999999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0.52979999999999994</c:v>
                      </c:pt>
                      <c:pt idx="8">
                        <c:v>0.25850000000000001</c:v>
                      </c:pt>
                      <c:pt idx="9">
                        <c:v>0.28689999999999999</c:v>
                      </c:pt>
                      <c:pt idx="10">
                        <c:v>0.38200000000000001</c:v>
                      </c:pt>
                      <c:pt idx="11">
                        <c:v>0.39159999999999995</c:v>
                      </c:pt>
                      <c:pt idx="12">
                        <c:v>0.58674350442618195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CA-4486-A2B4-8810C94861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CA-4486-A2B4-8810C94861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CA-4486-A2B4-8810C94861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CA-4486-A2B4-8810C94861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CA-4486-A2B4-8810C94861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CA-4486-A2B4-8810C94861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CA-4486-A2B4-8810C94861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CA-4486-A2B4-8810C94861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CA-4486-A2B4-8810C94861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CA-4486-A2B4-8810C94861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CA-4486-A2B4-8810C94861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CA-4486-A2B4-8810C94861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CA-4486-A2B4-8810C94861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CA-4486-A2B4-8810C94861F9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-2.776338961980751E-2</c:v>
                </c:pt>
                <c:pt idx="1">
                  <c:v>-3.3205140230747721E-2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CA-4486-A2B4-8810C9486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2F-435A-BC7C-A7AAD1079549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0.98719999999999997</c:v>
                </c:pt>
                <c:pt idx="1">
                  <c:v>1.0593000000000001</c:v>
                </c:pt>
                <c:pt idx="2">
                  <c:v>0.84499999999999997</c:v>
                </c:pt>
                <c:pt idx="3">
                  <c:v>0.95319999999999994</c:v>
                </c:pt>
                <c:pt idx="4">
                  <c:v>0.89180000000000004</c:v>
                </c:pt>
                <c:pt idx="5">
                  <c:v>0.95090000000000008</c:v>
                </c:pt>
                <c:pt idx="6">
                  <c:v>0.96950000000000003</c:v>
                </c:pt>
                <c:pt idx="7">
                  <c:v>1.0537000000000001</c:v>
                </c:pt>
                <c:pt idx="8">
                  <c:v>0.89219999999999999</c:v>
                </c:pt>
                <c:pt idx="9">
                  <c:v>1.0177</c:v>
                </c:pt>
                <c:pt idx="10">
                  <c:v>0.9998999999999999</c:v>
                </c:pt>
                <c:pt idx="11">
                  <c:v>0.90180000000000005</c:v>
                </c:pt>
                <c:pt idx="12">
                  <c:v>0.95995106478564085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2F-435A-BC7C-A7AAD1079549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2F-435A-BC7C-A7AAD107954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0.99319999999999997</c:v>
                </c:pt>
                <c:pt idx="1">
                  <c:v>1.1003000000000001</c:v>
                </c:pt>
                <c:pt idx="2">
                  <c:v>1.0183</c:v>
                </c:pt>
                <c:pt idx="3">
                  <c:v>0.96579999999999999</c:v>
                </c:pt>
                <c:pt idx="4">
                  <c:v>0.94340000000000002</c:v>
                </c:pt>
                <c:pt idx="5">
                  <c:v>0.95669999999999999</c:v>
                </c:pt>
                <c:pt idx="6">
                  <c:v>1.0078</c:v>
                </c:pt>
                <c:pt idx="7">
                  <c:v>1.0227999999999999</c:v>
                </c:pt>
                <c:pt idx="8">
                  <c:v>0.87370000000000003</c:v>
                </c:pt>
                <c:pt idx="9">
                  <c:v>1.0761000000000001</c:v>
                </c:pt>
                <c:pt idx="10">
                  <c:v>0.95109999999999995</c:v>
                </c:pt>
                <c:pt idx="11">
                  <c:v>0.91739999999999999</c:v>
                </c:pt>
                <c:pt idx="12">
                  <c:v>0.9824608507075423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F-435A-BC7C-A7AAD1079549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2F-435A-BC7C-A7AAD10795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2F-435A-BC7C-A7AAD1079549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0.95640000000000003</c:v>
                </c:pt>
                <c:pt idx="1">
                  <c:v>1.0770999999999999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2F-435A-BC7C-A7AAD107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2F-435A-BC7C-A7AAD10795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0.84459999999999991</c:v>
                      </c:pt>
                      <c:pt idx="1">
                        <c:v>1.0042</c:v>
                      </c:pt>
                      <c:pt idx="2">
                        <c:v>0.40310000000000001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0.61080000000000001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2F-435A-BC7C-A7AAD10795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2F-435A-BC7C-A7AAD10795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2F-435A-BC7C-A7AAD10795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2F-435A-BC7C-A7AAD10795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2F-435A-BC7C-A7AAD10795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2F-435A-BC7C-A7AAD10795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2F-435A-BC7C-A7AAD10795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2F-435A-BC7C-A7AAD10795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2F-435A-BC7C-A7AAD10795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2F-435A-BC7C-A7AAD10795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2F-435A-BC7C-A7AAD10795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2F-435A-BC7C-A7AAD10795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2F-435A-BC7C-A7AAD10795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2F-435A-BC7C-A7AAD1079549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-3.7051953282319694E-2</c:v>
                </c:pt>
                <c:pt idx="1">
                  <c:v>-2.1085158593111109E-2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2F-435A-BC7C-A7AAD1079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934</c:v>
                </c:pt>
                <c:pt idx="1">
                  <c:v>1403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7-4ADD-8742-25EA6A724CCF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1003</c:v>
                </c:pt>
                <c:pt idx="1">
                  <c:v>79</c:v>
                </c:pt>
                <c:pt idx="2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7-4ADD-8742-25EA6A72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27-4ADD-8742-25EA6A724CC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27-4ADD-8742-25EA6A724CC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27-4ADD-8742-25EA6A724CC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27-4ADD-8742-25EA6A724CC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27-4ADD-8742-25EA6A724CC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27-4ADD-8742-25EA6A724CC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27-4ADD-8742-25EA6A724CC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27-4ADD-8742-25EA6A724CC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27-4ADD-8742-25EA6A724CC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0.65943458251150555</c:v>
                </c:pt>
                <c:pt idx="1">
                  <c:v>5.1939513477975013E-2</c:v>
                </c:pt>
                <c:pt idx="2">
                  <c:v>0.28862590401051941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27-4ADD-8742-25EA6A724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427-4ADD-8742-25EA6A724CC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427-4ADD-8742-25EA6A724CC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27-4ADD-8742-25EA6A724CC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27-4ADD-8742-25EA6A724CC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27-4ADD-8742-25EA6A724CC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27-4ADD-8742-25EA6A724CCF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27-4ADD-8742-25EA6A724CCF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27-4ADD-8742-25EA6A724CCF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27-4ADD-8742-25EA6A724CCF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27-4ADD-8742-25EA6A724CCF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27-4ADD-8742-25EA6A724CCF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427-4ADD-8742-25EA6A724CCF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7.3875802997858564E-2</c:v>
                </c:pt>
                <c:pt idx="1">
                  <c:v>-0.94369208838203844</c:v>
                </c:pt>
                <c:pt idx="2">
                  <c:v>10.552631578947368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27-4ADD-8742-25EA6A724C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64-4386-9C2C-375A5AD886A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1623</c:v>
                </c:pt>
                <c:pt idx="1">
                  <c:v>1902</c:v>
                </c:pt>
                <c:pt idx="2">
                  <c:v>2140</c:v>
                </c:pt>
                <c:pt idx="3">
                  <c:v>1573</c:v>
                </c:pt>
                <c:pt idx="4">
                  <c:v>1613</c:v>
                </c:pt>
                <c:pt idx="5">
                  <c:v>1398</c:v>
                </c:pt>
                <c:pt idx="6">
                  <c:v>1435</c:v>
                </c:pt>
                <c:pt idx="7">
                  <c:v>1506</c:v>
                </c:pt>
                <c:pt idx="8">
                  <c:v>1465</c:v>
                </c:pt>
                <c:pt idx="9">
                  <c:v>1982</c:v>
                </c:pt>
                <c:pt idx="10">
                  <c:v>2298</c:v>
                </c:pt>
                <c:pt idx="11">
                  <c:v>1850</c:v>
                </c:pt>
                <c:pt idx="12">
                  <c:v>20785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4-4386-9C2C-375A5AD886A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64-4386-9C2C-375A5AD886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1605</c:v>
                </c:pt>
                <c:pt idx="1">
                  <c:v>2028</c:v>
                </c:pt>
                <c:pt idx="2">
                  <c:v>3428</c:v>
                </c:pt>
                <c:pt idx="3">
                  <c:v>1590</c:v>
                </c:pt>
                <c:pt idx="4">
                  <c:v>1681</c:v>
                </c:pt>
                <c:pt idx="5">
                  <c:v>1391</c:v>
                </c:pt>
                <c:pt idx="6">
                  <c:v>1166</c:v>
                </c:pt>
                <c:pt idx="7">
                  <c:v>1232</c:v>
                </c:pt>
                <c:pt idx="8">
                  <c:v>1114</c:v>
                </c:pt>
                <c:pt idx="9">
                  <c:v>1956</c:v>
                </c:pt>
                <c:pt idx="10">
                  <c:v>2484</c:v>
                </c:pt>
                <c:pt idx="11">
                  <c:v>1784</c:v>
                </c:pt>
                <c:pt idx="12">
                  <c:v>21459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64-4386-9C2C-375A5AD886A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64-4386-9C2C-375A5AD886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64-4386-9C2C-375A5AD886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1749</c:v>
                </c:pt>
                <c:pt idx="1">
                  <c:v>1749</c:v>
                </c:pt>
                <c:pt idx="12">
                  <c:v>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64-4386-9C2C-375A5AD8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64-4386-9C2C-375A5AD886A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1507</c:v>
                      </c:pt>
                      <c:pt idx="1">
                        <c:v>1212</c:v>
                      </c:pt>
                      <c:pt idx="2">
                        <c:v>620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902</c:v>
                      </c:pt>
                      <c:pt idx="8">
                        <c:v>76</c:v>
                      </c:pt>
                      <c:pt idx="9">
                        <c:v>194</c:v>
                      </c:pt>
                      <c:pt idx="10">
                        <c:v>606</c:v>
                      </c:pt>
                      <c:pt idx="11">
                        <c:v>440</c:v>
                      </c:pt>
                      <c:pt idx="12">
                        <c:v>6042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64-4386-9C2C-375A5AD886A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C64-4386-9C2C-375A5AD886AA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1070</c:v>
                      </c:pt>
                      <c:pt idx="1">
                        <c:v>1299</c:v>
                      </c:pt>
                      <c:pt idx="2">
                        <c:v>1553</c:v>
                      </c:pt>
                      <c:pt idx="3">
                        <c:v>1519</c:v>
                      </c:pt>
                      <c:pt idx="4">
                        <c:v>881</c:v>
                      </c:pt>
                      <c:pt idx="5">
                        <c:v>1321</c:v>
                      </c:pt>
                      <c:pt idx="6">
                        <c:v>1114</c:v>
                      </c:pt>
                      <c:pt idx="7">
                        <c:v>998</c:v>
                      </c:pt>
                      <c:pt idx="8">
                        <c:v>1047</c:v>
                      </c:pt>
                      <c:pt idx="9">
                        <c:v>1679</c:v>
                      </c:pt>
                      <c:pt idx="10">
                        <c:v>2421</c:v>
                      </c:pt>
                      <c:pt idx="11">
                        <c:v>1685</c:v>
                      </c:pt>
                      <c:pt idx="12">
                        <c:v>16587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C64-4386-9C2C-375A5AD886A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64-4386-9C2C-375A5AD886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64-4386-9C2C-375A5AD886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64-4386-9C2C-375A5AD886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64-4386-9C2C-375A5AD886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64-4386-9C2C-375A5AD886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64-4386-9C2C-375A5AD886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64-4386-9C2C-375A5AD886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64-4386-9C2C-375A5AD886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64-4386-9C2C-375A5AD886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64-4386-9C2C-375A5AD886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64-4386-9C2C-375A5AD886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64-4386-9C2C-375A5AD886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64-4386-9C2C-375A5AD886A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8.9719626168224265E-2</c:v>
                </c:pt>
                <c:pt idx="1">
                  <c:v>-0.1375739644970414</c:v>
                </c:pt>
                <c:pt idx="12">
                  <c:v>-3.7159372419488079E-2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64-4386-9C2C-375A5AD88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BD-4929-AD64-A01CB5A492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BD-4929-AD64-A01CB5A492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7BD-4929-AD64-A01CB5A492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7BD-4929-AD64-A01CB5A4920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7BD-4929-AD64-A01CB5A4920E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BD-4929-AD64-A01CB5A4920E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D-4929-AD64-A01CB5A4920E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D-4929-AD64-A01CB5A4920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D-4929-AD64-A01CB5A4920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D-4929-AD64-A01CB5A4920E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BD-4929-AD64-A01CB5A492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1003</c:v>
                </c:pt>
                <c:pt idx="1">
                  <c:v>79</c:v>
                </c:pt>
                <c:pt idx="2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7BD-4929-AD64-A01CB5A49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C5-4622-B0D7-1763E975142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5-4622-B0D7-1763E975142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5-4622-B0D7-1763E975142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5-4622-B0D7-1763E975142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C5-4622-B0D7-1763E975142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5-4622-B0D7-1763E975142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5-4622-B0D7-1763E975142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C5-4622-B0D7-1763E975142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5-4622-B0D7-1763E975142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5-4622-B0D7-1763E9751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5C5-4622-B0D7-1763E975142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5-4622-B0D7-1763E975142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5-4622-B0D7-1763E975142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5-4622-B0D7-1763E975142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5-4622-B0D7-1763E97514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5C5-4622-B0D7-1763E975142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5C5-4622-B0D7-1763E975142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5-4622-B0D7-1763E975142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5-4622-B0D7-1763E975142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5-4622-B0D7-1763E975142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C5-4622-B0D7-1763E975142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C5-4622-B0D7-1763E975142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C5-4622-B0D7-1763E975142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C5-4622-B0D7-1763E975142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C5-4622-B0D7-1763E975142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C5-4622-B0D7-1763E975142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C5-4622-B0D7-1763E975142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C5-4622-B0D7-1763E975142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C5-4622-B0D7-1763E975142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C5-4622-B0D7-1763E975142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C5-4622-B0D7-1763E975142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C5-4622-B0D7-1763E975142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C5-4622-B0D7-1763E97514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5C5-4622-B0D7-1763E975142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5C5-4622-B0D7-1763E975142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5C5-4622-B0D7-1763E975142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5C5-4622-B0D7-1763E975142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5C5-4622-B0D7-1763E975142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5C5-4622-B0D7-1763E975142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5C5-4622-B0D7-1763E975142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5C5-4622-B0D7-1763E975142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5C5-4622-B0D7-1763E975142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5C5-4622-B0D7-1763E975142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5C5-4622-B0D7-1763E975142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5C5-4622-B0D7-1763E975142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5C5-4622-B0D7-1763E975142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5C5-4622-B0D7-1763E975142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5C5-4622-B0D7-1763E975142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5C5-4622-B0D7-1763E975142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5C5-4622-B0D7-1763E975142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C5-4622-B0D7-1763E975142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C5-4622-B0D7-1763E975142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C5-4622-B0D7-1763E975142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C5-4622-B0D7-1763E975142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C5-4622-B0D7-1763E975142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C5-4622-B0D7-1763E975142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C5-4622-B0D7-1763E975142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C5-4622-B0D7-1763E975142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C5-4622-B0D7-1763E975142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C5-4622-B0D7-1763E975142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C5-4622-B0D7-1763E975142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5C5-4622-B0D7-1763E975142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C5-4622-B0D7-1763E975142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5C5-4622-B0D7-1763E975142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C5-4622-B0D7-1763E975142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5C5-4622-B0D7-1763E97514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5C5-4622-B0D7-1763E975142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5C5-4622-B0D7-1763E975142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C5-4622-B0D7-1763E975142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5C5-4622-B0D7-1763E975142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C5-4622-B0D7-1763E975142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5C5-4622-B0D7-1763E975142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5C5-4622-B0D7-1763E975142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5C5-4622-B0D7-1763E975142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C5-4622-B0D7-1763E975142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5C5-4622-B0D7-1763E975142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C5-4622-B0D7-1763E975142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5C5-4622-B0D7-1763E975142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C5-4622-B0D7-1763E975142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5C5-4622-B0D7-1763E975142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C5-4622-B0D7-1763E975142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5C5-4622-B0D7-1763E975142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C5-4622-B0D7-1763E975142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5C5-4622-B0D7-1763E9751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718-498D-B225-D918E9982D1C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18-498D-B225-D918E9982D1C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18-498D-B225-D918E9982D1C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8-498D-B225-D918E9982D1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153</c:v>
                </c:pt>
                <c:pt idx="1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8-498D-B225-D918E9982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2283</c:v>
                </c:pt>
                <c:pt idx="1">
                  <c:v>270</c:v>
                </c:pt>
                <c:pt idx="2">
                  <c:v>2013</c:v>
                </c:pt>
                <c:pt idx="3">
                  <c:v>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1-4B4F-AD15-8617658ADC9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1955</c:v>
                </c:pt>
                <c:pt idx="1">
                  <c:v>1039</c:v>
                </c:pt>
                <c:pt idx="2">
                  <c:v>916</c:v>
                </c:pt>
                <c:pt idx="3">
                  <c:v>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1-4B4F-AD15-8617658ADC9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1162</c:v>
                </c:pt>
                <c:pt idx="1">
                  <c:v>153</c:v>
                </c:pt>
                <c:pt idx="2">
                  <c:v>1009</c:v>
                </c:pt>
                <c:pt idx="3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81-4B4F-AD15-8617658AD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-0.40562659846547311</c:v>
                </c:pt>
                <c:pt idx="1">
                  <c:v>-0.85274302213666986</c:v>
                </c:pt>
                <c:pt idx="2">
                  <c:v>0.10152838427947608</c:v>
                </c:pt>
                <c:pt idx="3">
                  <c:v>-0.14523809523809528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81-4B4F-AD15-8617658ADC9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0.76397107166337941</c:v>
                </c:pt>
                <c:pt idx="1">
                  <c:v>0.10059171597633136</c:v>
                </c:pt>
                <c:pt idx="2">
                  <c:v>0.66337935568704798</c:v>
                </c:pt>
                <c:pt idx="3">
                  <c:v>0.23602892833662065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81-4B4F-AD15-8617658AD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31F-417A-894E-992D7EB5255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31F-417A-894E-992D7EB5255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F-417A-894E-992D7EB5255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F-417A-894E-992D7EB5255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F-417A-894E-992D7EB52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849</c:v>
                </c:pt>
                <c:pt idx="1">
                  <c:v>0</c:v>
                </c:pt>
                <c:pt idx="2">
                  <c:v>849</c:v>
                </c:pt>
                <c:pt idx="3">
                  <c:v>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2-43A7-8758-19FD5CB92BD6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751</c:v>
                </c:pt>
                <c:pt idx="1">
                  <c:v>0</c:v>
                </c:pt>
                <c:pt idx="2">
                  <c:v>751</c:v>
                </c:pt>
                <c:pt idx="3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2-43A7-8758-19FD5CB92BD6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723</c:v>
                </c:pt>
                <c:pt idx="1">
                  <c:v>0</c:v>
                </c:pt>
                <c:pt idx="2">
                  <c:v>723</c:v>
                </c:pt>
                <c:pt idx="3">
                  <c:v>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C2-43A7-8758-19FD5CB9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-3.7283621837549963E-2</c:v>
                </c:pt>
                <c:pt idx="1">
                  <c:v>0</c:v>
                </c:pt>
                <c:pt idx="2">
                  <c:v>-3.7283621837549963E-2</c:v>
                </c:pt>
                <c:pt idx="3">
                  <c:v>0.53005464480874309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C2-43A7-8758-19FD5CB92BD6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0.72083748753738786</c:v>
                </c:pt>
                <c:pt idx="1">
                  <c:v>0</c:v>
                </c:pt>
                <c:pt idx="2">
                  <c:v>0.72083748753738786</c:v>
                </c:pt>
                <c:pt idx="3">
                  <c:v>0.27916251246261214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C2-43A7-8758-19FD5CB92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C18-450C-BF8E-395BD7E7EB0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8-450C-BF8E-395BD7E7EB0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8-450C-BF8E-395BD7E7EB0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8-450C-BF8E-395BD7E7EB0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153</c:v>
                </c:pt>
                <c:pt idx="1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C18-450C-BF8E-395BD7E7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Santiago del Teide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1434</c:v>
                </c:pt>
                <c:pt idx="1">
                  <c:v>270</c:v>
                </c:pt>
                <c:pt idx="2">
                  <c:v>1164</c:v>
                </c:pt>
                <c:pt idx="3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2C-43BF-B38D-4E49E352EC8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1204</c:v>
                </c:pt>
                <c:pt idx="1">
                  <c:v>1039</c:v>
                </c:pt>
                <c:pt idx="2">
                  <c:v>165</c:v>
                </c:pt>
                <c:pt idx="3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2C-43BF-B38D-4E49E352EC8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439</c:v>
                </c:pt>
                <c:pt idx="1">
                  <c:v>153</c:v>
                </c:pt>
                <c:pt idx="2">
                  <c:v>286</c:v>
                </c:pt>
                <c:pt idx="3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2C-43BF-B38D-4E49E352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-0.63538205980066453</c:v>
                </c:pt>
                <c:pt idx="1">
                  <c:v>-0.85274302213666986</c:v>
                </c:pt>
                <c:pt idx="2">
                  <c:v>0.73333333333333339</c:v>
                </c:pt>
                <c:pt idx="3">
                  <c:v>-0.66666666666666674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2C-43BF-B38D-4E49E352EC8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0.84749034749034746</c:v>
                </c:pt>
                <c:pt idx="1">
                  <c:v>0.29536679536679539</c:v>
                </c:pt>
                <c:pt idx="2">
                  <c:v>0.55212355212355213</c:v>
                </c:pt>
                <c:pt idx="3">
                  <c:v>0.15250965250965251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C2C-43BF-B38D-4E49E352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34-44D6-B8B1-4FB2D6D6DC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B34-44D6-B8B1-4FB2D6D6DC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B34-44D6-B8B1-4FB2D6D6DC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B34-44D6-B8B1-4FB2D6D6DC8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B34-44D6-B8B1-4FB2D6D6DC8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B34-44D6-B8B1-4FB2D6D6DC8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B34-44D6-B8B1-4FB2D6D6DC8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B34-44D6-B8B1-4FB2D6D6DC8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B34-44D6-B8B1-4FB2D6D6DC8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B34-44D6-B8B1-4FB2D6D6DC8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34-44D6-B8B1-4FB2D6D6DC8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34-44D6-B8B1-4FB2D6D6DC8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34-44D6-B8B1-4FB2D6D6DC8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34-44D6-B8B1-4FB2D6D6DC8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34-44D6-B8B1-4FB2D6D6DC8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34-44D6-B8B1-4FB2D6D6DC8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34-44D6-B8B1-4FB2D6D6DC8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B34-44D6-B8B1-4FB2D6D6DC8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34-44D6-B8B1-4FB2D6D6DC8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B34-44D6-B8B1-4FB2D6D6DC8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B34-44D6-B8B1-4FB2D6D6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D8-4FD7-B6FC-93D619F1ABE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D8-4FD7-B6FC-93D619F1ABE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D8-4FD7-B6FC-93D619F1ABE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D8-4FD7-B6FC-93D619F1ABE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D8-4FD7-B6FC-93D619F1ABE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D8-4FD7-B6FC-93D619F1ABE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D8-4FD7-B6FC-93D619F1ABE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D8-4FD7-B6FC-93D619F1ABE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D8-4FD7-B6FC-93D619F1ABE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D8-4FD7-B6FC-93D619F1A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6D8-4FD7-B6FC-93D619F1ABE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D8-4FD7-B6FC-93D619F1ABE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D8-4FD7-B6FC-93D619F1ABE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D8-4FD7-B6FC-93D619F1ABE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D8-4FD7-B6FC-93D619F1A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6D8-4FD7-B6FC-93D619F1ABE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6D8-4FD7-B6FC-93D619F1ABE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D8-4FD7-B6FC-93D619F1ABE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D8-4FD7-B6FC-93D619F1ABE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D8-4FD7-B6FC-93D619F1ABE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D8-4FD7-B6FC-93D619F1ABE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D8-4FD7-B6FC-93D619F1ABE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D8-4FD7-B6FC-93D619F1ABE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D8-4FD7-B6FC-93D619F1ABE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D8-4FD7-B6FC-93D619F1ABE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D8-4FD7-B6FC-93D619F1ABE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D8-4FD7-B6FC-93D619F1ABE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D8-4FD7-B6FC-93D619F1ABE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D8-4FD7-B6FC-93D619F1ABE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D8-4FD7-B6FC-93D619F1ABE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D8-4FD7-B6FC-93D619F1ABE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D8-4FD7-B6FC-93D619F1ABE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D8-4FD7-B6FC-93D619F1AB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6D8-4FD7-B6FC-93D619F1ABE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D8-4FD7-B6FC-93D619F1AB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6D8-4FD7-B6FC-93D619F1AB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6D8-4FD7-B6FC-93D619F1AB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6D8-4FD7-B6FC-93D619F1AB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6D8-4FD7-B6FC-93D619F1AB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6D8-4FD7-B6FC-93D619F1AB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6D8-4FD7-B6FC-93D619F1AB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6D8-4FD7-B6FC-93D619F1AB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6D8-4FD7-B6FC-93D619F1AB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6D8-4FD7-B6FC-93D619F1AB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6D8-4FD7-B6FC-93D619F1AB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6D8-4FD7-B6FC-93D619F1ABE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6D8-4FD7-B6FC-93D619F1ABE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6D8-4FD7-B6FC-93D619F1ABE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6D8-4FD7-B6FC-93D619F1ABE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6D8-4FD7-B6FC-93D619F1ABE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D8-4FD7-B6FC-93D619F1ABE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6D8-4FD7-B6FC-93D619F1ABE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6D8-4FD7-B6FC-93D619F1ABE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6D8-4FD7-B6FC-93D619F1ABE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6D8-4FD7-B6FC-93D619F1ABE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6D8-4FD7-B6FC-93D619F1ABE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6D8-4FD7-B6FC-93D619F1ABE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6D8-4FD7-B6FC-93D619F1ABE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6D8-4FD7-B6FC-93D619F1ABE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6D8-4FD7-B6FC-93D619F1ABE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6D8-4FD7-B6FC-93D619F1ABE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6D8-4FD7-B6FC-93D619F1ABE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6D8-4FD7-B6FC-93D619F1ABE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6D8-4FD7-B6FC-93D619F1ABE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6D8-4FD7-B6FC-93D619F1ABE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6D8-4FD7-B6FC-93D619F1AB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6D8-4FD7-B6FC-93D619F1ABE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6D8-4FD7-B6FC-93D619F1ABE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6D8-4FD7-B6FC-93D619F1ABE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6D8-4FD7-B6FC-93D619F1ABE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6D8-4FD7-B6FC-93D619F1ABE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6D8-4FD7-B6FC-93D619F1ABE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6D8-4FD7-B6FC-93D619F1ABE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6D8-4FD7-B6FC-93D619F1ABE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6D8-4FD7-B6FC-93D619F1ABE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6D8-4FD7-B6FC-93D619F1ABE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6D8-4FD7-B6FC-93D619F1ABE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6D8-4FD7-B6FC-93D619F1ABE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6D8-4FD7-B6FC-93D619F1ABE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6D8-4FD7-B6FC-93D619F1ABE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6D8-4FD7-B6FC-93D619F1ABE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6D8-4FD7-B6FC-93D619F1ABE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6D8-4FD7-B6FC-93D619F1AB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6D8-4FD7-B6FC-93D619F1A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7-4C37-8EB1-DDADAD614A0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1657</c:v>
                </c:pt>
                <c:pt idx="1">
                  <c:v>2192</c:v>
                </c:pt>
                <c:pt idx="2">
                  <c:v>1764</c:v>
                </c:pt>
                <c:pt idx="3">
                  <c:v>2972</c:v>
                </c:pt>
                <c:pt idx="4">
                  <c:v>2516</c:v>
                </c:pt>
                <c:pt idx="5">
                  <c:v>1820</c:v>
                </c:pt>
                <c:pt idx="6">
                  <c:v>1969</c:v>
                </c:pt>
                <c:pt idx="7">
                  <c:v>2255</c:v>
                </c:pt>
                <c:pt idx="8">
                  <c:v>2059</c:v>
                </c:pt>
                <c:pt idx="9">
                  <c:v>2556</c:v>
                </c:pt>
                <c:pt idx="10">
                  <c:v>1504</c:v>
                </c:pt>
                <c:pt idx="11">
                  <c:v>1825</c:v>
                </c:pt>
                <c:pt idx="12">
                  <c:v>25089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7-4C37-8EB1-DDADAD614A0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C7-4C37-8EB1-DDADAD614A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1470</c:v>
                </c:pt>
                <c:pt idx="1">
                  <c:v>2057</c:v>
                </c:pt>
                <c:pt idx="2">
                  <c:v>2459</c:v>
                </c:pt>
                <c:pt idx="3">
                  <c:v>3165</c:v>
                </c:pt>
                <c:pt idx="4">
                  <c:v>2477</c:v>
                </c:pt>
                <c:pt idx="5">
                  <c:v>1716</c:v>
                </c:pt>
                <c:pt idx="6">
                  <c:v>1892</c:v>
                </c:pt>
                <c:pt idx="7">
                  <c:v>2125</c:v>
                </c:pt>
                <c:pt idx="8">
                  <c:v>1668</c:v>
                </c:pt>
                <c:pt idx="9">
                  <c:v>2794</c:v>
                </c:pt>
                <c:pt idx="10">
                  <c:v>1368</c:v>
                </c:pt>
                <c:pt idx="11">
                  <c:v>1388</c:v>
                </c:pt>
                <c:pt idx="12">
                  <c:v>24579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C7-4C37-8EB1-DDADAD614A0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C7-4C37-8EB1-DDADAD614A0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C7-4C37-8EB1-DDADAD614A0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1563</c:v>
                </c:pt>
                <c:pt idx="1">
                  <c:v>2346</c:v>
                </c:pt>
                <c:pt idx="12">
                  <c:v>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C7-4C37-8EB1-DDADAD61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CC7-4C37-8EB1-DDADAD614A0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1411</c:v>
                      </c:pt>
                      <c:pt idx="1">
                        <c:v>1560</c:v>
                      </c:pt>
                      <c:pt idx="2">
                        <c:v>592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877</c:v>
                      </c:pt>
                      <c:pt idx="8">
                        <c:v>256</c:v>
                      </c:pt>
                      <c:pt idx="9">
                        <c:v>841</c:v>
                      </c:pt>
                      <c:pt idx="10">
                        <c:v>60</c:v>
                      </c:pt>
                      <c:pt idx="11">
                        <c:v>767</c:v>
                      </c:pt>
                      <c:pt idx="12">
                        <c:v>6586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CC7-4C37-8EB1-DDADAD614A0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C7-4C37-8EB1-DDADAD614A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C7-4C37-8EB1-DDADAD614A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C7-4C37-8EB1-DDADAD614A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C7-4C37-8EB1-DDADAD614A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C7-4C37-8EB1-DDADAD614A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C7-4C37-8EB1-DDADAD614A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C7-4C37-8EB1-DDADAD614A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C7-4C37-8EB1-DDADAD614A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C7-4C37-8EB1-DDADAD614A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C7-4C37-8EB1-DDADAD614A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C7-4C37-8EB1-DDADAD614A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C7-4C37-8EB1-DDADAD614A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C7-4C37-8EB1-DDADAD614A0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6.3265306122449072E-2</c:v>
                </c:pt>
                <c:pt idx="1">
                  <c:v>0.14049586776859502</c:v>
                </c:pt>
                <c:pt idx="12">
                  <c:v>0.10830734335129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C7-4C37-8EB1-DDADAD61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15183</c:v>
                </c:pt>
                <c:pt idx="1">
                  <c:v>9914</c:v>
                </c:pt>
                <c:pt idx="2">
                  <c:v>5084</c:v>
                </c:pt>
                <c:pt idx="3">
                  <c:v>36926</c:v>
                </c:pt>
                <c:pt idx="4">
                  <c:v>5039</c:v>
                </c:pt>
                <c:pt idx="5">
                  <c:v>22535</c:v>
                </c:pt>
                <c:pt idx="6">
                  <c:v>6143</c:v>
                </c:pt>
                <c:pt idx="7">
                  <c:v>2795</c:v>
                </c:pt>
                <c:pt idx="8">
                  <c:v>5075</c:v>
                </c:pt>
                <c:pt idx="9">
                  <c:v>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1-4E21-89BE-A19B75A2FAA8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14733</c:v>
                </c:pt>
                <c:pt idx="1">
                  <c:v>9334</c:v>
                </c:pt>
                <c:pt idx="2">
                  <c:v>1520</c:v>
                </c:pt>
                <c:pt idx="3">
                  <c:v>35870</c:v>
                </c:pt>
                <c:pt idx="4">
                  <c:v>4298</c:v>
                </c:pt>
                <c:pt idx="5">
                  <c:v>23780</c:v>
                </c:pt>
                <c:pt idx="6">
                  <c:v>4344</c:v>
                </c:pt>
                <c:pt idx="7">
                  <c:v>2375</c:v>
                </c:pt>
                <c:pt idx="8">
                  <c:v>6440</c:v>
                </c:pt>
                <c:pt idx="9">
                  <c:v>7912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1-4E21-89BE-A19B75A2FAA8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12508</c:v>
                </c:pt>
                <c:pt idx="1">
                  <c:v>11165</c:v>
                </c:pt>
                <c:pt idx="2">
                  <c:v>1473</c:v>
                </c:pt>
                <c:pt idx="3">
                  <c:v>37661</c:v>
                </c:pt>
                <c:pt idx="4">
                  <c:v>5051</c:v>
                </c:pt>
                <c:pt idx="5">
                  <c:v>25380</c:v>
                </c:pt>
                <c:pt idx="6">
                  <c:v>4412</c:v>
                </c:pt>
                <c:pt idx="7">
                  <c:v>1521</c:v>
                </c:pt>
                <c:pt idx="8">
                  <c:v>4045</c:v>
                </c:pt>
                <c:pt idx="9">
                  <c:v>6331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E1-4E21-89BE-A19B75A2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-0.15102151632389871</c:v>
                </c:pt>
                <c:pt idx="1">
                  <c:v>0.1961645596743089</c:v>
                </c:pt>
                <c:pt idx="2">
                  <c:v>-3.092105263157896E-2</c:v>
                </c:pt>
                <c:pt idx="3">
                  <c:v>4.9930303875104443E-2</c:v>
                </c:pt>
                <c:pt idx="4">
                  <c:v>0.17519776640297824</c:v>
                </c:pt>
                <c:pt idx="5">
                  <c:v>6.728343145500415E-2</c:v>
                </c:pt>
                <c:pt idx="6">
                  <c:v>1.5653775322283625E-2</c:v>
                </c:pt>
                <c:pt idx="7">
                  <c:v>-0.359578947368421</c:v>
                </c:pt>
                <c:pt idx="8">
                  <c:v>-0.37189440993788825</c:v>
                </c:pt>
                <c:pt idx="9">
                  <c:v>-0.19982305358948438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E1-4E21-89BE-A19B75A2FAA8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0.11417930203474308</c:v>
                </c:pt>
                <c:pt idx="1">
                  <c:v>0.1019197239541019</c:v>
                </c:pt>
                <c:pt idx="2">
                  <c:v>1.3446283330442642E-2</c:v>
                </c:pt>
                <c:pt idx="3">
                  <c:v>0.34378851086748152</c:v>
                </c:pt>
                <c:pt idx="4">
                  <c:v>4.6108063205747306E-2</c:v>
                </c:pt>
                <c:pt idx="5">
                  <c:v>0.23168137876893022</c:v>
                </c:pt>
                <c:pt idx="6">
                  <c:v>4.0274950477877075E-2</c:v>
                </c:pt>
                <c:pt idx="7">
                  <c:v>1.3884451422677024E-2</c:v>
                </c:pt>
                <c:pt idx="8">
                  <c:v>3.6924790272668352E-2</c:v>
                </c:pt>
                <c:pt idx="9">
                  <c:v>5.7792545665330861E-2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E1-4E21-89BE-A19B75A2F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06-4561-BEBB-1E3AA9CDF3C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B06-4561-BEBB-1E3AA9CDF3C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B06-4561-BEBB-1E3AA9CDF3C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B06-4561-BEBB-1E3AA9CDF3C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B06-4561-BEBB-1E3AA9CDF3C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B06-4561-BEBB-1E3AA9CDF3C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B06-4561-BEBB-1E3AA9CDF3C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B06-4561-BEBB-1E3AA9CDF3C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B06-4561-BEBB-1E3AA9CDF3C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B06-4561-BEBB-1E3AA9CDF3C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6-4561-BEBB-1E3AA9CDF3C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6-4561-BEBB-1E3AA9CDF3C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6-4561-BEBB-1E3AA9CDF3C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6-4561-BEBB-1E3AA9CDF3C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6-4561-BEBB-1E3AA9CDF3C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6-4561-BEBB-1E3AA9CDF3C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6-4561-BEBB-1E3AA9CDF3C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6-4561-BEBB-1E3AA9CDF3C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6-4561-BEBB-1E3AA9CDF3C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8B06-4561-BEBB-1E3AA9CDF3C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B06-4561-BEBB-1E3AA9CDF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70-4952-BD9C-5E1C67F3AD7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70-4952-BD9C-5E1C67F3AD7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70-4952-BD9C-5E1C67F3AD7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70-4952-BD9C-5E1C67F3AD7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70-4952-BD9C-5E1C67F3AD7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70-4952-BD9C-5E1C67F3AD7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70-4952-BD9C-5E1C67F3AD7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70-4952-BD9C-5E1C67F3AD7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70-4952-BD9C-5E1C67F3AD7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70-4952-BD9C-5E1C67F3A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070-4952-BD9C-5E1C67F3AD7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70-4952-BD9C-5E1C67F3AD7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70-4952-BD9C-5E1C67F3AD7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70-4952-BD9C-5E1C67F3AD7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70-4952-BD9C-5E1C67F3AD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070-4952-BD9C-5E1C67F3AD7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070-4952-BD9C-5E1C67F3AD7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70-4952-BD9C-5E1C67F3AD7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70-4952-BD9C-5E1C67F3AD7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70-4952-BD9C-5E1C67F3AD7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70-4952-BD9C-5E1C67F3AD7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70-4952-BD9C-5E1C67F3AD7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70-4952-BD9C-5E1C67F3AD7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70-4952-BD9C-5E1C67F3AD7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70-4952-BD9C-5E1C67F3AD7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70-4952-BD9C-5E1C67F3AD7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70-4952-BD9C-5E1C67F3AD7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70-4952-BD9C-5E1C67F3AD7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70-4952-BD9C-5E1C67F3AD7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70-4952-BD9C-5E1C67F3AD7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70-4952-BD9C-5E1C67F3AD7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70-4952-BD9C-5E1C67F3AD7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70-4952-BD9C-5E1C67F3AD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070-4952-BD9C-5E1C67F3AD7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70-4952-BD9C-5E1C67F3AD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070-4952-BD9C-5E1C67F3AD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070-4952-BD9C-5E1C67F3AD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070-4952-BD9C-5E1C67F3AD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070-4952-BD9C-5E1C67F3AD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070-4952-BD9C-5E1C67F3AD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070-4952-BD9C-5E1C67F3AD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070-4952-BD9C-5E1C67F3AD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070-4952-BD9C-5E1C67F3AD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070-4952-BD9C-5E1C67F3AD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070-4952-BD9C-5E1C67F3AD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070-4952-BD9C-5E1C67F3AD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070-4952-BD9C-5E1C67F3AD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070-4952-BD9C-5E1C67F3AD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070-4952-BD9C-5E1C67F3AD7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070-4952-BD9C-5E1C67F3AD7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70-4952-BD9C-5E1C67F3AD7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070-4952-BD9C-5E1C67F3AD7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070-4952-BD9C-5E1C67F3AD7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070-4952-BD9C-5E1C67F3AD7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070-4952-BD9C-5E1C67F3AD7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070-4952-BD9C-5E1C67F3AD7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070-4952-BD9C-5E1C67F3AD7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070-4952-BD9C-5E1C67F3AD7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070-4952-BD9C-5E1C67F3AD7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070-4952-BD9C-5E1C67F3AD7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070-4952-BD9C-5E1C67F3AD7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070-4952-BD9C-5E1C67F3AD7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070-4952-BD9C-5E1C67F3AD7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070-4952-BD9C-5E1C67F3AD7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070-4952-BD9C-5E1C67F3AD7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070-4952-BD9C-5E1C67F3AD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070-4952-BD9C-5E1C67F3AD7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070-4952-BD9C-5E1C67F3AD7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070-4952-BD9C-5E1C67F3AD7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070-4952-BD9C-5E1C67F3AD7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070-4952-BD9C-5E1C67F3AD7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070-4952-BD9C-5E1C67F3AD7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070-4952-BD9C-5E1C67F3AD7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070-4952-BD9C-5E1C67F3AD7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070-4952-BD9C-5E1C67F3AD7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070-4952-BD9C-5E1C67F3AD7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070-4952-BD9C-5E1C67F3AD7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070-4952-BD9C-5E1C67F3AD7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070-4952-BD9C-5E1C67F3AD7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070-4952-BD9C-5E1C67F3AD7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070-4952-BD9C-5E1C67F3AD7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070-4952-BD9C-5E1C67F3AD7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070-4952-BD9C-5E1C67F3AD7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070-4952-BD9C-5E1C67F3A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8966</c:v>
                </c:pt>
                <c:pt idx="1">
                  <c:v>7095</c:v>
                </c:pt>
                <c:pt idx="2">
                  <c:v>1196</c:v>
                </c:pt>
                <c:pt idx="3">
                  <c:v>30272</c:v>
                </c:pt>
                <c:pt idx="4">
                  <c:v>3621</c:v>
                </c:pt>
                <c:pt idx="5">
                  <c:v>11895</c:v>
                </c:pt>
                <c:pt idx="6">
                  <c:v>4169</c:v>
                </c:pt>
                <c:pt idx="7">
                  <c:v>1231</c:v>
                </c:pt>
                <c:pt idx="8">
                  <c:v>872</c:v>
                </c:pt>
                <c:pt idx="9">
                  <c:v>2187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8D-443B-99BF-8A85239EE35F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9749</c:v>
                </c:pt>
                <c:pt idx="1">
                  <c:v>6395</c:v>
                </c:pt>
                <c:pt idx="2">
                  <c:v>871</c:v>
                </c:pt>
                <c:pt idx="3">
                  <c:v>29034</c:v>
                </c:pt>
                <c:pt idx="4">
                  <c:v>3086</c:v>
                </c:pt>
                <c:pt idx="5">
                  <c:v>13372</c:v>
                </c:pt>
                <c:pt idx="6">
                  <c:v>3297</c:v>
                </c:pt>
                <c:pt idx="7">
                  <c:v>934</c:v>
                </c:pt>
                <c:pt idx="8">
                  <c:v>2470</c:v>
                </c:pt>
                <c:pt idx="9">
                  <c:v>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8D-443B-99BF-8A85239EE35F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7842</c:v>
                </c:pt>
                <c:pt idx="1">
                  <c:v>7307</c:v>
                </c:pt>
                <c:pt idx="2">
                  <c:v>715</c:v>
                </c:pt>
                <c:pt idx="3">
                  <c:v>30390</c:v>
                </c:pt>
                <c:pt idx="4">
                  <c:v>3783</c:v>
                </c:pt>
                <c:pt idx="5">
                  <c:v>14392</c:v>
                </c:pt>
                <c:pt idx="6">
                  <c:v>3123</c:v>
                </c:pt>
                <c:pt idx="7">
                  <c:v>1003</c:v>
                </c:pt>
                <c:pt idx="8">
                  <c:v>2937</c:v>
                </c:pt>
                <c:pt idx="9">
                  <c:v>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8D-443B-99BF-8A85239E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-0.1956098061339625</c:v>
                </c:pt>
                <c:pt idx="1">
                  <c:v>0.14261141516810016</c:v>
                </c:pt>
                <c:pt idx="2">
                  <c:v>-0.17910447761194026</c:v>
                </c:pt>
                <c:pt idx="3">
                  <c:v>4.6703864434800568E-2</c:v>
                </c:pt>
                <c:pt idx="4">
                  <c:v>0.22585871678548286</c:v>
                </c:pt>
                <c:pt idx="5">
                  <c:v>7.6278791504636567E-2</c:v>
                </c:pt>
                <c:pt idx="6">
                  <c:v>-5.2775250227479531E-2</c:v>
                </c:pt>
                <c:pt idx="7">
                  <c:v>7.3875802997858564E-2</c:v>
                </c:pt>
                <c:pt idx="8">
                  <c:v>0.18906882591093122</c:v>
                </c:pt>
                <c:pt idx="9">
                  <c:v>0.13363028953229406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8D-443B-99BF-8A85239EE35F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0.10665324774235665</c:v>
                </c:pt>
                <c:pt idx="1">
                  <c:v>9.937710804047438E-2</c:v>
                </c:pt>
                <c:pt idx="2">
                  <c:v>9.7241867043847234E-3</c:v>
                </c:pt>
                <c:pt idx="3">
                  <c:v>0.41331193558916329</c:v>
                </c:pt>
                <c:pt idx="4">
                  <c:v>5.144978783592645E-2</c:v>
                </c:pt>
                <c:pt idx="5">
                  <c:v>0.19573495811119573</c:v>
                </c:pt>
                <c:pt idx="6">
                  <c:v>4.2473615493417473E-2</c:v>
                </c:pt>
                <c:pt idx="7">
                  <c:v>1.3641061908388642E-2</c:v>
                </c:pt>
                <c:pt idx="8">
                  <c:v>3.9943966924164943E-2</c:v>
                </c:pt>
                <c:pt idx="9">
                  <c:v>2.7690131650527691E-2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8D-443B-99BF-8A85239EE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febrero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8-4D97-B26E-743E066FCE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8-4D97-B26E-743E066FCE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8-4D97-B26E-743E066FCE6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D88-4D97-B26E-743E066FCE6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D88-4D97-B26E-743E066FCE6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D88-4D97-B26E-743E066FCE6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D88-4D97-B26E-743E066FCE6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D88-4D97-B26E-743E066FCE6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D88-4D97-B26E-743E066FCE6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D88-4D97-B26E-743E066FCE6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88-4D97-B26E-743E066FCE6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88-4D97-B26E-743E066FCE6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88-4D97-B26E-743E066FCE6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8-4D97-B26E-743E066FCE6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88-4D97-B26E-743E066FCE6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88-4D97-B26E-743E066FCE6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88-4D97-B26E-743E066FCE6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88-4D97-B26E-743E066FCE6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88-4D97-B26E-743E066FCE6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D88-4D97-B26E-743E066FCE6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D88-4D97-B26E-743E066FC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72-4E83-9D61-7402C51E0AE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72-4E83-9D61-7402C51E0AE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72-4E83-9D61-7402C51E0AE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72-4E83-9D61-7402C51E0AE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72-4E83-9D61-7402C51E0AE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72-4E83-9D61-7402C51E0AE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72-4E83-9D61-7402C51E0AE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72-4E83-9D61-7402C51E0AE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72-4E83-9D61-7402C51E0AE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72-4E83-9D61-7402C51E0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472-4E83-9D61-7402C51E0AE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72-4E83-9D61-7402C51E0AE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72-4E83-9D61-7402C51E0AE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72-4E83-9D61-7402C51E0AE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72-4E83-9D61-7402C51E0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472-4E83-9D61-7402C51E0AE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472-4E83-9D61-7402C51E0AE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72-4E83-9D61-7402C51E0AE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72-4E83-9D61-7402C51E0AE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72-4E83-9D61-7402C51E0AE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72-4E83-9D61-7402C51E0AE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72-4E83-9D61-7402C51E0AE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72-4E83-9D61-7402C51E0AE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72-4E83-9D61-7402C51E0AE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72-4E83-9D61-7402C51E0AE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72-4E83-9D61-7402C51E0AE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72-4E83-9D61-7402C51E0AE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72-4E83-9D61-7402C51E0AE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72-4E83-9D61-7402C51E0AE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72-4E83-9D61-7402C51E0AE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72-4E83-9D61-7402C51E0AE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72-4E83-9D61-7402C51E0AE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72-4E83-9D61-7402C51E0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472-4E83-9D61-7402C51E0AE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472-4E83-9D61-7402C51E0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472-4E83-9D61-7402C51E0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72-4E83-9D61-7402C51E0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72-4E83-9D61-7402C51E0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72-4E83-9D61-7402C51E0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72-4E83-9D61-7402C51E0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72-4E83-9D61-7402C51E0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72-4E83-9D61-7402C51E0A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72-4E83-9D61-7402C51E0A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72-4E83-9D61-7402C51E0A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472-4E83-9D61-7402C51E0A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472-4E83-9D61-7402C51E0A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472-4E83-9D61-7402C51E0A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472-4E83-9D61-7402C51E0A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472-4E83-9D61-7402C51E0AE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472-4E83-9D61-7402C51E0AE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72-4E83-9D61-7402C51E0AE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472-4E83-9D61-7402C51E0AE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472-4E83-9D61-7402C51E0AE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472-4E83-9D61-7402C51E0AE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472-4E83-9D61-7402C51E0AE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472-4E83-9D61-7402C51E0AE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472-4E83-9D61-7402C51E0AE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472-4E83-9D61-7402C51E0AE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472-4E83-9D61-7402C51E0AE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472-4E83-9D61-7402C51E0AE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472-4E83-9D61-7402C51E0AE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472-4E83-9D61-7402C51E0AE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472-4E83-9D61-7402C51E0AE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472-4E83-9D61-7402C51E0AE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472-4E83-9D61-7402C51E0AE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472-4E83-9D61-7402C51E0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472-4E83-9D61-7402C51E0AE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472-4E83-9D61-7402C51E0AE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472-4E83-9D61-7402C51E0AE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472-4E83-9D61-7402C51E0AE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472-4E83-9D61-7402C51E0AE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472-4E83-9D61-7402C51E0AE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472-4E83-9D61-7402C51E0AE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472-4E83-9D61-7402C51E0AE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472-4E83-9D61-7402C51E0AE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472-4E83-9D61-7402C51E0AE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472-4E83-9D61-7402C51E0AE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472-4E83-9D61-7402C51E0AE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472-4E83-9D61-7402C51E0AE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472-4E83-9D61-7402C51E0AE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472-4E83-9D61-7402C51E0AE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472-4E83-9D61-7402C51E0AE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472-4E83-9D61-7402C51E0A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472-4E83-9D61-7402C51E0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febrero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6217</c:v>
                </c:pt>
                <c:pt idx="1">
                  <c:v>2819</c:v>
                </c:pt>
                <c:pt idx="2">
                  <c:v>3888</c:v>
                </c:pt>
                <c:pt idx="3">
                  <c:v>6654</c:v>
                </c:pt>
                <c:pt idx="4">
                  <c:v>1418</c:v>
                </c:pt>
                <c:pt idx="5">
                  <c:v>10640</c:v>
                </c:pt>
                <c:pt idx="6">
                  <c:v>1974</c:v>
                </c:pt>
                <c:pt idx="7">
                  <c:v>1564</c:v>
                </c:pt>
                <c:pt idx="8">
                  <c:v>4203</c:v>
                </c:pt>
                <c:pt idx="9">
                  <c:v>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90-4999-A794-D24B2D39BEB9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febrero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4984</c:v>
                </c:pt>
                <c:pt idx="1">
                  <c:v>2939</c:v>
                </c:pt>
                <c:pt idx="2">
                  <c:v>649</c:v>
                </c:pt>
                <c:pt idx="3">
                  <c:v>6836</c:v>
                </c:pt>
                <c:pt idx="4">
                  <c:v>1212</c:v>
                </c:pt>
                <c:pt idx="5">
                  <c:v>10408</c:v>
                </c:pt>
                <c:pt idx="6">
                  <c:v>1047</c:v>
                </c:pt>
                <c:pt idx="7">
                  <c:v>1441</c:v>
                </c:pt>
                <c:pt idx="8">
                  <c:v>3970</c:v>
                </c:pt>
                <c:pt idx="9">
                  <c:v>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90-4999-A794-D24B2D39BEB9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febrero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4666</c:v>
                </c:pt>
                <c:pt idx="1">
                  <c:v>3858</c:v>
                </c:pt>
                <c:pt idx="2">
                  <c:v>758</c:v>
                </c:pt>
                <c:pt idx="3">
                  <c:v>7271</c:v>
                </c:pt>
                <c:pt idx="4">
                  <c:v>1268</c:v>
                </c:pt>
                <c:pt idx="5">
                  <c:v>10988</c:v>
                </c:pt>
                <c:pt idx="6">
                  <c:v>1289</c:v>
                </c:pt>
                <c:pt idx="7">
                  <c:v>518</c:v>
                </c:pt>
                <c:pt idx="8">
                  <c:v>1108</c:v>
                </c:pt>
                <c:pt idx="9">
                  <c:v>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90-4999-A794-D24B2D39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-6.3804173354735205E-2</c:v>
                </c:pt>
                <c:pt idx="1">
                  <c:v>0.31269139162980597</c:v>
                </c:pt>
                <c:pt idx="2">
                  <c:v>0.16795069337442214</c:v>
                </c:pt>
                <c:pt idx="3">
                  <c:v>6.3633703920421336E-2</c:v>
                </c:pt>
                <c:pt idx="4">
                  <c:v>4.6204620462046098E-2</c:v>
                </c:pt>
                <c:pt idx="5">
                  <c:v>5.5726364335126899E-2</c:v>
                </c:pt>
                <c:pt idx="6">
                  <c:v>0.23113658070678134</c:v>
                </c:pt>
                <c:pt idx="7">
                  <c:v>-0.64052741151977788</c:v>
                </c:pt>
                <c:pt idx="8">
                  <c:v>-0.72090680100755666</c:v>
                </c:pt>
                <c:pt idx="9">
                  <c:v>-0.29774362328319159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90-4999-A794-D24B2D39BEB9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0.12954274133096422</c:v>
                </c:pt>
                <c:pt idx="1">
                  <c:v>0.10711013631694384</c:v>
                </c:pt>
                <c:pt idx="2">
                  <c:v>2.1044448763152781E-2</c:v>
                </c:pt>
                <c:pt idx="3">
                  <c:v>0.20186568200116606</c:v>
                </c:pt>
                <c:pt idx="4">
                  <c:v>3.5203642522002275E-2</c:v>
                </c:pt>
                <c:pt idx="5">
                  <c:v>0.30506121769066324</c:v>
                </c:pt>
                <c:pt idx="6">
                  <c:v>3.5786668147366668E-2</c:v>
                </c:pt>
                <c:pt idx="7">
                  <c:v>1.4381298758988312E-2</c:v>
                </c:pt>
                <c:pt idx="8">
                  <c:v>3.0761542519225964E-2</c:v>
                </c:pt>
                <c:pt idx="9">
                  <c:v>0.11924262194952664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90-4999-A794-D24B2D39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29188</c:v>
                </c:pt>
                <c:pt idx="1">
                  <c:v>32018</c:v>
                </c:pt>
                <c:pt idx="2">
                  <c:v>29061</c:v>
                </c:pt>
                <c:pt idx="3">
                  <c:v>45216</c:v>
                </c:pt>
                <c:pt idx="4">
                  <c:v>26839</c:v>
                </c:pt>
                <c:pt idx="5">
                  <c:v>45577</c:v>
                </c:pt>
                <c:pt idx="6">
                  <c:v>51968</c:v>
                </c:pt>
                <c:pt idx="7">
                  <c:v>41168</c:v>
                </c:pt>
                <c:pt idx="8">
                  <c:v>40703</c:v>
                </c:pt>
                <c:pt idx="9">
                  <c:v>41003</c:v>
                </c:pt>
                <c:pt idx="10">
                  <c:v>46267</c:v>
                </c:pt>
                <c:pt idx="11">
                  <c:v>38322</c:v>
                </c:pt>
                <c:pt idx="12">
                  <c:v>41405</c:v>
                </c:pt>
                <c:pt idx="13">
                  <c:v>37942</c:v>
                </c:pt>
                <c:pt idx="14">
                  <c:v>53633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0-4889-8383-C0D291E8C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-8.838778187269658E-2</c:v>
                </c:pt>
                <c:pt idx="1">
                  <c:v>0.10175148824885594</c:v>
                </c:pt>
                <c:pt idx="2">
                  <c:v>-0.35728503184713378</c:v>
                </c:pt>
                <c:pt idx="3">
                  <c:v>0.68471254517679503</c:v>
                </c:pt>
                <c:pt idx="4">
                  <c:v>-0.41112842003642192</c:v>
                </c:pt>
                <c:pt idx="5">
                  <c:v>-0.12297952586206895</c:v>
                </c:pt>
                <c:pt idx="6">
                  <c:v>0.26233968130586871</c:v>
                </c:pt>
                <c:pt idx="7">
                  <c:v>1.1424219345011366E-2</c:v>
                </c:pt>
                <c:pt idx="8">
                  <c:v>-7.3165378143063009E-3</c:v>
                </c:pt>
                <c:pt idx="9">
                  <c:v>-0.11377439643806597</c:v>
                </c:pt>
                <c:pt idx="10">
                  <c:v>0.20732216481394494</c:v>
                </c:pt>
                <c:pt idx="11">
                  <c:v>-7.4459606327738181E-2</c:v>
                </c:pt>
                <c:pt idx="12">
                  <c:v>9.1270887143534818E-2</c:v>
                </c:pt>
                <c:pt idx="13">
                  <c:v>-0.2925624149311058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0-4889-8383-C0D291E8C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10812</c:v>
                </c:pt>
                <c:pt idx="1">
                  <c:v>11280</c:v>
                </c:pt>
                <c:pt idx="2">
                  <c:v>9118</c:v>
                </c:pt>
                <c:pt idx="3">
                  <c:v>11021</c:v>
                </c:pt>
                <c:pt idx="4">
                  <c:v>6781</c:v>
                </c:pt>
                <c:pt idx="5">
                  <c:v>20687</c:v>
                </c:pt>
                <c:pt idx="6">
                  <c:v>15253</c:v>
                </c:pt>
                <c:pt idx="7">
                  <c:v>12335</c:v>
                </c:pt>
                <c:pt idx="8">
                  <c:v>11118</c:v>
                </c:pt>
                <c:pt idx="9">
                  <c:v>10682</c:v>
                </c:pt>
                <c:pt idx="10">
                  <c:v>13129</c:v>
                </c:pt>
                <c:pt idx="11">
                  <c:v>11148</c:v>
                </c:pt>
                <c:pt idx="12">
                  <c:v>22669</c:v>
                </c:pt>
                <c:pt idx="13">
                  <c:v>12886</c:v>
                </c:pt>
                <c:pt idx="14">
                  <c:v>6533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4-4C00-AF71-5CCE43B2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-4.1489361702127692E-2</c:v>
                </c:pt>
                <c:pt idx="1">
                  <c:v>0.23711340206185572</c:v>
                </c:pt>
                <c:pt idx="2">
                  <c:v>-0.17267035659196084</c:v>
                </c:pt>
                <c:pt idx="3">
                  <c:v>0.6252765078896918</c:v>
                </c:pt>
                <c:pt idx="4">
                  <c:v>-0.6722096002320298</c:v>
                </c:pt>
                <c:pt idx="5">
                  <c:v>0.35625778535370101</c:v>
                </c:pt>
                <c:pt idx="6">
                  <c:v>0.23656262667207129</c:v>
                </c:pt>
                <c:pt idx="7">
                  <c:v>0.10946213347724409</c:v>
                </c:pt>
                <c:pt idx="8">
                  <c:v>4.081632653061229E-2</c:v>
                </c:pt>
                <c:pt idx="9">
                  <c:v>-0.18638129332013098</c:v>
                </c:pt>
                <c:pt idx="10">
                  <c:v>0.17770003588087557</c:v>
                </c:pt>
                <c:pt idx="11">
                  <c:v>-0.50822709426970758</c:v>
                </c:pt>
                <c:pt idx="12">
                  <c:v>0.75919602669563857</c:v>
                </c:pt>
                <c:pt idx="13">
                  <c:v>0.97244757385580893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4-4C00-AF71-5CCE43B28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18376</c:v>
                </c:pt>
                <c:pt idx="1">
                  <c:v>20738</c:v>
                </c:pt>
                <c:pt idx="2">
                  <c:v>19943</c:v>
                </c:pt>
                <c:pt idx="3">
                  <c:v>34195</c:v>
                </c:pt>
                <c:pt idx="4">
                  <c:v>20058</c:v>
                </c:pt>
                <c:pt idx="5">
                  <c:v>24890</c:v>
                </c:pt>
                <c:pt idx="6">
                  <c:v>36715</c:v>
                </c:pt>
                <c:pt idx="7">
                  <c:v>28833</c:v>
                </c:pt>
                <c:pt idx="8">
                  <c:v>29585</c:v>
                </c:pt>
                <c:pt idx="9">
                  <c:v>30321</c:v>
                </c:pt>
                <c:pt idx="10">
                  <c:v>33138</c:v>
                </c:pt>
                <c:pt idx="11">
                  <c:v>27174</c:v>
                </c:pt>
                <c:pt idx="12">
                  <c:v>18736</c:v>
                </c:pt>
                <c:pt idx="13">
                  <c:v>25056</c:v>
                </c:pt>
                <c:pt idx="14">
                  <c:v>47100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D1-4B5F-BF1E-259D27DC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-0.1138971935577201</c:v>
                </c:pt>
                <c:pt idx="1">
                  <c:v>3.9863611292182632E-2</c:v>
                </c:pt>
                <c:pt idx="2">
                  <c:v>-0.41678607983623339</c:v>
                </c:pt>
                <c:pt idx="3">
                  <c:v>0.70480606241898491</c:v>
                </c:pt>
                <c:pt idx="4">
                  <c:v>-0.1941341904379269</c:v>
                </c:pt>
                <c:pt idx="5">
                  <c:v>-0.32207544600299609</c:v>
                </c:pt>
                <c:pt idx="6">
                  <c:v>0.27336732216557413</c:v>
                </c:pt>
                <c:pt idx="7">
                  <c:v>-2.5418286293729886E-2</c:v>
                </c:pt>
                <c:pt idx="8">
                  <c:v>-2.4273605751789162E-2</c:v>
                </c:pt>
                <c:pt idx="9">
                  <c:v>-8.5008147745790352E-2</c:v>
                </c:pt>
                <c:pt idx="10">
                  <c:v>0.21947449768160743</c:v>
                </c:pt>
                <c:pt idx="11">
                  <c:v>0.45036293766011948</c:v>
                </c:pt>
                <c:pt idx="12">
                  <c:v>-0.2522349936143039</c:v>
                </c:pt>
                <c:pt idx="13">
                  <c:v>-0.46802547770700642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1-4B5F-BF1E-259D27DCC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3-433A-A4F1-1577370A4A2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363</c:v>
                </c:pt>
                <c:pt idx="1">
                  <c:v>445</c:v>
                </c:pt>
                <c:pt idx="2">
                  <c:v>318</c:v>
                </c:pt>
                <c:pt idx="3">
                  <c:v>355</c:v>
                </c:pt>
                <c:pt idx="4">
                  <c:v>518</c:v>
                </c:pt>
                <c:pt idx="5">
                  <c:v>365</c:v>
                </c:pt>
                <c:pt idx="6">
                  <c:v>693</c:v>
                </c:pt>
                <c:pt idx="7">
                  <c:v>497</c:v>
                </c:pt>
                <c:pt idx="8">
                  <c:v>339</c:v>
                </c:pt>
                <c:pt idx="9">
                  <c:v>638</c:v>
                </c:pt>
                <c:pt idx="10">
                  <c:v>437</c:v>
                </c:pt>
                <c:pt idx="11">
                  <c:v>522</c:v>
                </c:pt>
                <c:pt idx="12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3-433A-A4F1-1577370A4A2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73-433A-A4F1-1577370A4A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373</c:v>
                </c:pt>
                <c:pt idx="1">
                  <c:v>462</c:v>
                </c:pt>
                <c:pt idx="2">
                  <c:v>592</c:v>
                </c:pt>
                <c:pt idx="3">
                  <c:v>404</c:v>
                </c:pt>
                <c:pt idx="4">
                  <c:v>597</c:v>
                </c:pt>
                <c:pt idx="5">
                  <c:v>533</c:v>
                </c:pt>
                <c:pt idx="6">
                  <c:v>628</c:v>
                </c:pt>
                <c:pt idx="7">
                  <c:v>486</c:v>
                </c:pt>
                <c:pt idx="8">
                  <c:v>217</c:v>
                </c:pt>
                <c:pt idx="9">
                  <c:v>350</c:v>
                </c:pt>
                <c:pt idx="10">
                  <c:v>424</c:v>
                </c:pt>
                <c:pt idx="11">
                  <c:v>497</c:v>
                </c:pt>
                <c:pt idx="12">
                  <c:v>5563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73-433A-A4F1-1577370A4A2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3-433A-A4F1-1577370A4A2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3-433A-A4F1-1577370A4A2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326</c:v>
                </c:pt>
                <c:pt idx="1">
                  <c:v>351</c:v>
                </c:pt>
                <c:pt idx="12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73-433A-A4F1-1577370A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773-433A-A4F1-1577370A4A2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313</c:v>
                      </c:pt>
                      <c:pt idx="1">
                        <c:v>321</c:v>
                      </c:pt>
                      <c:pt idx="2">
                        <c:v>227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538</c:v>
                      </c:pt>
                      <c:pt idx="8">
                        <c:v>168</c:v>
                      </c:pt>
                      <c:pt idx="9">
                        <c:v>84</c:v>
                      </c:pt>
                      <c:pt idx="10">
                        <c:v>72</c:v>
                      </c:pt>
                      <c:pt idx="11">
                        <c:v>126</c:v>
                      </c:pt>
                      <c:pt idx="12">
                        <c:v>1935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773-433A-A4F1-1577370A4A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73-433A-A4F1-1577370A4A2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73-433A-A4F1-1577370A4A2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73-433A-A4F1-1577370A4A2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73-433A-A4F1-1577370A4A2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73-433A-A4F1-1577370A4A2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3-433A-A4F1-1577370A4A2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3-433A-A4F1-1577370A4A2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3-433A-A4F1-1577370A4A2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3-433A-A4F1-1577370A4A2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3-433A-A4F1-1577370A4A2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3-433A-A4F1-1577370A4A2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3-433A-A4F1-1577370A4A2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3-433A-A4F1-1577370A4A2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-0.12600536193029488</c:v>
                </c:pt>
                <c:pt idx="1">
                  <c:v>-0.24025974025974028</c:v>
                </c:pt>
                <c:pt idx="12">
                  <c:v>-0.18922155688622755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773-433A-A4F1-1577370A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D68858-953E-4933-8F3B-013295A9E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Santiago del Teide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Santiago del Teide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0D0B99D-31C1-40B3-8A46-A61806490693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09E828B-C630-6F66-CA0E-C271010C2D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DB73A6AC-31A0-D830-A91E-A46854F4F1A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F0507-D540-45AB-B95A-F4192A5AE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F8728C-BC76-4ED9-8C40-EB9AF67C0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2BDE11F-1269-4D21-9E63-BBE5A2225A37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105D497-AA62-548C-B342-77022D5D1A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6F7C7D-DE38-D95D-596F-0613C1BAE6F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754C37-FBA5-485A-A613-883A82CD6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4AB41B-AACD-4612-AF6E-B2D604EA9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2B14B8-CAED-4983-8691-8CD8FDEDA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E3B6136-F69C-4FD0-A90D-A86A107E3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76D7803-4D4B-4C30-80E9-3A9E3723C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-64,1%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518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34,1%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Santiago del Teide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518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34,1%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A844B5B-34F7-48EA-9D6F-02CC825A0B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39EA8C-6B22-4FEF-A32F-50D4CB297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68538B3-A799-417F-BD41-81A0817B5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67512C4-E350-4524-925E-F5601664C4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1.162 viajeros 
cuota: 76,4%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359 viajeros
cuota: 23,6%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A792F56-FC93-41B5-A9DA-DF3A94A43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BF677B-5D8E-4401-A2E9-321EBD498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FFD9B2-7E71-4DBF-9E1A-19146737D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A006FE-D16E-4B57-97E8-9358AF373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723 viajeros 
cuota: 72,1%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280 viajeros
cuota: 27,9%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343BD4E-FEFB-4F5D-98E3-639A5BFC7E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6DCF753-3B48-45E8-9AD6-A5B63E23E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DBDE9B-0631-4360-A1C2-15A63F252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C27051B-11CB-4539-8FF3-6678BD51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Santiago del Teide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439 viajeros 
cuota: 84,7%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79 viajeros
cuota: 15,3%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FC8E0D0-D6D0-4718-937B-18E3BC63B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E86B13-7ABB-4ACD-A881-D06640261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EFA46C6-BB91-4377-B9CA-126FB12EF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7F0E506-3EA4-4CD3-BC34-9E15D89B4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08CF6E-D289-4B4C-BBFC-F51D108A4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E0CCBB9-6023-4790-96BF-93F862B98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387A65-5EFD-4C78-A8F5-EBDED940E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2CC3B70-6592-45A4-86E9-241DDA8A1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CA41CA-6246-40A9-94C5-A0C2D78CD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AF4815-4C7A-47F7-A57A-B0AE718395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4012998-D97A-4977-9A18-C1F55FB11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C1CE0B3-5D32-432A-9396-2E3B7AC8E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38C391F-BB46-46F0-AB39-2D3F39F72E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65BD82E-52BE-464C-9755-63D600B47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956B3FD-474F-41FA-B96B-3C6B47FB8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6AB479D-7600-47F9-A71A-E5337F151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6C46C9-E9B3-48B3-8B8D-37A0CBA49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0AE850-37E5-4BA7-89BB-E179D0B43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7B1F33B-8485-40A0-ADB7-AA615AB497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60D4E5-537E-4E58-9BBF-BD4C8D75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E68C57-4481-4AD7-8D28-795644A24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DB61F04-325A-4AAC-9958-4EB7D13912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6F3818-7ACD-4D62-B8A3-B42FF1027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922F54-BDEF-4973-857D-52F68791D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1639368-C2E5-49C6-B94D-E89CC00CA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C7A69B-3C4F-4DA5-98C2-CBE0A01F7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FC30AE-6358-440B-A78B-41EE7E11B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63B957-C951-4DCB-A2BE-5D779AF08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216BE8-A654-404C-A943-285371F7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56D568-0459-40C5-BE8D-59AF27003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F2B992-928C-449A-BE0E-ABF8E8E37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3A29601-5C18-4DD6-8538-E16C6BB72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1D063CC-B7D2-4167-90DE-CB845A337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29E2B46-9D9F-4B6D-85ED-8A71DEE00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04DBAC-F663-478A-9A51-7C671DA48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Santiago del Teide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1AB656D-B893-479D-ACDA-170501D4E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242671-4E61-4536-98E1-4747B44A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271293-95B9-4284-87BA-45D2032C7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17D46F5-4A17-4AD9-BFC7-EA5B95C92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058ABAE-49D8-4C7E-B4F1-E76502918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BF57E6-8DFD-49A9-A524-F07E70661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838049-A2CB-445C-8C72-FE8B71F5F8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Santiago del Teide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Santiago del Teide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3E1D6-C52E-45D3-B709-B8391EA76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064AD1-083E-43E5-8563-4A2BCA546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33459F-023B-446D-B2FE-78350DD82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495615-23F5-4746-B583-B238E8A78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E5F57DA-C64F-439D-A073-B0AEB747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A3AD74-187E-4CB4-83AF-05EB6EE6E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026C70F-3485-49B1-9433-2B54307AA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F62E22-E72D-480F-B663-F58F4F03E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86FE8F-45ED-4336-8343-CB4731CFD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7E05A37-8E65-400F-BBAE-5971279D7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54B16FD-3DDF-4825-A755-05AD0C37B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BA61DE2-E378-4382-BD20-6FE01816208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29C3BBC-1315-68C1-4D97-B1183C1E81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84A05B-A07F-DDE3-156C-462500A227B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476D02-1CE7-44F5-9F9E-2CC243FB2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E785BC-C3F3-46C7-AD0D-E88E2B961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105017E-F090-471F-9A26-700CD85EE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7EFFEF-0280-486B-80AA-C0C569D1D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199CB7D-B76D-4F52-AAEE-FF7334FFB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321EFDF-15D8-46F2-AC3E-FC6F9B42A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A53209-A786-454A-9995-6BDC91703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ADBFE4-43D6-4C65-84B2-CD5879E24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8EF082-A483-4648-8BA7-444EE30C6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343B69-E8D8-47C9-B105-CA7436DE7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D118DC-59E1-4984-B513-6E5068DE245C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1A92BD1-BF8B-0246-B105-1EE9DB9180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DD64C1-D381-359D-5D6F-AC58D7D54EB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853A8A-D090-4505-9825-F8AAE4AFF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A197B4-B662-4DA0-A876-D186BE25F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F73D85F-61C7-4E28-9DB7-2F41EA824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695ECB-2CEA-485E-8EAB-EAAA6775D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07B963-47C5-4C2B-9858-EBF8060D9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C7D229-6421-40EC-955E-564E3B739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2E183A-6459-4916-A574-14394F65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5D2B8D9-D9F9-47FA-B0DA-F5A4A009D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98215F-A57B-4628-B5C8-2974EAD50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Santiago del Teide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3FB34C4-B17D-4F89-AFE4-1F2F108C65E3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50A83F1-1CFF-BC4F-C5D0-959EFA67B9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E713D0B-5967-EA56-0FD4-7849BD0C5C5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9D60A9-D794-449E-9097-C77A3393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4C5BDEF-5D2B-4DBF-A093-A474EA726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F8246D-BA24-4DA8-8C9A-FC24206B2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579A44D-48BA-4562-8F19-E934EA3D41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836D50-8441-4454-A072-CF1F5F05A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ECD2FC5-556F-49E4-B522-76CDA42FFA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FDF3840-7AE7-4D28-9E5B-993BDEF93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BD0C1495-7313-47C4-A0C8-87D6572779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A81E78F-CCCB-4091-88D7-17114E1D0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92BF9962-B2DF-4BF1-9DB8-1970261B7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2670355F-E6A5-4E37-8331-EC43E0A74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4DAA838-F391-436A-8149-F279408F94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77A9700-5958-49C9-9B32-06CD6AB37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F42F6B0-C54B-4B32-BED2-8EEA37CD73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6124B1-F41E-41C7-97AC-F57E92C6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4EE4C20-844F-44B6-9752-2238CF623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013FAF-189C-4E1E-86A5-423C21757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263EAE-D805-46DD-8CF5-BE17578CA4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54B7CB-ED66-47EC-B175-A78CF0FBE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730B48-7BFA-4CAE-9BDA-97E02F107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CD65F3-BA6C-424B-A969-EA9B2E2F4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58AEA7-5B5C-4E02-A111-CB8BD4E0A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74FC6CB-A97A-4297-A0CC-1F57D42B95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F8A78F0-9AC3-4568-AF7C-D1C2A1D35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Santiago del Teide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Santiago del Teide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4903BD6-A51E-470A-91A7-E86BD3CE986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B29347E-80CF-6FE0-08D2-5FB1D71546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B32B2AB-6402-BC91-0E1B-B93F4FFDB9A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Santiago del Teide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61703C-C7C4-4D37-930D-69DE89D57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684984-9F50-45BC-B24D-9A26D824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CA2F42-3511-4AFB-81C3-71459FD7F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802EDB-DB14-461B-8851-1212817BC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E9718E-DE5A-4509-A6B4-E9053CDB7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AF5FA7-1992-42C2-BA88-BF5FAB74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F8C5D5A-7A45-449A-B6C5-9EAEAA4E2EF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71E4C2A-7933-AACB-54B0-D1B5961BC4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E8F1CE8-0A14-349B-CF22-E42B747D4CD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8EC156-FE8E-4FB1-AC16-A7909A688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0E7271-9D35-4784-A888-D4863C3E3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1B8C41-9FAB-4AD6-BBE4-B30747AAF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141DFE-D8FB-43A4-B446-7B71D02F9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4DCD5CE-E980-4DF4-A5BE-ABAEC3683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DC874A8-2040-45E8-8B74-D2986A0DD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EBA02DC-A2E1-44C5-84A1-9A37A0308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4C6115E-43BD-4E0B-81CA-91F48ED5AD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EC50852-E20C-497F-96A3-9ABBBE850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7B7F613-0072-4E06-B515-846DC0A80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61BF74EE-9948-4A18-A028-5D330B84F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5598401-150E-4748-B989-FF3DC7896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7A0155E8-7C47-4C84-99F5-60D512D5D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E6CBA92-6D38-4C2F-9AD2-95FF773471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7A3D151-4545-46F7-B638-C5B9766DE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4EC1545-A760-45E4-AB40-413E07A9A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4A0D1D-4B8E-4922-A5A0-66F8E4E8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8D1038D-2892-4C98-AC80-1DB78BDDE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B50E1FB-E02C-4B28-B17C-D642D4BAA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6C0561-9530-45B9-940F-C254FC08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766E4E-7E1E-4576-BD35-43BD0A7B1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61E929-88CE-4911-9F56-FABA7B392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0681D14-C3EF-4944-99D9-CB5F6F2CB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2754370-12B0-4EF3-B039-3E35CEB7F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FF578DDE-8DFF-43DE-B9CF-7D270DBAF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44ECE260-3B38-450B-A928-1505E7550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FA5FDC7-8805-4811-8CEB-4FD14C6F9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B595F38-5783-4AD4-9B0E-70717402F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AC4161A-1C69-4CFE-8E9E-788474CBE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474CD0F-D179-447A-999A-0DFAF1AE2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Santiago del Teide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B83907-8352-488E-B9A8-9FC270BAA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0AAAFE-7003-4C99-BE0D-108DDD1C1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D88A22-54CF-4B87-9E62-040C95F0B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F7C30F-F7E3-4901-9F7C-A5B4DBC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C2A5E7E-B00D-4B79-9575-FC7DE6BC36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CBA815E-F0A0-4BA5-8394-FD3FECB07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84CEF1-8C95-48D8-B7CE-5765CFD17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Santiago del Teide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Santiago del Teide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Santiago del Teide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Santiago del Teide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Santiago del Teide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5AA10A4-4387-4D33-B8E5-13C470E7F71D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BF499AC-D3CB-9C75-9E45-53DDB3E4FE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5FA96BE-A5C9-F049-F833-B839614435E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392AB28-6D7F-46DE-AF1D-2BA200BE7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33F847F5-958E-4D9C-BD22-14EE5C71F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9DC5D4AE-F613-439D-A387-FC128E099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2611FFA-B115-4985-9498-5AD1EA06B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C5618CB-6A87-4F16-8D63-EC3E9C017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F11021F-5CD6-4AFE-A3B8-5FDC20C88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A92F731-28EF-48D6-893D-C1E7F1A99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Santiago del Teide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C410-2F35-4910-A412-7038179B1C33}">
  <dimension ref="B1:M54"/>
  <sheetViews>
    <sheetView showGridLines="0" tabSelected="1" workbookViewId="0">
      <selection activeCell="E28" sqref="E2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4" x14ac:dyDescent="0.4">
      <c r="B4" s="3" t="s">
        <v>211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212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213</v>
      </c>
    </row>
    <row r="20" spans="2:2" ht="15.75" x14ac:dyDescent="0.25">
      <c r="B20" s="6" t="s">
        <v>214</v>
      </c>
    </row>
    <row r="21" spans="2:2" ht="15.75" x14ac:dyDescent="0.25">
      <c r="B21" s="6" t="s">
        <v>215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216</v>
      </c>
    </row>
    <row r="36" spans="2:2" ht="15.75" x14ac:dyDescent="0.25">
      <c r="B36" s="6" t="s">
        <v>217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218</v>
      </c>
    </row>
    <row r="42" spans="2:2" ht="15.75" x14ac:dyDescent="0.25">
      <c r="B42" s="6" t="s">
        <v>219</v>
      </c>
    </row>
    <row r="43" spans="2:2" ht="15.75" x14ac:dyDescent="0.25">
      <c r="B43" s="10" t="s">
        <v>23</v>
      </c>
    </row>
    <row r="44" spans="2:2" ht="15.75" x14ac:dyDescent="0.25">
      <c r="B44" s="6" t="s">
        <v>220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221</v>
      </c>
    </row>
    <row r="49" spans="2:2" ht="15.75" x14ac:dyDescent="0.25">
      <c r="B49" s="6" t="s">
        <v>222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5475E28-3EBA-4081-A36B-C0145F847025}"/>
    <hyperlink ref="B19" location="'Viajeros entr evol mensu TF'!A1" tooltip="Evolución mensual de viajeros entrentrados en Tenerife según lugar de residencia" display="Evolución mensual de viajeros entrados en Tenerife según lugar de residencia" xr:uid="{59ABECEB-2406-4539-AC49-FF84ABA5C129}"/>
    <hyperlink ref="B14" location="'Establecim aloj islas cat y tip'!A1" tooltip="Establecimientos alojativos Canarias e islas" display="Establecimientos alojativos Canarias e islas" xr:uid="{B5E88498-0A19-4806-93F4-5F8985C70C25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6B768B6-77C8-4861-8471-B2797F69362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7E0ABD8A-93AB-495D-8AB5-60102A359C8A}"/>
    <hyperlink ref="B37" location="'Pernoctaciones lugar reside'!A1" tooltip="Pernoctaciones registradas en establecimientos alojativos de Canarias e islas según tipología y categoría" display="'Pernoctaciones lugar reside'!A1" xr:uid="{3FB54132-506C-486C-B3B3-1C65F9971782}"/>
    <hyperlink ref="B8" location="'Resumen indicadores (aloj)'!A1" tooltip="Resumen indicadores Tenerife" display="'Resumen indicadores (aloj)'!A1" xr:uid="{7D10CE50-AB58-40B7-B56A-BBBA5685AA09}"/>
    <hyperlink ref="B9" location="'Resumen indicadores municipios '!A1" tooltip="Resumen indicadores municipios Tenerife" display="Resumen indicadores municipios Tenerife" xr:uid="{0798C0A2-B4B0-40D2-85B8-D4BA7A408F9C}"/>
    <hyperlink ref="B20" location="'Viajeros entr evol mensu TF cat'!A1" tooltip="Evolución mensual de viajeros entrentrados en Tenerife según lugar de residencia" display="'Viajeros entr evol mensu TF cat'!A1" xr:uid="{75852408-3CA0-4C18-9321-48E94ADA7B00}"/>
    <hyperlink ref="B21" location="'Viajeros entr evol anual TF cat'!A1" tooltip="Evolución mensual de viajeros entrentrados en Tenerife según lugar de residencia" display="'Viajeros entr evol anual TF cat'!A1" xr:uid="{79F7D491-F03A-4CDF-8C72-74166C6461FF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17349E9-F44B-496D-86B8-272E021EC28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71AF3589-4FE2-4745-B8C9-5D148F40C61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D92F514-FB0A-4A50-A82E-D3021463B8C1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25052CF7-F6E9-45C1-A63C-87300796F302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C5EC0178-1F33-4AB0-B585-B4F1D04FBB1A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12118CC5-4BDC-4D85-87F9-DE48EF5A88AF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3892E98D-109A-4376-B578-E243BDF6A672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E7479C4-789B-45D4-BCD0-618D3CA88876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6FA3828-FBB8-4E0C-96BE-4AA78D3A735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EBA3008-5675-4FA0-9763-B68939A3991B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D4FFC569-30C8-4EBC-A4D6-C8B62B4A78C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4D79D95-863C-4FC4-A8F1-4A5554C10CC2}"/>
    <hyperlink ref="B35" location="'Pernoctaciones evol mensu TF'!A1" tooltip="Evolución mensual de pernoctaciones en Tenerife según lugar de residencia" display="'Pernoctaciones evol mensu TF'!A1" xr:uid="{03AA4FEE-DC24-47D2-94AC-FF5E8538E86E}"/>
    <hyperlink ref="B36" location="'Pernocta evol mensu TF cat'!A1" tooltip="Evolución mensual de pernoctaciones en Tenerife según lugar de residencia" display="'Pernocta evol mensu TF cat'!A1" xr:uid="{4C7D184B-2C6B-413F-ACA7-DB9D98D1AAF6}"/>
    <hyperlink ref="B38" location="'Pernoctaciones lugar residen ac'!A1" tooltip="Pernoctaciones registradas en establecimientos alojativos de Canarias e islas según tipología y categoría" display="'Pernoctaciones lugar residen ac'!A1" xr:uid="{3F943C8D-DEC1-415D-8022-33CDA59DE948}"/>
    <hyperlink ref="B39" location="'Pernoctaciones lugar reside año'!A1" tooltip="Pernoctaciones registradas en establecimientos alojativos de Canarias e islas según tipología y categoría" display="'Pernoctaciones lugar reside año'!A1" xr:uid="{5BB6B69A-F013-40B6-9FF3-F13826819B6B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D4F41EC0-3A15-48B1-BD01-8D3FC2176D0F}"/>
    <hyperlink ref="B41" location="'EM evol menusual lugar resd'!A1" tooltip="Evolución mensual de estancia media en Tenerife según lugar de residencia" display="'EM evol menusual lugar resd'!A1" xr:uid="{7740BD63-C882-4C66-AECD-0114E9A32715}"/>
    <hyperlink ref="B42" location="'EM evol mensu TF cat '!A1" tooltip="Evolución mensual de estancia media en Tenerife según lugar de residencia" display="'EM evol mensu TF cat '!A1" xr:uid="{46855E54-E35C-48B2-936D-42A256147B3E}"/>
    <hyperlink ref="B44" location="'tasa de ocupación evol mens'!A1" tooltip="Evolución mensual de estancia media en Tenerife según lugar de residencia" display="'tasa de ocupación evol mens'!A1" xr:uid="{B75C9196-A27A-46D5-9FC4-611094AE0543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1A6C28D-DD2F-4427-86EF-6B9A4C8014B9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063E1E9A-AB35-4FBC-8DD1-79EFC455B5A0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97E4955-7276-4105-A88D-C753BB2A3E39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1F2FEB5-4C99-489B-9A3E-5B8B5EFDDFA3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AE6F41DC-AE9E-4C35-BCC7-CF869017F35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B3125-C4B9-438B-982B-D78CCDA0EE9B}">
  <sheetPr>
    <tabColor theme="7" tint="0.79998168889431442"/>
  </sheetPr>
  <dimension ref="A4:O11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251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 t="shared" ref="E7" si="0">G7-1</f>
        <v>2021</v>
      </c>
      <c r="F7" s="137"/>
      <c r="G7" s="138">
        <f t="shared" ref="G7" si="1">I7-1</f>
        <v>2022</v>
      </c>
      <c r="H7" s="137"/>
      <c r="I7" s="138">
        <f t="shared" ref="I7" si="2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21031</v>
      </c>
      <c r="D9" s="145">
        <v>6.5400202634245286E-2</v>
      </c>
      <c r="E9" s="144">
        <v>6223</v>
      </c>
      <c r="F9" s="145">
        <f t="shared" ref="F9:L21" si="3">IFERROR(E9/C9-1,"-")</f>
        <v>-0.70410346631163523</v>
      </c>
      <c r="G9" s="144">
        <v>15598</v>
      </c>
      <c r="H9" s="145">
        <f t="shared" si="3"/>
        <v>1.5065081150570463</v>
      </c>
      <c r="I9" s="144">
        <v>22490</v>
      </c>
      <c r="J9" s="145">
        <f t="shared" si="3"/>
        <v>0.44185151942556744</v>
      </c>
      <c r="K9" s="144">
        <v>22650</v>
      </c>
      <c r="L9" s="145">
        <f t="shared" si="3"/>
        <v>7.1142730102267127E-3</v>
      </c>
      <c r="M9" s="144">
        <v>22528</v>
      </c>
      <c r="N9" s="145">
        <f t="shared" ref="N9:N17" si="4">IFERROR(M9/K9-1,"-")</f>
        <v>-5.3863134657836653E-3</v>
      </c>
    </row>
    <row r="10" spans="1:15" x14ac:dyDescent="0.25">
      <c r="A10" s="1" t="s">
        <v>72</v>
      </c>
      <c r="B10" s="143" t="s">
        <v>73</v>
      </c>
      <c r="C10" s="144">
        <v>22403</v>
      </c>
      <c r="D10" s="145">
        <v>0.16542683244030587</v>
      </c>
      <c r="E10" s="144">
        <v>5135</v>
      </c>
      <c r="F10" s="145">
        <f t="shared" si="3"/>
        <v>-0.7707896263893228</v>
      </c>
      <c r="G10" s="144">
        <v>21666</v>
      </c>
      <c r="H10" s="145">
        <f t="shared" si="3"/>
        <v>3.2192794547224928</v>
      </c>
      <c r="I10" s="144">
        <v>23086</v>
      </c>
      <c r="J10" s="145">
        <f t="shared" si="3"/>
        <v>6.5540478168559124E-2</v>
      </c>
      <c r="K10" s="144">
        <v>23921</v>
      </c>
      <c r="L10" s="145">
        <f t="shared" si="3"/>
        <v>3.6169106817985019E-2</v>
      </c>
      <c r="M10" s="144">
        <v>23285</v>
      </c>
      <c r="N10" s="145">
        <f>IFERROR(M10/K10-1,"-")</f>
        <v>-2.6587517244262338E-2</v>
      </c>
    </row>
    <row r="11" spans="1:15" x14ac:dyDescent="0.25">
      <c r="A11" s="1" t="s">
        <v>74</v>
      </c>
      <c r="B11" s="143" t="s">
        <v>75</v>
      </c>
      <c r="C11" s="144">
        <v>8865</v>
      </c>
      <c r="D11" s="145">
        <v>-0.59655031174623407</v>
      </c>
      <c r="E11" s="144">
        <v>5413</v>
      </c>
      <c r="F11" s="145">
        <f t="shared" si="3"/>
        <v>-0.38939650310208684</v>
      </c>
      <c r="G11" s="144">
        <v>22231</v>
      </c>
      <c r="H11" s="145">
        <f t="shared" si="3"/>
        <v>3.1069647145760211</v>
      </c>
      <c r="I11" s="144">
        <v>21689</v>
      </c>
      <c r="J11" s="145">
        <f t="shared" si="3"/>
        <v>-2.4380369753947195E-2</v>
      </c>
      <c r="K11" s="144">
        <v>27356</v>
      </c>
      <c r="L11" s="145">
        <f t="shared" si="3"/>
        <v>0.26128452210798092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6463</v>
      </c>
      <c r="F12" s="145" t="str">
        <f t="shared" si="3"/>
        <v>-</v>
      </c>
      <c r="G12" s="144">
        <v>23894</v>
      </c>
      <c r="H12" s="145">
        <f t="shared" si="3"/>
        <v>2.6970447160761255</v>
      </c>
      <c r="I12" s="144">
        <v>23484</v>
      </c>
      <c r="J12" s="145">
        <f t="shared" si="3"/>
        <v>-1.715911944421189E-2</v>
      </c>
      <c r="K12" s="144">
        <v>22205</v>
      </c>
      <c r="L12" s="145">
        <f t="shared" si="3"/>
        <v>-5.4462612842786529E-2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6823</v>
      </c>
      <c r="F13" s="145" t="str">
        <f t="shared" si="3"/>
        <v>-</v>
      </c>
      <c r="G13" s="144">
        <v>20251</v>
      </c>
      <c r="H13" s="145">
        <f t="shared" si="3"/>
        <v>1.9680492452000586</v>
      </c>
      <c r="I13" s="144">
        <v>21547</v>
      </c>
      <c r="J13" s="145">
        <f t="shared" si="3"/>
        <v>6.3996839662238791E-2</v>
      </c>
      <c r="K13" s="144">
        <v>23449</v>
      </c>
      <c r="L13" s="145">
        <f t="shared" si="3"/>
        <v>8.8272149255116616E-2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3802</v>
      </c>
      <c r="F14" s="145" t="str">
        <f t="shared" si="3"/>
        <v>-</v>
      </c>
      <c r="G14" s="144">
        <v>18886</v>
      </c>
      <c r="H14" s="145">
        <f t="shared" si="3"/>
        <v>3.9673855865334033</v>
      </c>
      <c r="I14" s="144">
        <v>21065</v>
      </c>
      <c r="J14" s="145">
        <f t="shared" si="3"/>
        <v>0.11537646934237</v>
      </c>
      <c r="K14" s="144">
        <v>22841</v>
      </c>
      <c r="L14" s="145">
        <f t="shared" si="3"/>
        <v>8.4310467600284822E-2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10219</v>
      </c>
      <c r="F15" s="145" t="str">
        <f t="shared" si="3"/>
        <v>-</v>
      </c>
      <c r="G15" s="144">
        <v>23111</v>
      </c>
      <c r="H15" s="145">
        <f t="shared" si="3"/>
        <v>1.2615715823466092</v>
      </c>
      <c r="I15" s="144">
        <v>24276</v>
      </c>
      <c r="J15" s="145">
        <f t="shared" si="3"/>
        <v>5.040889619661626E-2</v>
      </c>
      <c r="K15" s="144">
        <v>24893</v>
      </c>
      <c r="L15" s="145">
        <f t="shared" si="3"/>
        <v>2.5416048772450184E-2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13295</v>
      </c>
      <c r="D16" s="145">
        <v>-0.46193694605204583</v>
      </c>
      <c r="E16" s="144">
        <v>18239</v>
      </c>
      <c r="F16" s="145">
        <f t="shared" si="3"/>
        <v>0.37186912373072589</v>
      </c>
      <c r="G16" s="144">
        <v>24659</v>
      </c>
      <c r="H16" s="145">
        <f t="shared" si="3"/>
        <v>0.35199298207138541</v>
      </c>
      <c r="I16" s="144">
        <v>25495</v>
      </c>
      <c r="J16" s="145">
        <f t="shared" si="3"/>
        <v>3.3902429133379375E-2</v>
      </c>
      <c r="K16" s="144">
        <v>25319</v>
      </c>
      <c r="L16" s="145">
        <f t="shared" si="3"/>
        <v>-6.9033143753677306E-3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5725</v>
      </c>
      <c r="D17" s="145">
        <v>-0.74152331933721616</v>
      </c>
      <c r="E17" s="144">
        <v>15267</v>
      </c>
      <c r="F17" s="145">
        <f t="shared" si="3"/>
        <v>1.6667248908296943</v>
      </c>
      <c r="G17" s="144">
        <v>20130</v>
      </c>
      <c r="H17" s="145">
        <f t="shared" si="3"/>
        <v>0.31853016309687554</v>
      </c>
      <c r="I17" s="144">
        <v>22106</v>
      </c>
      <c r="J17" s="145">
        <f t="shared" si="3"/>
        <v>9.8161947342275235E-2</v>
      </c>
      <c r="K17" s="144">
        <v>21182</v>
      </c>
      <c r="L17" s="145">
        <f t="shared" si="3"/>
        <v>-4.1798606713109532E-2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6665</v>
      </c>
      <c r="D18" s="145">
        <v>-0.70771389729421563</v>
      </c>
      <c r="E18" s="144">
        <v>23140</v>
      </c>
      <c r="F18" s="145">
        <f t="shared" si="3"/>
        <v>2.471867966991748</v>
      </c>
      <c r="G18" s="144">
        <v>22327</v>
      </c>
      <c r="H18" s="145">
        <f t="shared" si="3"/>
        <v>-3.5133967156439017E-2</v>
      </c>
      <c r="I18" s="144">
        <v>25007</v>
      </c>
      <c r="J18" s="145">
        <f t="shared" si="3"/>
        <v>0.12003403950373981</v>
      </c>
      <c r="K18" s="144">
        <v>27341</v>
      </c>
      <c r="L18" s="145">
        <f t="shared" si="3"/>
        <v>9.3333866517375075E-2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4928</v>
      </c>
      <c r="D19" s="145">
        <v>-0.74807013956341706</v>
      </c>
      <c r="E19" s="144">
        <v>19838</v>
      </c>
      <c r="F19" s="145">
        <f t="shared" si="3"/>
        <v>3.0255681818181817</v>
      </c>
      <c r="G19" s="144">
        <v>21079</v>
      </c>
      <c r="H19" s="145">
        <f t="shared" si="3"/>
        <v>6.2556709345700234E-2</v>
      </c>
      <c r="I19" s="144">
        <v>24207</v>
      </c>
      <c r="J19" s="145">
        <f t="shared" si="3"/>
        <v>0.14839413634422893</v>
      </c>
      <c r="K19" s="144">
        <v>23363</v>
      </c>
      <c r="L19" s="145">
        <f t="shared" si="3"/>
        <v>-3.4865947866319691E-2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6261</v>
      </c>
      <c r="D20" s="145">
        <v>-0.70148755602174118</v>
      </c>
      <c r="E20" s="144">
        <v>19784</v>
      </c>
      <c r="F20" s="145">
        <f t="shared" si="3"/>
        <v>2.1598786136399934</v>
      </c>
      <c r="G20" s="144">
        <v>23285</v>
      </c>
      <c r="H20" s="145">
        <f t="shared" si="3"/>
        <v>0.17696118075212297</v>
      </c>
      <c r="I20" s="144">
        <v>24142</v>
      </c>
      <c r="J20" s="145">
        <f t="shared" si="3"/>
        <v>3.6804809963495888E-2</v>
      </c>
      <c r="K20" s="144">
        <v>23290</v>
      </c>
      <c r="L20" s="145">
        <f t="shared" si="3"/>
        <v>-3.5291193770193074E-2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96681</v>
      </c>
      <c r="D21" s="148">
        <v>-0.61362219451371569</v>
      </c>
      <c r="E21" s="147">
        <v>140346</v>
      </c>
      <c r="F21" s="148">
        <f t="shared" si="3"/>
        <v>0.45163992925186958</v>
      </c>
      <c r="G21" s="147">
        <v>257117</v>
      </c>
      <c r="H21" s="148">
        <f t="shared" si="3"/>
        <v>0.83202228777450027</v>
      </c>
      <c r="I21" s="147">
        <v>278594</v>
      </c>
      <c r="J21" s="148">
        <f t="shared" si="3"/>
        <v>8.3530066078866927E-2</v>
      </c>
      <c r="K21" s="147">
        <v>287810</v>
      </c>
      <c r="L21" s="148">
        <f t="shared" si="3"/>
        <v>3.3080396562739978E-2</v>
      </c>
      <c r="M21" s="147">
        <v>45813</v>
      </c>
      <c r="N21" s="148">
        <v>-1.6276223400828793E-2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44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252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$C$7</f>
        <v>2020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20/19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15979</v>
      </c>
      <c r="D31" s="145">
        <v>0.11398494143892912</v>
      </c>
      <c r="E31" s="144">
        <v>15979</v>
      </c>
      <c r="F31" s="145">
        <f t="shared" ref="F31:L43" si="5">IFERROR(E31/C31-1,"-")</f>
        <v>0</v>
      </c>
      <c r="G31" s="144">
        <v>12209</v>
      </c>
      <c r="H31" s="145">
        <f t="shared" si="5"/>
        <v>-0.23593466424682397</v>
      </c>
      <c r="I31" s="144">
        <v>18402</v>
      </c>
      <c r="J31" s="145">
        <f t="shared" si="5"/>
        <v>0.50724875092145139</v>
      </c>
      <c r="K31" s="144">
        <v>18282</v>
      </c>
      <c r="L31" s="145">
        <f t="shared" si="5"/>
        <v>-6.5210303227910549E-3</v>
      </c>
      <c r="M31" s="144">
        <v>18130</v>
      </c>
      <c r="N31" s="145">
        <f t="shared" ref="N31:N39" si="6">IFERROR(M31/K31-1,"-")</f>
        <v>-8.3141888196039959E-3</v>
      </c>
    </row>
    <row r="32" spans="1:15" x14ac:dyDescent="0.25">
      <c r="B32" s="143" t="s">
        <v>73</v>
      </c>
      <c r="C32" s="144">
        <v>17138</v>
      </c>
      <c r="D32" s="145">
        <v>0.26779109335700557</v>
      </c>
      <c r="E32" s="144">
        <v>17138</v>
      </c>
      <c r="F32" s="145">
        <f t="shared" si="5"/>
        <v>0</v>
      </c>
      <c r="G32" s="144">
        <v>17700</v>
      </c>
      <c r="H32" s="145">
        <f t="shared" si="5"/>
        <v>3.2792624576963414E-2</v>
      </c>
      <c r="I32" s="144">
        <v>18976</v>
      </c>
      <c r="J32" s="145">
        <f t="shared" si="5"/>
        <v>7.2090395480225888E-2</v>
      </c>
      <c r="K32" s="144">
        <v>20148</v>
      </c>
      <c r="L32" s="145">
        <f t="shared" si="5"/>
        <v>6.1762225969645979E-2</v>
      </c>
      <c r="M32" s="144">
        <v>19062</v>
      </c>
      <c r="N32" s="145">
        <f t="shared" si="6"/>
        <v>-5.390113162596788E-2</v>
      </c>
    </row>
    <row r="33" spans="2:15" x14ac:dyDescent="0.25">
      <c r="B33" s="143" t="s">
        <v>75</v>
      </c>
      <c r="C33" s="144">
        <v>6170</v>
      </c>
      <c r="D33" s="145">
        <v>-0.600595546349042</v>
      </c>
      <c r="E33" s="144">
        <v>6170</v>
      </c>
      <c r="F33" s="145">
        <f t="shared" si="5"/>
        <v>0</v>
      </c>
      <c r="G33" s="144">
        <v>17761</v>
      </c>
      <c r="H33" s="145">
        <f t="shared" si="5"/>
        <v>1.8786061588330631</v>
      </c>
      <c r="I33" s="144">
        <v>17386</v>
      </c>
      <c r="J33" s="145">
        <f t="shared" si="5"/>
        <v>-2.1113676031754958E-2</v>
      </c>
      <c r="K33" s="144">
        <v>22158</v>
      </c>
      <c r="L33" s="145">
        <f t="shared" si="5"/>
        <v>0.27447371448291724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0</v>
      </c>
      <c r="F34" s="145" t="str">
        <f t="shared" si="5"/>
        <v>-</v>
      </c>
      <c r="G34" s="144">
        <v>19923</v>
      </c>
      <c r="H34" s="145" t="str">
        <f t="shared" si="5"/>
        <v>-</v>
      </c>
      <c r="I34" s="144">
        <v>19332</v>
      </c>
      <c r="J34" s="145">
        <f t="shared" si="5"/>
        <v>-2.9664207197711234E-2</v>
      </c>
      <c r="K34" s="144">
        <v>18488</v>
      </c>
      <c r="L34" s="145">
        <f t="shared" si="5"/>
        <v>-4.3658183322987765E-2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0</v>
      </c>
      <c r="F35" s="145" t="str">
        <f t="shared" si="5"/>
        <v>-</v>
      </c>
      <c r="G35" s="144">
        <v>17673</v>
      </c>
      <c r="H35" s="145" t="str">
        <f t="shared" si="5"/>
        <v>-</v>
      </c>
      <c r="I35" s="144">
        <v>18326</v>
      </c>
      <c r="J35" s="145">
        <f t="shared" si="5"/>
        <v>3.6949018276466905E-2</v>
      </c>
      <c r="K35" s="144">
        <v>19636</v>
      </c>
      <c r="L35" s="145">
        <f t="shared" si="5"/>
        <v>7.1483138710029426E-2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0</v>
      </c>
      <c r="F36" s="145" t="str">
        <f t="shared" si="5"/>
        <v>-</v>
      </c>
      <c r="G36" s="144">
        <v>15881</v>
      </c>
      <c r="H36" s="145" t="str">
        <f t="shared" si="5"/>
        <v>-</v>
      </c>
      <c r="I36" s="144">
        <v>17783</v>
      </c>
      <c r="J36" s="145">
        <f t="shared" si="5"/>
        <v>0.11976575782381471</v>
      </c>
      <c r="K36" s="144">
        <v>19273</v>
      </c>
      <c r="L36" s="145">
        <f t="shared" si="5"/>
        <v>8.378788730810327E-2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0</v>
      </c>
      <c r="F37" s="145" t="str">
        <f t="shared" si="5"/>
        <v>-</v>
      </c>
      <c r="G37" s="144">
        <v>18743</v>
      </c>
      <c r="H37" s="145" t="str">
        <f t="shared" si="5"/>
        <v>-</v>
      </c>
      <c r="I37" s="144">
        <v>20245</v>
      </c>
      <c r="J37" s="145">
        <f t="shared" si="5"/>
        <v>8.0136584324814519E-2</v>
      </c>
      <c r="K37" s="144">
        <v>20528</v>
      </c>
      <c r="L37" s="145">
        <f t="shared" si="5"/>
        <v>1.3978760187700612E-2</v>
      </c>
      <c r="M37" s="144"/>
      <c r="N37" s="145"/>
    </row>
    <row r="38" spans="2:15" x14ac:dyDescent="0.25">
      <c r="B38" s="143" t="s">
        <v>85</v>
      </c>
      <c r="C38" s="144">
        <v>11531</v>
      </c>
      <c r="D38" s="145">
        <v>-0.36854498658342916</v>
      </c>
      <c r="E38" s="144">
        <v>11531</v>
      </c>
      <c r="F38" s="145">
        <f t="shared" si="5"/>
        <v>0</v>
      </c>
      <c r="G38" s="144">
        <v>20467</v>
      </c>
      <c r="H38" s="145">
        <f t="shared" si="5"/>
        <v>0.77495447055762723</v>
      </c>
      <c r="I38" s="144">
        <v>20391</v>
      </c>
      <c r="J38" s="145">
        <f t="shared" si="5"/>
        <v>-3.7132945717496257E-3</v>
      </c>
      <c r="K38" s="144">
        <v>20545</v>
      </c>
      <c r="L38" s="145">
        <f t="shared" si="5"/>
        <v>7.5523515276347819E-3</v>
      </c>
      <c r="M38" s="144"/>
      <c r="N38" s="145"/>
    </row>
    <row r="39" spans="2:15" x14ac:dyDescent="0.25">
      <c r="B39" s="143" t="s">
        <v>87</v>
      </c>
      <c r="C39" s="144">
        <v>4549</v>
      </c>
      <c r="D39" s="145">
        <v>-0.73217544892552255</v>
      </c>
      <c r="E39" s="144">
        <v>4549</v>
      </c>
      <c r="F39" s="145">
        <f t="shared" si="5"/>
        <v>0</v>
      </c>
      <c r="G39" s="144">
        <v>16918</v>
      </c>
      <c r="H39" s="145">
        <f t="shared" si="5"/>
        <v>2.719059133875577</v>
      </c>
      <c r="I39" s="144">
        <v>18135</v>
      </c>
      <c r="J39" s="145">
        <f t="shared" si="5"/>
        <v>7.1935216928715073E-2</v>
      </c>
      <c r="K39" s="144">
        <v>17254</v>
      </c>
      <c r="L39" s="145">
        <f t="shared" si="5"/>
        <v>-4.8580093741384056E-2</v>
      </c>
      <c r="M39" s="144"/>
      <c r="N39" s="145"/>
    </row>
    <row r="40" spans="2:15" x14ac:dyDescent="0.25">
      <c r="B40" s="143" t="s">
        <v>89</v>
      </c>
      <c r="C40" s="144">
        <v>5837</v>
      </c>
      <c r="D40" s="145">
        <v>-0.66283502772643255</v>
      </c>
      <c r="E40" s="144">
        <v>5837</v>
      </c>
      <c r="F40" s="145">
        <f t="shared" si="5"/>
        <v>0</v>
      </c>
      <c r="G40" s="144">
        <v>18718</v>
      </c>
      <c r="H40" s="145">
        <f t="shared" si="5"/>
        <v>2.2067843070070241</v>
      </c>
      <c r="I40" s="144">
        <v>20522</v>
      </c>
      <c r="J40" s="145">
        <f t="shared" si="5"/>
        <v>9.6377818142963978E-2</v>
      </c>
      <c r="K40" s="144">
        <v>22570</v>
      </c>
      <c r="L40" s="145">
        <f t="shared" si="5"/>
        <v>9.9795341584640873E-2</v>
      </c>
      <c r="M40" s="144"/>
      <c r="N40" s="145"/>
    </row>
    <row r="41" spans="2:15" x14ac:dyDescent="0.25">
      <c r="B41" s="143" t="s">
        <v>91</v>
      </c>
      <c r="C41" s="144">
        <v>4402</v>
      </c>
      <c r="D41" s="145">
        <v>-0.68262436914203317</v>
      </c>
      <c r="E41" s="144">
        <v>4402</v>
      </c>
      <c r="F41" s="145">
        <f t="shared" si="5"/>
        <v>0</v>
      </c>
      <c r="G41" s="144">
        <v>16558</v>
      </c>
      <c r="H41" s="145">
        <f t="shared" si="5"/>
        <v>2.761472058155384</v>
      </c>
      <c r="I41" s="144">
        <v>20019</v>
      </c>
      <c r="J41" s="145">
        <f t="shared" si="5"/>
        <v>0.2090228288440632</v>
      </c>
      <c r="K41" s="144">
        <v>18565</v>
      </c>
      <c r="L41" s="145">
        <f t="shared" si="5"/>
        <v>-7.263100054947802E-2</v>
      </c>
      <c r="M41" s="144"/>
      <c r="N41" s="145"/>
    </row>
    <row r="42" spans="2:15" x14ac:dyDescent="0.25">
      <c r="B42" s="143" t="s">
        <v>93</v>
      </c>
      <c r="C42" s="144">
        <v>5416</v>
      </c>
      <c r="D42" s="145">
        <v>-0.63651006711409397</v>
      </c>
      <c r="E42" s="144">
        <v>5416</v>
      </c>
      <c r="F42" s="145">
        <f t="shared" si="5"/>
        <v>0</v>
      </c>
      <c r="G42" s="144">
        <v>18747</v>
      </c>
      <c r="H42" s="145">
        <f t="shared" si="5"/>
        <v>2.4614106351550959</v>
      </c>
      <c r="I42" s="144">
        <v>19529</v>
      </c>
      <c r="J42" s="145">
        <f t="shared" si="5"/>
        <v>4.1713340801194931E-2</v>
      </c>
      <c r="K42" s="144">
        <v>18483</v>
      </c>
      <c r="L42" s="145">
        <f t="shared" si="5"/>
        <v>-5.356137026985508E-2</v>
      </c>
      <c r="M42" s="144"/>
      <c r="N42" s="145"/>
    </row>
    <row r="43" spans="2:15" ht="15.75" x14ac:dyDescent="0.25">
      <c r="B43" s="146" t="s">
        <v>30</v>
      </c>
      <c r="C43" s="147">
        <v>77095</v>
      </c>
      <c r="D43" s="148">
        <v>-0.57073336414305365</v>
      </c>
      <c r="E43" s="147">
        <v>77095</v>
      </c>
      <c r="F43" s="148">
        <f t="shared" si="5"/>
        <v>0</v>
      </c>
      <c r="G43" s="147">
        <v>211298</v>
      </c>
      <c r="H43" s="148">
        <f t="shared" si="5"/>
        <v>1.7407484272650624</v>
      </c>
      <c r="I43" s="147">
        <v>229046</v>
      </c>
      <c r="J43" s="148">
        <f t="shared" si="5"/>
        <v>8.3995115902658846E-2</v>
      </c>
      <c r="K43" s="147">
        <v>235930</v>
      </c>
      <c r="L43" s="148">
        <f t="shared" si="5"/>
        <v>3.0055098102564459E-2</v>
      </c>
      <c r="M43" s="147">
        <v>37192</v>
      </c>
      <c r="N43" s="148">
        <v>-3.2214415820973175E-2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K46" s="101"/>
    </row>
    <row r="48" spans="2:15" ht="48.75" customHeight="1" thickBot="1" x14ac:dyDescent="0.3">
      <c r="B48" s="12" t="s">
        <v>253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$C$7</f>
        <v>2020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20/19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13232</v>
      </c>
      <c r="D53" s="145">
        <v>5.1243346309684634E-2</v>
      </c>
      <c r="E53" s="144">
        <v>13232</v>
      </c>
      <c r="F53" s="145">
        <f t="shared" ref="F53:L65" si="7">IFERROR(E53/C53-1,"-")</f>
        <v>0</v>
      </c>
      <c r="G53" s="144">
        <v>9227</v>
      </c>
      <c r="H53" s="145">
        <f t="shared" si="7"/>
        <v>-0.3026753325272068</v>
      </c>
      <c r="I53" s="144">
        <v>14935</v>
      </c>
      <c r="J53" s="145">
        <f t="shared" si="7"/>
        <v>0.61861926953506008</v>
      </c>
      <c r="K53" s="144">
        <v>14354</v>
      </c>
      <c r="L53" s="145">
        <f t="shared" si="7"/>
        <v>-3.8901908269166396E-2</v>
      </c>
      <c r="M53" s="144">
        <v>14208</v>
      </c>
      <c r="N53" s="145">
        <f t="shared" ref="N53:N64" si="8">IFERROR(M53/K53-1,"-")</f>
        <v>-1.0171380799777086E-2</v>
      </c>
    </row>
    <row r="54" spans="1:15" x14ac:dyDescent="0.25">
      <c r="A54" s="1">
        <v>2</v>
      </c>
      <c r="B54" s="143" t="s">
        <v>73</v>
      </c>
      <c r="C54" s="144">
        <v>14090</v>
      </c>
      <c r="D54" s="145">
        <v>0.21790993171406337</v>
      </c>
      <c r="E54" s="144">
        <v>14090</v>
      </c>
      <c r="F54" s="145">
        <f t="shared" si="7"/>
        <v>0</v>
      </c>
      <c r="G54" s="144">
        <v>13725</v>
      </c>
      <c r="H54" s="145">
        <f t="shared" si="7"/>
        <v>-2.5904897090134882E-2</v>
      </c>
      <c r="I54" s="144">
        <v>15417</v>
      </c>
      <c r="J54" s="145">
        <f t="shared" si="7"/>
        <v>0.12327868852459023</v>
      </c>
      <c r="K54" s="144">
        <v>15736</v>
      </c>
      <c r="L54" s="145">
        <f t="shared" si="7"/>
        <v>2.0691444509307821E-2</v>
      </c>
      <c r="M54" s="144">
        <v>15122</v>
      </c>
      <c r="N54" s="145">
        <f t="shared" si="8"/>
        <v>-3.9018810371123536E-2</v>
      </c>
    </row>
    <row r="55" spans="1:15" x14ac:dyDescent="0.25">
      <c r="A55" s="1">
        <v>3</v>
      </c>
      <c r="B55" s="143" t="s">
        <v>75</v>
      </c>
      <c r="C55" s="144">
        <v>5212</v>
      </c>
      <c r="D55" s="145">
        <v>-0.60198549064528439</v>
      </c>
      <c r="E55" s="144">
        <v>5212</v>
      </c>
      <c r="F55" s="145">
        <f t="shared" si="7"/>
        <v>0</v>
      </c>
      <c r="G55" s="144">
        <v>13764</v>
      </c>
      <c r="H55" s="145">
        <f t="shared" si="7"/>
        <v>1.6408288564850344</v>
      </c>
      <c r="I55" s="144">
        <v>13769</v>
      </c>
      <c r="J55" s="145">
        <f t="shared" si="7"/>
        <v>3.6326649229878605E-4</v>
      </c>
      <c r="K55" s="144">
        <v>17491</v>
      </c>
      <c r="L55" s="145">
        <f t="shared" si="7"/>
        <v>0.27031737962088753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7"/>
        <v>-</v>
      </c>
      <c r="G56" s="144">
        <v>16004</v>
      </c>
      <c r="H56" s="145" t="str">
        <f t="shared" si="7"/>
        <v>-</v>
      </c>
      <c r="I56" s="144">
        <v>15420</v>
      </c>
      <c r="J56" s="145">
        <f t="shared" si="7"/>
        <v>-3.649087728067979E-2</v>
      </c>
      <c r="K56" s="144">
        <v>14826</v>
      </c>
      <c r="L56" s="145">
        <f t="shared" si="7"/>
        <v>-3.8521400778210091E-2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7"/>
        <v>-</v>
      </c>
      <c r="G57" s="144">
        <v>13304</v>
      </c>
      <c r="H57" s="145" t="str">
        <f t="shared" si="7"/>
        <v>-</v>
      </c>
      <c r="I57" s="144">
        <v>14308</v>
      </c>
      <c r="J57" s="145">
        <f t="shared" si="7"/>
        <v>7.5466025255562341E-2</v>
      </c>
      <c r="K57" s="144">
        <v>15219</v>
      </c>
      <c r="L57" s="145">
        <f t="shared" si="7"/>
        <v>6.3670673748951634E-2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7"/>
        <v>-</v>
      </c>
      <c r="G58" s="144">
        <v>11604</v>
      </c>
      <c r="H58" s="145" t="str">
        <f t="shared" si="7"/>
        <v>-</v>
      </c>
      <c r="I58" s="144">
        <v>13809</v>
      </c>
      <c r="J58" s="145">
        <f t="shared" si="7"/>
        <v>0.19002068252326776</v>
      </c>
      <c r="K58" s="144">
        <v>14680</v>
      </c>
      <c r="L58" s="145">
        <f t="shared" si="7"/>
        <v>6.3074806285755569E-2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0</v>
      </c>
      <c r="F59" s="145" t="str">
        <f t="shared" si="7"/>
        <v>-</v>
      </c>
      <c r="G59" s="144">
        <v>13798</v>
      </c>
      <c r="H59" s="145" t="str">
        <f t="shared" si="7"/>
        <v>-</v>
      </c>
      <c r="I59" s="144">
        <v>15626</v>
      </c>
      <c r="J59" s="145">
        <f t="shared" si="7"/>
        <v>0.13248296854616615</v>
      </c>
      <c r="K59" s="144">
        <v>15688</v>
      </c>
      <c r="L59" s="145">
        <f t="shared" si="7"/>
        <v>3.9677460642519868E-3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8422</v>
      </c>
      <c r="D60" s="145">
        <v>-0.44723024415857182</v>
      </c>
      <c r="E60" s="144">
        <v>8422</v>
      </c>
      <c r="F60" s="145">
        <f t="shared" si="7"/>
        <v>0</v>
      </c>
      <c r="G60" s="144">
        <v>15896</v>
      </c>
      <c r="H60" s="145">
        <f t="shared" si="7"/>
        <v>0.88743766326288287</v>
      </c>
      <c r="I60" s="144">
        <v>15580</v>
      </c>
      <c r="J60" s="145">
        <f t="shared" si="7"/>
        <v>-1.9879214896829422E-2</v>
      </c>
      <c r="K60" s="144">
        <v>15273</v>
      </c>
      <c r="L60" s="145">
        <f t="shared" si="7"/>
        <v>-1.9704749679075761E-2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0</v>
      </c>
      <c r="F61" s="145" t="str">
        <f t="shared" si="7"/>
        <v>-</v>
      </c>
      <c r="G61" s="144">
        <v>12977</v>
      </c>
      <c r="H61" s="145" t="str">
        <f t="shared" si="7"/>
        <v>-</v>
      </c>
      <c r="I61" s="144">
        <v>14015</v>
      </c>
      <c r="J61" s="145">
        <f t="shared" si="7"/>
        <v>7.9987670493950835E-2</v>
      </c>
      <c r="K61" s="144">
        <v>12989</v>
      </c>
      <c r="L61" s="145">
        <f t="shared" si="7"/>
        <v>-7.3207277916518043E-2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0</v>
      </c>
      <c r="F62" s="145" t="str">
        <f t="shared" si="7"/>
        <v>-</v>
      </c>
      <c r="G62" s="144">
        <v>14897</v>
      </c>
      <c r="H62" s="145" t="str">
        <f t="shared" si="7"/>
        <v>-</v>
      </c>
      <c r="I62" s="144">
        <v>15893</v>
      </c>
      <c r="J62" s="145">
        <f t="shared" si="7"/>
        <v>6.6859099147479339E-2</v>
      </c>
      <c r="K62" s="144">
        <v>17980</v>
      </c>
      <c r="L62" s="145">
        <f t="shared" si="7"/>
        <v>0.13131567356697915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0</v>
      </c>
      <c r="F63" s="145" t="str">
        <f t="shared" si="7"/>
        <v>-</v>
      </c>
      <c r="G63" s="144">
        <v>13391</v>
      </c>
      <c r="H63" s="145" t="str">
        <f t="shared" si="7"/>
        <v>-</v>
      </c>
      <c r="I63" s="144">
        <v>15821</v>
      </c>
      <c r="J63" s="145">
        <f t="shared" si="7"/>
        <v>0.18146516316929273</v>
      </c>
      <c r="K63" s="144">
        <v>14412</v>
      </c>
      <c r="L63" s="145">
        <f t="shared" si="7"/>
        <v>-8.9058845837810541E-2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0</v>
      </c>
      <c r="F64" s="145" t="str">
        <f t="shared" si="7"/>
        <v>-</v>
      </c>
      <c r="G64" s="144">
        <v>15326</v>
      </c>
      <c r="H64" s="145" t="str">
        <f t="shared" si="7"/>
        <v>-</v>
      </c>
      <c r="I64" s="144">
        <v>15445</v>
      </c>
      <c r="J64" s="145">
        <f t="shared" si="7"/>
        <v>7.7645830614641032E-3</v>
      </c>
      <c r="K64" s="144">
        <v>14687</v>
      </c>
      <c r="L64" s="145">
        <f t="shared" si="7"/>
        <v>-4.90773713175785E-2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0</v>
      </c>
      <c r="F65" s="148" t="str">
        <f t="shared" si="7"/>
        <v>-</v>
      </c>
      <c r="G65" s="147">
        <v>163913</v>
      </c>
      <c r="H65" s="148" t="str">
        <f t="shared" si="7"/>
        <v>-</v>
      </c>
      <c r="I65" s="147">
        <v>180038</v>
      </c>
      <c r="J65" s="148">
        <f t="shared" si="7"/>
        <v>9.8375357659246099E-2</v>
      </c>
      <c r="K65" s="147">
        <v>183335</v>
      </c>
      <c r="L65" s="148">
        <f t="shared" si="7"/>
        <v>1.8312800630977843E-2</v>
      </c>
      <c r="M65" s="147">
        <v>29330</v>
      </c>
      <c r="N65" s="148">
        <v>-2.5257560651379185E-2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254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$C$7</f>
        <v>2020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20/19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2747</v>
      </c>
      <c r="D75" s="145">
        <v>0.56346044393853156</v>
      </c>
      <c r="E75" s="144">
        <v>2747</v>
      </c>
      <c r="F75" s="145">
        <f t="shared" ref="F75:L87" si="9">IFERROR(E75/C75-1,"-")</f>
        <v>0</v>
      </c>
      <c r="G75" s="144">
        <v>2982</v>
      </c>
      <c r="H75" s="145">
        <f t="shared" si="9"/>
        <v>8.5547870404077075E-2</v>
      </c>
      <c r="I75" s="144">
        <v>3467</v>
      </c>
      <c r="J75" s="145">
        <f t="shared" si="9"/>
        <v>0.16264252179745142</v>
      </c>
      <c r="K75" s="144">
        <v>3928</v>
      </c>
      <c r="L75" s="145">
        <f t="shared" si="9"/>
        <v>0.13296798384770692</v>
      </c>
      <c r="M75" s="144">
        <v>3922</v>
      </c>
      <c r="N75" s="145">
        <f t="shared" ref="N75:N86" si="10">IFERROR(M75/K75-1,"-")</f>
        <v>-1.5274949083503575E-3</v>
      </c>
    </row>
    <row r="76" spans="1:15" x14ac:dyDescent="0.25">
      <c r="A76" s="1">
        <v>2</v>
      </c>
      <c r="B76" s="143" t="s">
        <v>73</v>
      </c>
      <c r="C76" s="144">
        <v>3048</v>
      </c>
      <c r="D76" s="145">
        <v>0.56387891226269882</v>
      </c>
      <c r="E76" s="144">
        <v>3048</v>
      </c>
      <c r="F76" s="145">
        <f t="shared" si="9"/>
        <v>0</v>
      </c>
      <c r="G76" s="144">
        <v>3975</v>
      </c>
      <c r="H76" s="145">
        <f t="shared" si="9"/>
        <v>0.30413385826771644</v>
      </c>
      <c r="I76" s="144">
        <v>3559</v>
      </c>
      <c r="J76" s="145">
        <f t="shared" si="9"/>
        <v>-0.10465408805031451</v>
      </c>
      <c r="K76" s="144">
        <v>4412</v>
      </c>
      <c r="L76" s="145">
        <f t="shared" si="9"/>
        <v>0.2396740657488059</v>
      </c>
      <c r="M76" s="144">
        <v>3940</v>
      </c>
      <c r="N76" s="145">
        <f t="shared" si="10"/>
        <v>-0.10698096101541255</v>
      </c>
    </row>
    <row r="77" spans="1:15" x14ac:dyDescent="0.25">
      <c r="A77" s="1">
        <v>3</v>
      </c>
      <c r="B77" s="143" t="s">
        <v>75</v>
      </c>
      <c r="C77" s="144">
        <v>958</v>
      </c>
      <c r="D77" s="145">
        <v>-0.59286017849553763</v>
      </c>
      <c r="E77" s="144">
        <v>958</v>
      </c>
      <c r="F77" s="145">
        <f t="shared" si="9"/>
        <v>0</v>
      </c>
      <c r="G77" s="144">
        <v>3997</v>
      </c>
      <c r="H77" s="145">
        <f t="shared" si="9"/>
        <v>3.1722338204592901</v>
      </c>
      <c r="I77" s="144">
        <v>3617</v>
      </c>
      <c r="J77" s="145">
        <f t="shared" si="9"/>
        <v>-9.5071303477608171E-2</v>
      </c>
      <c r="K77" s="144">
        <v>4667</v>
      </c>
      <c r="L77" s="145">
        <f t="shared" si="9"/>
        <v>0.29029582526956044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0</v>
      </c>
      <c r="F78" s="145" t="str">
        <f t="shared" si="9"/>
        <v>-</v>
      </c>
      <c r="G78" s="144">
        <v>3919</v>
      </c>
      <c r="H78" s="145" t="str">
        <f t="shared" si="9"/>
        <v>-</v>
      </c>
      <c r="I78" s="144">
        <v>3912</v>
      </c>
      <c r="J78" s="145">
        <f t="shared" si="9"/>
        <v>-1.7861699413115328E-3</v>
      </c>
      <c r="K78" s="144">
        <v>3662</v>
      </c>
      <c r="L78" s="145">
        <f t="shared" si="9"/>
        <v>-6.3905930470347649E-2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0</v>
      </c>
      <c r="F79" s="145" t="str">
        <f t="shared" si="9"/>
        <v>-</v>
      </c>
      <c r="G79" s="144">
        <v>4369</v>
      </c>
      <c r="H79" s="145" t="str">
        <f t="shared" si="9"/>
        <v>-</v>
      </c>
      <c r="I79" s="144">
        <v>4018</v>
      </c>
      <c r="J79" s="145">
        <f t="shared" si="9"/>
        <v>-8.0338750286106708E-2</v>
      </c>
      <c r="K79" s="144">
        <v>4417</v>
      </c>
      <c r="L79" s="145">
        <f t="shared" si="9"/>
        <v>9.9303135888501703E-2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0</v>
      </c>
      <c r="F80" s="145" t="str">
        <f t="shared" si="9"/>
        <v>-</v>
      </c>
      <c r="G80" s="144">
        <v>4277</v>
      </c>
      <c r="H80" s="145" t="str">
        <f t="shared" si="9"/>
        <v>-</v>
      </c>
      <c r="I80" s="144">
        <v>3974</v>
      </c>
      <c r="J80" s="145">
        <f t="shared" si="9"/>
        <v>-7.0844049567453826E-2</v>
      </c>
      <c r="K80" s="144">
        <v>4593</v>
      </c>
      <c r="L80" s="145">
        <f t="shared" si="9"/>
        <v>0.15576245596376448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0</v>
      </c>
      <c r="F81" s="145" t="str">
        <f t="shared" si="9"/>
        <v>-</v>
      </c>
      <c r="G81" s="144">
        <v>4945</v>
      </c>
      <c r="H81" s="145" t="str">
        <f t="shared" si="9"/>
        <v>-</v>
      </c>
      <c r="I81" s="144">
        <v>4619</v>
      </c>
      <c r="J81" s="145">
        <f t="shared" si="9"/>
        <v>-6.5925176946410535E-2</v>
      </c>
      <c r="K81" s="144">
        <v>4840</v>
      </c>
      <c r="L81" s="145">
        <f t="shared" si="9"/>
        <v>4.7845854080969863E-2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3109</v>
      </c>
      <c r="D82" s="145">
        <v>2.776859504132223E-2</v>
      </c>
      <c r="E82" s="144">
        <v>3109</v>
      </c>
      <c r="F82" s="145">
        <f t="shared" si="9"/>
        <v>0</v>
      </c>
      <c r="G82" s="144">
        <v>4571</v>
      </c>
      <c r="H82" s="145">
        <f t="shared" si="9"/>
        <v>0.47024766806046969</v>
      </c>
      <c r="I82" s="144">
        <v>4811</v>
      </c>
      <c r="J82" s="145">
        <f t="shared" si="9"/>
        <v>5.2504922336469084E-2</v>
      </c>
      <c r="K82" s="144">
        <v>5272</v>
      </c>
      <c r="L82" s="145">
        <f t="shared" si="9"/>
        <v>9.5822074412803993E-2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>
        <v>-1</v>
      </c>
      <c r="E83" s="144">
        <v>0</v>
      </c>
      <c r="F83" s="145" t="str">
        <f t="shared" si="9"/>
        <v>-</v>
      </c>
      <c r="G83" s="144">
        <v>3941</v>
      </c>
      <c r="H83" s="145" t="str">
        <f t="shared" si="9"/>
        <v>-</v>
      </c>
      <c r="I83" s="144">
        <v>4120</v>
      </c>
      <c r="J83" s="145">
        <f t="shared" si="9"/>
        <v>4.5419944176604998E-2</v>
      </c>
      <c r="K83" s="144">
        <v>4265</v>
      </c>
      <c r="L83" s="145">
        <f t="shared" si="9"/>
        <v>3.5194174757281482E-2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>
        <v>-1</v>
      </c>
      <c r="E84" s="144">
        <v>0</v>
      </c>
      <c r="F84" s="145" t="str">
        <f t="shared" si="9"/>
        <v>-</v>
      </c>
      <c r="G84" s="144">
        <v>3821</v>
      </c>
      <c r="H84" s="145" t="str">
        <f t="shared" si="9"/>
        <v>-</v>
      </c>
      <c r="I84" s="144">
        <v>4629</v>
      </c>
      <c r="J84" s="145">
        <f t="shared" si="9"/>
        <v>0.21146296780947393</v>
      </c>
      <c r="K84" s="144">
        <v>4590</v>
      </c>
      <c r="L84" s="145">
        <f t="shared" si="9"/>
        <v>-8.4251458198314477E-3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>
        <v>-1</v>
      </c>
      <c r="E85" s="144">
        <v>0</v>
      </c>
      <c r="F85" s="145" t="str">
        <f t="shared" si="9"/>
        <v>-</v>
      </c>
      <c r="G85" s="144">
        <v>3167</v>
      </c>
      <c r="H85" s="145" t="str">
        <f t="shared" si="9"/>
        <v>-</v>
      </c>
      <c r="I85" s="144">
        <v>4198</v>
      </c>
      <c r="J85" s="145">
        <f t="shared" si="9"/>
        <v>0.32554467950742016</v>
      </c>
      <c r="K85" s="144">
        <v>4153</v>
      </c>
      <c r="L85" s="145">
        <f t="shared" si="9"/>
        <v>-1.0719390185802813E-2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>
        <v>-1</v>
      </c>
      <c r="E86" s="144">
        <v>0</v>
      </c>
      <c r="F86" s="145" t="str">
        <f t="shared" si="9"/>
        <v>-</v>
      </c>
      <c r="G86" s="144">
        <v>3421</v>
      </c>
      <c r="H86" s="145" t="str">
        <f t="shared" si="9"/>
        <v>-</v>
      </c>
      <c r="I86" s="144">
        <v>4084</v>
      </c>
      <c r="J86" s="145">
        <f t="shared" si="9"/>
        <v>0.19380298158433207</v>
      </c>
      <c r="K86" s="144">
        <v>3796</v>
      </c>
      <c r="L86" s="145">
        <f t="shared" si="9"/>
        <v>-7.0519098922624868E-2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>
        <v>-1</v>
      </c>
      <c r="E87" s="147">
        <v>0</v>
      </c>
      <c r="F87" s="148" t="str">
        <f t="shared" si="9"/>
        <v>-</v>
      </c>
      <c r="G87" s="147">
        <v>47385</v>
      </c>
      <c r="H87" s="148" t="str">
        <f t="shared" si="9"/>
        <v>-</v>
      </c>
      <c r="I87" s="147">
        <v>49008</v>
      </c>
      <c r="J87" s="148">
        <f t="shared" si="9"/>
        <v>3.4251345362456442E-2</v>
      </c>
      <c r="K87" s="147">
        <v>52595</v>
      </c>
      <c r="L87" s="148">
        <f t="shared" si="9"/>
        <v>7.3192131896833157E-2</v>
      </c>
      <c r="M87" s="147">
        <v>7862</v>
      </c>
      <c r="N87" s="148">
        <v>-5.731414868105511E-2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255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$C$7</f>
        <v>2020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20/19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5052</v>
      </c>
      <c r="D97" s="145">
        <v>-6.3750926612305414E-2</v>
      </c>
      <c r="E97" s="144">
        <v>5052</v>
      </c>
      <c r="F97" s="145">
        <f t="shared" ref="F97:L109" si="11">IFERROR(E97/C97-1,"-")</f>
        <v>0</v>
      </c>
      <c r="G97" s="144">
        <v>3389</v>
      </c>
      <c r="H97" s="145">
        <f t="shared" si="11"/>
        <v>-0.32917656373713378</v>
      </c>
      <c r="I97" s="144">
        <v>4088</v>
      </c>
      <c r="J97" s="145">
        <f t="shared" si="11"/>
        <v>0.20625553260548823</v>
      </c>
      <c r="K97" s="144">
        <v>4368</v>
      </c>
      <c r="L97" s="145">
        <f t="shared" si="11"/>
        <v>6.8493150684931559E-2</v>
      </c>
      <c r="M97" s="144">
        <v>4398</v>
      </c>
      <c r="N97" s="145">
        <f t="shared" ref="N97:N108" si="12">IFERROR(M97/K97-1,"-")</f>
        <v>6.8681318681318437E-3</v>
      </c>
    </row>
    <row r="98" spans="2:14" x14ac:dyDescent="0.25">
      <c r="B98" s="143" t="s">
        <v>73</v>
      </c>
      <c r="C98" s="144">
        <v>5265</v>
      </c>
      <c r="D98" s="145">
        <v>-7.7125328659070957E-2</v>
      </c>
      <c r="E98" s="144">
        <v>5265</v>
      </c>
      <c r="F98" s="145">
        <f t="shared" si="11"/>
        <v>0</v>
      </c>
      <c r="G98" s="144">
        <v>3966</v>
      </c>
      <c r="H98" s="145">
        <f t="shared" si="11"/>
        <v>-0.24672364672364677</v>
      </c>
      <c r="I98" s="144">
        <v>4110</v>
      </c>
      <c r="J98" s="145">
        <f t="shared" si="11"/>
        <v>3.6308623298033194E-2</v>
      </c>
      <c r="K98" s="144">
        <v>3773</v>
      </c>
      <c r="L98" s="145">
        <f t="shared" si="11"/>
        <v>-8.1995133819951382E-2</v>
      </c>
      <c r="M98" s="144">
        <v>4223</v>
      </c>
      <c r="N98" s="145">
        <f t="shared" si="12"/>
        <v>0.11926848661542544</v>
      </c>
    </row>
    <row r="99" spans="2:14" x14ac:dyDescent="0.25">
      <c r="B99" s="143" t="s">
        <v>75</v>
      </c>
      <c r="C99" s="144">
        <v>2695</v>
      </c>
      <c r="D99" s="145">
        <v>-0.58697318007662835</v>
      </c>
      <c r="E99" s="144">
        <v>2695</v>
      </c>
      <c r="F99" s="145">
        <f t="shared" si="11"/>
        <v>0</v>
      </c>
      <c r="G99" s="144">
        <v>4470</v>
      </c>
      <c r="H99" s="145">
        <f t="shared" si="11"/>
        <v>0.65862708719851581</v>
      </c>
      <c r="I99" s="144">
        <v>4303</v>
      </c>
      <c r="J99" s="145">
        <f t="shared" si="11"/>
        <v>-3.7360178970917257E-2</v>
      </c>
      <c r="K99" s="144">
        <v>5198</v>
      </c>
      <c r="L99" s="145">
        <f t="shared" si="11"/>
        <v>0.20799442249593314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0</v>
      </c>
      <c r="F100" s="145" t="str">
        <f t="shared" si="11"/>
        <v>-</v>
      </c>
      <c r="G100" s="144">
        <v>3971</v>
      </c>
      <c r="H100" s="145" t="str">
        <f t="shared" si="11"/>
        <v>-</v>
      </c>
      <c r="I100" s="144">
        <v>4152</v>
      </c>
      <c r="J100" s="145">
        <f t="shared" si="11"/>
        <v>4.5580458322840522E-2</v>
      </c>
      <c r="K100" s="144">
        <v>3717</v>
      </c>
      <c r="L100" s="145">
        <f t="shared" si="11"/>
        <v>-0.10476878612716767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0</v>
      </c>
      <c r="F101" s="145" t="str">
        <f t="shared" si="11"/>
        <v>-</v>
      </c>
      <c r="G101" s="144">
        <v>2578</v>
      </c>
      <c r="H101" s="145" t="str">
        <f t="shared" si="11"/>
        <v>-</v>
      </c>
      <c r="I101" s="144">
        <v>3221</v>
      </c>
      <c r="J101" s="145">
        <f t="shared" si="11"/>
        <v>0.24941815360744757</v>
      </c>
      <c r="K101" s="144">
        <v>3813</v>
      </c>
      <c r="L101" s="145">
        <f t="shared" si="11"/>
        <v>0.1837938528407328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0</v>
      </c>
      <c r="F102" s="145" t="str">
        <f t="shared" si="11"/>
        <v>-</v>
      </c>
      <c r="G102" s="144">
        <v>3005</v>
      </c>
      <c r="H102" s="145" t="str">
        <f t="shared" si="11"/>
        <v>-</v>
      </c>
      <c r="I102" s="144">
        <v>3282</v>
      </c>
      <c r="J102" s="145">
        <f t="shared" si="11"/>
        <v>9.2179700499168016E-2</v>
      </c>
      <c r="K102" s="144">
        <v>3568</v>
      </c>
      <c r="L102" s="145">
        <f t="shared" si="11"/>
        <v>8.7141986593540555E-2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0</v>
      </c>
      <c r="F103" s="145" t="str">
        <f t="shared" si="11"/>
        <v>-</v>
      </c>
      <c r="G103" s="144">
        <v>4368</v>
      </c>
      <c r="H103" s="145" t="str">
        <f t="shared" si="11"/>
        <v>-</v>
      </c>
      <c r="I103" s="144">
        <v>4031</v>
      </c>
      <c r="J103" s="145">
        <f t="shared" si="11"/>
        <v>-7.71520146520146E-2</v>
      </c>
      <c r="K103" s="144">
        <v>4365</v>
      </c>
      <c r="L103" s="145">
        <f t="shared" si="11"/>
        <v>8.2857851649714709E-2</v>
      </c>
      <c r="M103" s="144"/>
      <c r="N103" s="145"/>
    </row>
    <row r="104" spans="2:14" x14ac:dyDescent="0.25">
      <c r="B104" s="143" t="s">
        <v>85</v>
      </c>
      <c r="C104" s="144">
        <v>1764</v>
      </c>
      <c r="D104" s="145">
        <v>-0.72642679900744422</v>
      </c>
      <c r="E104" s="144">
        <v>1764</v>
      </c>
      <c r="F104" s="145">
        <f t="shared" si="11"/>
        <v>0</v>
      </c>
      <c r="G104" s="144">
        <v>4192</v>
      </c>
      <c r="H104" s="145">
        <f t="shared" si="11"/>
        <v>1.3764172335600908</v>
      </c>
      <c r="I104" s="144">
        <v>5104</v>
      </c>
      <c r="J104" s="145">
        <f t="shared" si="11"/>
        <v>0.21755725190839703</v>
      </c>
      <c r="K104" s="144">
        <v>4774</v>
      </c>
      <c r="L104" s="145">
        <f t="shared" si="11"/>
        <v>-6.4655172413793149E-2</v>
      </c>
      <c r="M104" s="144"/>
      <c r="N104" s="145"/>
    </row>
    <row r="105" spans="2:14" x14ac:dyDescent="0.25">
      <c r="B105" s="143" t="s">
        <v>87</v>
      </c>
      <c r="C105" s="144">
        <v>1176</v>
      </c>
      <c r="D105" s="145">
        <v>-0.77226955848179712</v>
      </c>
      <c r="E105" s="144">
        <v>1176</v>
      </c>
      <c r="F105" s="145">
        <f t="shared" si="11"/>
        <v>0</v>
      </c>
      <c r="G105" s="144">
        <v>3212</v>
      </c>
      <c r="H105" s="145">
        <f t="shared" si="11"/>
        <v>1.7312925170068025</v>
      </c>
      <c r="I105" s="144">
        <v>3971</v>
      </c>
      <c r="J105" s="145">
        <f t="shared" si="11"/>
        <v>0.23630136986301364</v>
      </c>
      <c r="K105" s="144">
        <v>3928</v>
      </c>
      <c r="L105" s="145">
        <f t="shared" si="11"/>
        <v>-1.0828506673381977E-2</v>
      </c>
      <c r="M105" s="144"/>
      <c r="N105" s="145"/>
    </row>
    <row r="106" spans="2:14" x14ac:dyDescent="0.25">
      <c r="B106" s="143" t="s">
        <v>89</v>
      </c>
      <c r="C106" s="144">
        <v>828</v>
      </c>
      <c r="D106" s="145">
        <v>-0.84920779457293749</v>
      </c>
      <c r="E106" s="144">
        <v>828</v>
      </c>
      <c r="F106" s="145">
        <f t="shared" si="11"/>
        <v>0</v>
      </c>
      <c r="G106" s="144">
        <v>3609</v>
      </c>
      <c r="H106" s="145">
        <f t="shared" si="11"/>
        <v>3.3586956521739131</v>
      </c>
      <c r="I106" s="144">
        <v>4485</v>
      </c>
      <c r="J106" s="145">
        <f t="shared" si="11"/>
        <v>0.24272651704073156</v>
      </c>
      <c r="K106" s="144">
        <v>4771</v>
      </c>
      <c r="L106" s="145">
        <f t="shared" si="11"/>
        <v>6.3768115942028913E-2</v>
      </c>
      <c r="M106" s="144"/>
      <c r="N106" s="145"/>
    </row>
    <row r="107" spans="2:14" x14ac:dyDescent="0.25">
      <c r="B107" s="143" t="s">
        <v>91</v>
      </c>
      <c r="C107" s="144">
        <v>526</v>
      </c>
      <c r="D107" s="145">
        <v>-0.90757336144790024</v>
      </c>
      <c r="E107" s="144">
        <v>526</v>
      </c>
      <c r="F107" s="145">
        <f t="shared" si="11"/>
        <v>0</v>
      </c>
      <c r="G107" s="144">
        <v>4521</v>
      </c>
      <c r="H107" s="145">
        <f t="shared" si="11"/>
        <v>7.5950570342205328</v>
      </c>
      <c r="I107" s="144">
        <v>4188</v>
      </c>
      <c r="J107" s="145">
        <f t="shared" si="11"/>
        <v>-7.3656270736562668E-2</v>
      </c>
      <c r="K107" s="144">
        <v>4798</v>
      </c>
      <c r="L107" s="145">
        <f t="shared" si="11"/>
        <v>0.14565425023877743</v>
      </c>
      <c r="M107" s="144"/>
      <c r="N107" s="145"/>
    </row>
    <row r="108" spans="2:14" x14ac:dyDescent="0.25">
      <c r="B108" s="143" t="s">
        <v>93</v>
      </c>
      <c r="C108" s="144">
        <v>845</v>
      </c>
      <c r="D108" s="145">
        <v>-0.86088244978597306</v>
      </c>
      <c r="E108" s="144">
        <v>845</v>
      </c>
      <c r="F108" s="145">
        <f t="shared" si="11"/>
        <v>0</v>
      </c>
      <c r="G108" s="144">
        <v>4538</v>
      </c>
      <c r="H108" s="145">
        <f t="shared" si="11"/>
        <v>4.3704142011834319</v>
      </c>
      <c r="I108" s="144">
        <v>4613</v>
      </c>
      <c r="J108" s="145">
        <f t="shared" si="11"/>
        <v>1.6527104451300234E-2</v>
      </c>
      <c r="K108" s="144">
        <v>4807</v>
      </c>
      <c r="L108" s="145">
        <f t="shared" si="11"/>
        <v>4.2055061781920644E-2</v>
      </c>
      <c r="M108" s="144"/>
      <c r="N108" s="145"/>
    </row>
    <row r="109" spans="2:14" ht="15.75" x14ac:dyDescent="0.25">
      <c r="B109" s="146" t="s">
        <v>30</v>
      </c>
      <c r="C109" s="147">
        <v>19586</v>
      </c>
      <c r="D109" s="148">
        <v>-0.72268395939230046</v>
      </c>
      <c r="E109" s="147">
        <v>19586</v>
      </c>
      <c r="F109" s="148">
        <f t="shared" si="11"/>
        <v>0</v>
      </c>
      <c r="G109" s="147">
        <v>45819</v>
      </c>
      <c r="H109" s="148">
        <f t="shared" si="11"/>
        <v>1.3393750638210968</v>
      </c>
      <c r="I109" s="147">
        <v>49548</v>
      </c>
      <c r="J109" s="148">
        <f t="shared" si="11"/>
        <v>8.1385451450271651E-2</v>
      </c>
      <c r="K109" s="147">
        <v>51880</v>
      </c>
      <c r="L109" s="148">
        <f t="shared" si="11"/>
        <v>4.7065471865665565E-2</v>
      </c>
      <c r="M109" s="147">
        <v>8621</v>
      </c>
      <c r="N109" s="148">
        <v>5.8960815624616192E-2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1:11" x14ac:dyDescent="0.25">
      <c r="K114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17A3-12BE-43DD-8B09-254212F816BA}">
  <sheetPr>
    <tabColor theme="7" tint="0.79998168889431442"/>
  </sheetPr>
  <dimension ref="A4:E11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132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287810</v>
      </c>
      <c r="D8" s="145">
        <f t="shared" ref="D8:D10" si="0">C8/C9-1</f>
        <v>3.3080396562739978E-2</v>
      </c>
    </row>
    <row r="9" spans="1:5" x14ac:dyDescent="0.25">
      <c r="A9" s="1"/>
      <c r="B9" s="143">
        <v>2023</v>
      </c>
      <c r="C9" s="144">
        <v>278594</v>
      </c>
      <c r="D9" s="145">
        <f t="shared" si="0"/>
        <v>8.3530066078866927E-2</v>
      </c>
    </row>
    <row r="10" spans="1:5" x14ac:dyDescent="0.25">
      <c r="A10" s="1"/>
      <c r="B10" s="143">
        <v>2022</v>
      </c>
      <c r="C10" s="144">
        <v>257117</v>
      </c>
      <c r="D10" s="145">
        <f t="shared" si="0"/>
        <v>0.83202228777450027</v>
      </c>
    </row>
    <row r="11" spans="1:5" x14ac:dyDescent="0.25">
      <c r="A11" s="1"/>
      <c r="B11" s="143">
        <v>2021</v>
      </c>
      <c r="C11" s="144">
        <v>140346</v>
      </c>
      <c r="D11" s="145">
        <f>C11/C12-1</f>
        <v>0.45163992925186958</v>
      </c>
    </row>
    <row r="12" spans="1:5" x14ac:dyDescent="0.25">
      <c r="A12" s="1" t="s">
        <v>72</v>
      </c>
      <c r="B12" s="143">
        <v>2020</v>
      </c>
      <c r="C12" s="144">
        <v>96681</v>
      </c>
      <c r="D12" s="145">
        <f t="shared" ref="D12:D21" si="1">C12/C13-1</f>
        <v>-0.61362219451371569</v>
      </c>
    </row>
    <row r="13" spans="1:5" x14ac:dyDescent="0.25">
      <c r="A13" s="1" t="s">
        <v>74</v>
      </c>
      <c r="B13" s="143">
        <v>2019</v>
      </c>
      <c r="C13" s="144">
        <v>250224</v>
      </c>
      <c r="D13" s="145">
        <f t="shared" si="1"/>
        <v>-8.1504103836609998E-2</v>
      </c>
    </row>
    <row r="14" spans="1:5" x14ac:dyDescent="0.25">
      <c r="A14" s="1" t="s">
        <v>76</v>
      </c>
      <c r="B14" s="143">
        <v>2018</v>
      </c>
      <c r="C14" s="144">
        <v>272428</v>
      </c>
      <c r="D14" s="145">
        <f t="shared" si="1"/>
        <v>2.9455887965597727E-2</v>
      </c>
    </row>
    <row r="15" spans="1:5" x14ac:dyDescent="0.25">
      <c r="A15" s="1" t="s">
        <v>78</v>
      </c>
      <c r="B15" s="143">
        <v>2017</v>
      </c>
      <c r="C15" s="144">
        <v>264633</v>
      </c>
      <c r="D15" s="145">
        <f>C15/C16-1</f>
        <v>4.9452140083993346E-2</v>
      </c>
    </row>
    <row r="16" spans="1:5" x14ac:dyDescent="0.25">
      <c r="A16" s="1" t="s">
        <v>80</v>
      </c>
      <c r="B16" s="143">
        <v>2016</v>
      </c>
      <c r="C16" s="144">
        <v>252163</v>
      </c>
      <c r="D16" s="145">
        <f>C16/C17-1</f>
        <v>7.3198447421732649E-2</v>
      </c>
    </row>
    <row r="17" spans="1:5" x14ac:dyDescent="0.25">
      <c r="A17" s="1" t="s">
        <v>82</v>
      </c>
      <c r="B17" s="143">
        <v>2015</v>
      </c>
      <c r="C17" s="144">
        <v>234964</v>
      </c>
      <c r="D17" s="145">
        <f t="shared" si="1"/>
        <v>3.4199846826940883E-2</v>
      </c>
    </row>
    <row r="18" spans="1:5" x14ac:dyDescent="0.25">
      <c r="A18" s="1" t="s">
        <v>84</v>
      </c>
      <c r="B18" s="143">
        <v>2014</v>
      </c>
      <c r="C18" s="144">
        <v>227194</v>
      </c>
      <c r="D18" s="145">
        <f t="shared" si="1"/>
        <v>1.3806336456938961E-2</v>
      </c>
    </row>
    <row r="19" spans="1:5" x14ac:dyDescent="0.25">
      <c r="A19" s="1" t="s">
        <v>86</v>
      </c>
      <c r="B19" s="143">
        <v>2013</v>
      </c>
      <c r="C19" s="144">
        <v>224100</v>
      </c>
      <c r="D19" s="145">
        <f t="shared" si="1"/>
        <v>-3.5627143588706334E-2</v>
      </c>
    </row>
    <row r="20" spans="1:5" x14ac:dyDescent="0.25">
      <c r="A20" s="1" t="s">
        <v>88</v>
      </c>
      <c r="B20" s="143">
        <v>2012</v>
      </c>
      <c r="C20" s="144">
        <v>232379</v>
      </c>
      <c r="D20" s="145">
        <f>C20/C21-1</f>
        <v>-1.2686678138210894E-2</v>
      </c>
    </row>
    <row r="21" spans="1:5" x14ac:dyDescent="0.25">
      <c r="A21" s="1" t="s">
        <v>90</v>
      </c>
      <c r="B21" s="143">
        <v>2011</v>
      </c>
      <c r="C21" s="144">
        <v>235365</v>
      </c>
      <c r="D21" s="145">
        <f t="shared" si="1"/>
        <v>0.22836729155358859</v>
      </c>
    </row>
    <row r="22" spans="1:5" x14ac:dyDescent="0.25">
      <c r="A22" s="1" t="s">
        <v>92</v>
      </c>
      <c r="B22" s="143">
        <v>2010</v>
      </c>
      <c r="C22" s="144">
        <v>191608</v>
      </c>
      <c r="D22" s="145"/>
    </row>
    <row r="23" spans="1:5" ht="6" customHeight="1" x14ac:dyDescent="0.25"/>
    <row r="24" spans="1:5" x14ac:dyDescent="0.25">
      <c r="B24" s="129" t="s">
        <v>55</v>
      </c>
      <c r="C24" s="129"/>
      <c r="D24" s="129"/>
    </row>
    <row r="27" spans="1:5" ht="48.75" customHeight="1" thickBot="1" x14ac:dyDescent="0.3">
      <c r="B27" s="12" t="s">
        <v>257</v>
      </c>
      <c r="C27" s="12"/>
      <c r="D27" s="12"/>
      <c r="E27" s="1" t="s">
        <v>94</v>
      </c>
    </row>
    <row r="28" spans="1:5" ht="10.5" customHeight="1" thickBot="1" x14ac:dyDescent="0.3">
      <c r="B28" s="130"/>
      <c r="C28" s="131"/>
      <c r="D28" s="130"/>
      <c r="E28" s="1" t="s">
        <v>95</v>
      </c>
    </row>
    <row r="29" spans="1:5" ht="22.5" thickTop="1" thickBot="1" x14ac:dyDescent="0.3">
      <c r="B29" s="150" t="s">
        <v>96</v>
      </c>
      <c r="C29" s="133" t="s">
        <v>137</v>
      </c>
      <c r="D29" s="134"/>
    </row>
    <row r="30" spans="1:5" ht="16.5" thickTop="1" thickBot="1" x14ac:dyDescent="0.3">
      <c r="B30" s="107"/>
      <c r="C30" s="140" t="s">
        <v>138</v>
      </c>
      <c r="D30" s="141" t="s">
        <v>139</v>
      </c>
    </row>
    <row r="31" spans="1:5" x14ac:dyDescent="0.25">
      <c r="B31" s="143">
        <v>2024</v>
      </c>
      <c r="C31" s="144">
        <v>235930</v>
      </c>
      <c r="D31" s="145">
        <f t="shared" ref="D31:D44" si="2">C31/C32-1</f>
        <v>3.0055098102564459E-2</v>
      </c>
    </row>
    <row r="32" spans="1:5" x14ac:dyDescent="0.25">
      <c r="B32" s="143">
        <v>2023</v>
      </c>
      <c r="C32" s="144">
        <v>229046</v>
      </c>
      <c r="D32" s="145">
        <f t="shared" si="2"/>
        <v>8.3995115902658846E-2</v>
      </c>
    </row>
    <row r="33" spans="2:4" x14ac:dyDescent="0.25">
      <c r="B33" s="143">
        <v>2022</v>
      </c>
      <c r="C33" s="144">
        <v>211298</v>
      </c>
      <c r="D33" s="145">
        <f t="shared" si="2"/>
        <v>0.81231666523715584</v>
      </c>
    </row>
    <row r="34" spans="2:4" x14ac:dyDescent="0.25">
      <c r="B34" s="143">
        <v>2021</v>
      </c>
      <c r="C34" s="144">
        <v>116590</v>
      </c>
      <c r="D34" s="145">
        <f t="shared" si="2"/>
        <v>0.51229003177897403</v>
      </c>
    </row>
    <row r="35" spans="2:4" x14ac:dyDescent="0.25">
      <c r="B35" s="143">
        <v>2020</v>
      </c>
      <c r="C35" s="144">
        <v>77095</v>
      </c>
      <c r="D35" s="145">
        <f t="shared" si="2"/>
        <v>-0.57073336414305365</v>
      </c>
    </row>
    <row r="36" spans="2:4" x14ac:dyDescent="0.25">
      <c r="B36" s="143">
        <v>2019</v>
      </c>
      <c r="C36" s="144">
        <v>179597</v>
      </c>
      <c r="D36" s="145">
        <f t="shared" si="2"/>
        <v>2.7295867295867193E-2</v>
      </c>
    </row>
    <row r="37" spans="2:4" x14ac:dyDescent="0.25">
      <c r="B37" s="143">
        <v>2018</v>
      </c>
      <c r="C37" s="144">
        <v>174825</v>
      </c>
      <c r="D37" s="145">
        <f t="shared" si="2"/>
        <v>2.4933752315737578E-2</v>
      </c>
    </row>
    <row r="38" spans="2:4" x14ac:dyDescent="0.25">
      <c r="B38" s="143">
        <v>2017</v>
      </c>
      <c r="C38" s="144">
        <v>170572</v>
      </c>
      <c r="D38" s="145">
        <f>C38/C39-1</f>
        <v>8.4186629460589746E-3</v>
      </c>
    </row>
    <row r="39" spans="2:4" x14ac:dyDescent="0.25">
      <c r="B39" s="143">
        <v>2016</v>
      </c>
      <c r="C39" s="144">
        <v>169148</v>
      </c>
      <c r="D39" s="145">
        <f>C39/C40-1</f>
        <v>4.1078976112456367E-3</v>
      </c>
    </row>
    <row r="40" spans="2:4" x14ac:dyDescent="0.25">
      <c r="B40" s="143">
        <v>2015</v>
      </c>
      <c r="C40" s="144">
        <v>168456</v>
      </c>
      <c r="D40" s="145">
        <f t="shared" si="2"/>
        <v>9.6496170120949909E-3</v>
      </c>
    </row>
    <row r="41" spans="2:4" x14ac:dyDescent="0.25">
      <c r="B41" s="143">
        <v>2014</v>
      </c>
      <c r="C41" s="144">
        <v>166846</v>
      </c>
      <c r="D41" s="145">
        <f t="shared" si="2"/>
        <v>2.8611941678739816E-2</v>
      </c>
    </row>
    <row r="42" spans="2:4" x14ac:dyDescent="0.25">
      <c r="B42" s="143">
        <v>2013</v>
      </c>
      <c r="C42" s="144">
        <v>162205</v>
      </c>
      <c r="D42" s="145">
        <f t="shared" si="2"/>
        <v>1.1356552545658261E-3</v>
      </c>
    </row>
    <row r="43" spans="2:4" x14ac:dyDescent="0.25">
      <c r="B43" s="143">
        <v>2012</v>
      </c>
      <c r="C43" s="144">
        <v>162021</v>
      </c>
      <c r="D43" s="145">
        <f>C43/C44-1</f>
        <v>5.1292532897298182E-2</v>
      </c>
    </row>
    <row r="44" spans="2:4" x14ac:dyDescent="0.25">
      <c r="B44" s="143">
        <v>2011</v>
      </c>
      <c r="C44" s="144">
        <v>154116</v>
      </c>
      <c r="D44" s="145">
        <f t="shared" si="2"/>
        <v>0.176655621554765</v>
      </c>
    </row>
    <row r="45" spans="2:4" x14ac:dyDescent="0.25">
      <c r="B45" s="143">
        <v>2010</v>
      </c>
      <c r="C45" s="144">
        <v>130978</v>
      </c>
      <c r="D45" s="145"/>
    </row>
    <row r="46" spans="2:4" ht="6" customHeight="1" x14ac:dyDescent="0.25"/>
    <row r="47" spans="2:4" x14ac:dyDescent="0.25">
      <c r="B47" s="129" t="s">
        <v>55</v>
      </c>
      <c r="C47" s="129"/>
      <c r="D47" s="129"/>
    </row>
    <row r="50" spans="1:5" ht="48.75" customHeight="1" thickBot="1" x14ac:dyDescent="0.3">
      <c r="B50" s="12" t="s">
        <v>258</v>
      </c>
      <c r="C50" s="12"/>
      <c r="D50" s="12"/>
      <c r="E50" s="1" t="s">
        <v>98</v>
      </c>
    </row>
    <row r="51" spans="1:5" ht="10.5" customHeight="1" thickBot="1" x14ac:dyDescent="0.3">
      <c r="B51" s="130"/>
      <c r="C51" s="131"/>
      <c r="D51" s="130"/>
      <c r="E51" s="1" t="s">
        <v>99</v>
      </c>
    </row>
    <row r="52" spans="1:5" ht="22.5" thickTop="1" thickBot="1" x14ac:dyDescent="0.3">
      <c r="B52" s="135"/>
      <c r="C52" s="133" t="s">
        <v>140</v>
      </c>
      <c r="D52" s="134"/>
    </row>
    <row r="53" spans="1:5" ht="16.5" thickTop="1" thickBot="1" x14ac:dyDescent="0.3">
      <c r="B53" s="107"/>
      <c r="C53" s="140" t="s">
        <v>138</v>
      </c>
      <c r="D53" s="141" t="s">
        <v>139</v>
      </c>
    </row>
    <row r="54" spans="1:5" x14ac:dyDescent="0.25">
      <c r="A54" s="1">
        <v>1</v>
      </c>
      <c r="B54" s="143">
        <v>2024</v>
      </c>
      <c r="C54" s="144">
        <v>183335</v>
      </c>
      <c r="D54" s="145">
        <f t="shared" ref="D54:D56" si="3">C54/C55-1</f>
        <v>1.8312800630977843E-2</v>
      </c>
    </row>
    <row r="55" spans="1:5" x14ac:dyDescent="0.25">
      <c r="A55" s="1"/>
      <c r="B55" s="143">
        <v>2023</v>
      </c>
      <c r="C55" s="144">
        <v>180038</v>
      </c>
      <c r="D55" s="145">
        <f t="shared" si="3"/>
        <v>9.8375357659246099E-2</v>
      </c>
    </row>
    <row r="56" spans="1:5" x14ac:dyDescent="0.25">
      <c r="A56" s="1"/>
      <c r="B56" s="143">
        <v>2022</v>
      </c>
      <c r="C56" s="144">
        <v>163913</v>
      </c>
      <c r="D56" s="145">
        <f t="shared" si="3"/>
        <v>0.8764438542465629</v>
      </c>
    </row>
    <row r="57" spans="1:5" x14ac:dyDescent="0.25">
      <c r="A57" s="1"/>
      <c r="B57" s="143">
        <v>2021</v>
      </c>
      <c r="C57" s="144">
        <v>87353</v>
      </c>
      <c r="D57" s="145" t="e">
        <f>C57/C58-1</f>
        <v>#DIV/0!</v>
      </c>
    </row>
    <row r="58" spans="1:5" x14ac:dyDescent="0.25">
      <c r="A58" s="1">
        <v>2</v>
      </c>
      <c r="B58" s="143">
        <v>2020</v>
      </c>
      <c r="C58" s="144">
        <v>0</v>
      </c>
      <c r="D58" s="145">
        <f t="shared" ref="D58:D67" si="4">C58/C59-1</f>
        <v>-1</v>
      </c>
    </row>
    <row r="59" spans="1:5" x14ac:dyDescent="0.25">
      <c r="A59" s="1">
        <v>3</v>
      </c>
      <c r="B59" s="143">
        <v>2019</v>
      </c>
      <c r="C59" s="144">
        <v>149743</v>
      </c>
      <c r="D59" s="145" t="e">
        <f t="shared" si="4"/>
        <v>#DIV/0!</v>
      </c>
    </row>
    <row r="60" spans="1:5" x14ac:dyDescent="0.25">
      <c r="A60" s="1">
        <v>4</v>
      </c>
      <c r="B60" s="143">
        <v>2018</v>
      </c>
      <c r="C60" s="144">
        <v>0</v>
      </c>
      <c r="D60" s="145" t="e">
        <f t="shared" si="4"/>
        <v>#DIV/0!</v>
      </c>
    </row>
    <row r="61" spans="1:5" x14ac:dyDescent="0.25">
      <c r="A61" s="1">
        <v>5</v>
      </c>
      <c r="B61" s="143">
        <v>2017</v>
      </c>
      <c r="C61" s="144">
        <v>0</v>
      </c>
      <c r="D61" s="145" t="e">
        <f>C61/C62-1</f>
        <v>#DIV/0!</v>
      </c>
    </row>
    <row r="62" spans="1:5" x14ac:dyDescent="0.25">
      <c r="A62" s="1">
        <v>6</v>
      </c>
      <c r="B62" s="143">
        <v>2016</v>
      </c>
      <c r="C62" s="144">
        <v>0</v>
      </c>
      <c r="D62" s="145" t="e">
        <f>C62/C63-1</f>
        <v>#DIV/0!</v>
      </c>
    </row>
    <row r="63" spans="1:5" x14ac:dyDescent="0.25">
      <c r="A63" s="1">
        <v>7</v>
      </c>
      <c r="B63" s="143">
        <v>2015</v>
      </c>
      <c r="C63" s="144">
        <v>0</v>
      </c>
      <c r="D63" s="145" t="e">
        <f t="shared" si="4"/>
        <v>#DIV/0!</v>
      </c>
    </row>
    <row r="64" spans="1:5" x14ac:dyDescent="0.25">
      <c r="A64" s="1">
        <v>8</v>
      </c>
      <c r="B64" s="143">
        <v>2014</v>
      </c>
      <c r="C64" s="144">
        <v>0</v>
      </c>
      <c r="D64" s="145" t="e">
        <f t="shared" si="4"/>
        <v>#DIV/0!</v>
      </c>
    </row>
    <row r="65" spans="1:5" x14ac:dyDescent="0.25">
      <c r="A65" s="1">
        <v>9</v>
      </c>
      <c r="B65" s="143">
        <v>2013</v>
      </c>
      <c r="C65" s="144">
        <v>0</v>
      </c>
      <c r="D65" s="145" t="e">
        <f t="shared" si="4"/>
        <v>#DIV/0!</v>
      </c>
    </row>
    <row r="66" spans="1:5" x14ac:dyDescent="0.25">
      <c r="A66" s="1">
        <v>10</v>
      </c>
      <c r="B66" s="143">
        <v>2012</v>
      </c>
      <c r="C66" s="144">
        <v>0</v>
      </c>
      <c r="D66" s="145" t="e">
        <f>C66/C67-1</f>
        <v>#DIV/0!</v>
      </c>
    </row>
    <row r="67" spans="1:5" x14ac:dyDescent="0.25">
      <c r="A67" s="1">
        <v>11</v>
      </c>
      <c r="B67" s="143">
        <v>2011</v>
      </c>
      <c r="C67" s="144">
        <v>0</v>
      </c>
      <c r="D67" s="145" t="e">
        <f t="shared" si="4"/>
        <v>#DIV/0!</v>
      </c>
    </row>
    <row r="68" spans="1:5" x14ac:dyDescent="0.25">
      <c r="A68" s="1">
        <v>12</v>
      </c>
      <c r="B68" s="143">
        <v>2010</v>
      </c>
      <c r="C68" s="144">
        <v>0</v>
      </c>
      <c r="D68" s="145"/>
    </row>
    <row r="69" spans="1:5" ht="6" customHeight="1" x14ac:dyDescent="0.25"/>
    <row r="70" spans="1:5" x14ac:dyDescent="0.25">
      <c r="B70" s="129" t="s">
        <v>55</v>
      </c>
      <c r="C70" s="129"/>
      <c r="D70" s="129"/>
    </row>
    <row r="73" spans="1:5" ht="48.75" customHeight="1" thickBot="1" x14ac:dyDescent="0.3">
      <c r="B73" s="12" t="s">
        <v>141</v>
      </c>
      <c r="C73" s="12"/>
      <c r="D73" s="12"/>
      <c r="E73" s="1" t="s">
        <v>101</v>
      </c>
    </row>
    <row r="74" spans="1:5" ht="10.5" customHeight="1" thickBot="1" x14ac:dyDescent="0.3">
      <c r="B74" s="130"/>
      <c r="C74" s="131"/>
      <c r="D74" s="130"/>
      <c r="E74" s="1" t="s">
        <v>102</v>
      </c>
    </row>
    <row r="75" spans="1:5" ht="22.5" thickTop="1" thickBot="1" x14ac:dyDescent="0.3">
      <c r="B75" s="135"/>
      <c r="C75" s="133" t="s">
        <v>142</v>
      </c>
      <c r="D75" s="134"/>
    </row>
    <row r="76" spans="1:5" ht="16.5" thickTop="1" thickBot="1" x14ac:dyDescent="0.3">
      <c r="B76" s="107"/>
      <c r="C76" s="140" t="s">
        <v>138</v>
      </c>
      <c r="D76" s="141" t="s">
        <v>139</v>
      </c>
    </row>
    <row r="77" spans="1:5" x14ac:dyDescent="0.25">
      <c r="A77" s="1">
        <v>1</v>
      </c>
      <c r="B77" s="143">
        <v>2024</v>
      </c>
      <c r="C77" s="144">
        <v>52595</v>
      </c>
      <c r="D77" s="145">
        <f t="shared" ref="D77:D83" si="5">C77/C78-1</f>
        <v>7.3192131896833157E-2</v>
      </c>
    </row>
    <row r="78" spans="1:5" x14ac:dyDescent="0.25">
      <c r="A78" s="1"/>
      <c r="B78" s="143">
        <v>2023</v>
      </c>
      <c r="C78" s="144">
        <v>49008</v>
      </c>
      <c r="D78" s="145">
        <f t="shared" si="5"/>
        <v>3.4251345362456442E-2</v>
      </c>
    </row>
    <row r="79" spans="1:5" x14ac:dyDescent="0.25">
      <c r="A79" s="1"/>
      <c r="B79" s="143">
        <v>2022</v>
      </c>
      <c r="C79" s="144">
        <v>47385</v>
      </c>
      <c r="D79" s="145">
        <f t="shared" si="5"/>
        <v>0.62072032014228551</v>
      </c>
    </row>
    <row r="80" spans="1:5" x14ac:dyDescent="0.25">
      <c r="A80" s="1"/>
      <c r="B80" s="143">
        <v>2021</v>
      </c>
      <c r="C80" s="144">
        <v>29237</v>
      </c>
      <c r="D80" s="145" t="e">
        <f t="shared" si="5"/>
        <v>#DIV/0!</v>
      </c>
    </row>
    <row r="81" spans="1:5" x14ac:dyDescent="0.25">
      <c r="A81" s="1">
        <v>2</v>
      </c>
      <c r="B81" s="143">
        <v>2020</v>
      </c>
      <c r="C81" s="144">
        <v>0</v>
      </c>
      <c r="D81" s="145">
        <f t="shared" si="5"/>
        <v>-1</v>
      </c>
    </row>
    <row r="82" spans="1:5" x14ac:dyDescent="0.25">
      <c r="A82" s="1">
        <v>3</v>
      </c>
      <c r="B82" s="143">
        <v>2019</v>
      </c>
      <c r="C82" s="144">
        <v>29854</v>
      </c>
      <c r="D82" s="145" t="e">
        <f t="shared" si="5"/>
        <v>#DIV/0!</v>
      </c>
    </row>
    <row r="83" spans="1:5" x14ac:dyDescent="0.25">
      <c r="A83" s="1">
        <v>4</v>
      </c>
      <c r="B83" s="143">
        <v>2018</v>
      </c>
      <c r="C83" s="144">
        <v>0</v>
      </c>
      <c r="D83" s="145" t="e">
        <f t="shared" si="5"/>
        <v>#DIV/0!</v>
      </c>
    </row>
    <row r="84" spans="1:5" x14ac:dyDescent="0.25">
      <c r="A84" s="1">
        <v>5</v>
      </c>
      <c r="B84" s="143">
        <v>2017</v>
      </c>
      <c r="C84" s="144">
        <v>0</v>
      </c>
      <c r="D84" s="145" t="e">
        <f>C84/C85-1</f>
        <v>#DIV/0!</v>
      </c>
    </row>
    <row r="85" spans="1:5" x14ac:dyDescent="0.25">
      <c r="A85" s="1">
        <v>6</v>
      </c>
      <c r="B85" s="143">
        <v>2016</v>
      </c>
      <c r="C85" s="144">
        <v>0</v>
      </c>
      <c r="D85" s="145" t="e">
        <f>C85/C86-1</f>
        <v>#DIV/0!</v>
      </c>
    </row>
    <row r="86" spans="1:5" x14ac:dyDescent="0.25">
      <c r="A86" s="1">
        <v>7</v>
      </c>
      <c r="B86" s="143">
        <v>2015</v>
      </c>
      <c r="C86" s="144">
        <v>0</v>
      </c>
      <c r="D86" s="145" t="e">
        <f t="shared" ref="D86:D88" si="6">C86/C87-1</f>
        <v>#DIV/0!</v>
      </c>
    </row>
    <row r="87" spans="1:5" x14ac:dyDescent="0.25">
      <c r="A87" s="1">
        <v>8</v>
      </c>
      <c r="B87" s="143">
        <v>2014</v>
      </c>
      <c r="C87" s="144">
        <v>0</v>
      </c>
      <c r="D87" s="145" t="e">
        <f t="shared" si="6"/>
        <v>#DIV/0!</v>
      </c>
    </row>
    <row r="88" spans="1:5" x14ac:dyDescent="0.25">
      <c r="A88" s="1">
        <v>9</v>
      </c>
      <c r="B88" s="143">
        <v>2013</v>
      </c>
      <c r="C88" s="144">
        <v>0</v>
      </c>
      <c r="D88" s="145" t="e">
        <f t="shared" si="6"/>
        <v>#DIV/0!</v>
      </c>
    </row>
    <row r="89" spans="1:5" x14ac:dyDescent="0.25">
      <c r="A89" s="1">
        <v>10</v>
      </c>
      <c r="B89" s="143">
        <v>2012</v>
      </c>
      <c r="C89" s="144">
        <v>0</v>
      </c>
      <c r="D89" s="145" t="e">
        <f>C89/C90-1</f>
        <v>#DIV/0!</v>
      </c>
    </row>
    <row r="90" spans="1:5" x14ac:dyDescent="0.25">
      <c r="A90" s="1">
        <v>11</v>
      </c>
      <c r="B90" s="143">
        <v>2011</v>
      </c>
      <c r="C90" s="144">
        <v>0</v>
      </c>
      <c r="D90" s="145" t="e">
        <f t="shared" ref="D90" si="7">C90/C91-1</f>
        <v>#DIV/0!</v>
      </c>
    </row>
    <row r="91" spans="1:5" x14ac:dyDescent="0.25">
      <c r="A91" s="1">
        <v>12</v>
      </c>
      <c r="B91" s="143">
        <v>2010</v>
      </c>
      <c r="C91" s="144">
        <v>0</v>
      </c>
      <c r="D91" s="145"/>
    </row>
    <row r="92" spans="1:5" ht="6" customHeight="1" x14ac:dyDescent="0.25"/>
    <row r="93" spans="1:5" x14ac:dyDescent="0.25">
      <c r="B93" s="129" t="s">
        <v>55</v>
      </c>
      <c r="C93" s="129"/>
      <c r="D93" s="129"/>
    </row>
    <row r="96" spans="1:5" ht="48.75" customHeight="1" thickBot="1" x14ac:dyDescent="0.3">
      <c r="B96" s="12" t="s">
        <v>259</v>
      </c>
      <c r="C96" s="12"/>
      <c r="D96" s="12"/>
      <c r="E96" s="1" t="s">
        <v>114</v>
      </c>
    </row>
    <row r="97" spans="2:5" ht="10.5" customHeight="1" thickBot="1" x14ac:dyDescent="0.3">
      <c r="B97" s="130"/>
      <c r="C97" s="131"/>
      <c r="D97" s="130"/>
      <c r="E97" s="1" t="s">
        <v>115</v>
      </c>
    </row>
    <row r="98" spans="2:5" ht="22.5" thickTop="1" thickBot="1" x14ac:dyDescent="0.3">
      <c r="B98" s="150" t="s">
        <v>96</v>
      </c>
      <c r="C98" s="133" t="s">
        <v>32</v>
      </c>
      <c r="D98" s="134"/>
    </row>
    <row r="99" spans="2:5" ht="16.5" thickTop="1" thickBot="1" x14ac:dyDescent="0.3">
      <c r="B99" s="107"/>
      <c r="C99" s="140" t="s">
        <v>138</v>
      </c>
      <c r="D99" s="141" t="s">
        <v>139</v>
      </c>
    </row>
    <row r="100" spans="2:5" x14ac:dyDescent="0.25">
      <c r="B100" s="143">
        <v>2024</v>
      </c>
      <c r="C100" s="144">
        <v>51880</v>
      </c>
      <c r="D100" s="145">
        <f t="shared" ref="D100:D113" si="8">C100/C101-1</f>
        <v>4.7065471865665565E-2</v>
      </c>
    </row>
    <row r="101" spans="2:5" x14ac:dyDescent="0.25">
      <c r="B101" s="143">
        <v>2023</v>
      </c>
      <c r="C101" s="144">
        <v>49548</v>
      </c>
      <c r="D101" s="145">
        <f t="shared" si="8"/>
        <v>8.1385451450271651E-2</v>
      </c>
    </row>
    <row r="102" spans="2:5" x14ac:dyDescent="0.25">
      <c r="B102" s="143">
        <v>2022</v>
      </c>
      <c r="C102" s="144">
        <v>45819</v>
      </c>
      <c r="D102" s="145">
        <f t="shared" si="8"/>
        <v>0.92873379356794072</v>
      </c>
    </row>
    <row r="103" spans="2:5" x14ac:dyDescent="0.25">
      <c r="B103" s="143">
        <v>2021</v>
      </c>
      <c r="C103" s="144">
        <v>23756</v>
      </c>
      <c r="D103" s="145">
        <f t="shared" si="8"/>
        <v>0.21290717859695696</v>
      </c>
    </row>
    <row r="104" spans="2:5" x14ac:dyDescent="0.25">
      <c r="B104" s="143">
        <v>2020</v>
      </c>
      <c r="C104" s="144">
        <v>19586</v>
      </c>
      <c r="D104" s="145">
        <f t="shared" si="8"/>
        <v>-0.72268395939230046</v>
      </c>
    </row>
    <row r="105" spans="2:5" x14ac:dyDescent="0.25">
      <c r="B105" s="143">
        <v>2019</v>
      </c>
      <c r="C105" s="144">
        <v>70627</v>
      </c>
      <c r="D105" s="145">
        <f t="shared" si="8"/>
        <v>-0.27638494718400053</v>
      </c>
    </row>
    <row r="106" spans="2:5" x14ac:dyDescent="0.25">
      <c r="B106" s="143">
        <v>2018</v>
      </c>
      <c r="C106" s="144">
        <v>97603</v>
      </c>
      <c r="D106" s="145">
        <f t="shared" si="8"/>
        <v>3.7656414454449783E-2</v>
      </c>
    </row>
    <row r="107" spans="2:5" x14ac:dyDescent="0.25">
      <c r="B107" s="143">
        <v>2017</v>
      </c>
      <c r="C107" s="144">
        <v>94061</v>
      </c>
      <c r="D107" s="145">
        <f t="shared" si="8"/>
        <v>0.13306029030898037</v>
      </c>
    </row>
    <row r="108" spans="2:5" x14ac:dyDescent="0.25">
      <c r="B108" s="143">
        <v>2016</v>
      </c>
      <c r="C108" s="144">
        <v>83015</v>
      </c>
      <c r="D108" s="145">
        <f t="shared" si="8"/>
        <v>0.24819570577975592</v>
      </c>
    </row>
    <row r="109" spans="2:5" x14ac:dyDescent="0.25">
      <c r="B109" s="143">
        <v>2015</v>
      </c>
      <c r="C109" s="144">
        <v>66508</v>
      </c>
      <c r="D109" s="145">
        <f t="shared" si="8"/>
        <v>0.10207463379068082</v>
      </c>
    </row>
    <row r="110" spans="2:5" x14ac:dyDescent="0.25">
      <c r="B110" s="143">
        <v>2014</v>
      </c>
      <c r="C110" s="144">
        <v>60348</v>
      </c>
      <c r="D110" s="145">
        <f t="shared" si="8"/>
        <v>-2.4993941352290161E-2</v>
      </c>
    </row>
    <row r="111" spans="2:5" x14ac:dyDescent="0.25">
      <c r="B111" s="143">
        <v>2013</v>
      </c>
      <c r="C111" s="144">
        <v>61895</v>
      </c>
      <c r="D111" s="145">
        <f t="shared" si="8"/>
        <v>-0.12028482901731141</v>
      </c>
    </row>
    <row r="112" spans="2:5" x14ac:dyDescent="0.25">
      <c r="B112" s="143">
        <v>2012</v>
      </c>
      <c r="C112" s="144">
        <v>70358</v>
      </c>
      <c r="D112" s="145">
        <f t="shared" si="8"/>
        <v>-0.13404472670432865</v>
      </c>
    </row>
    <row r="113" spans="2:4" x14ac:dyDescent="0.25">
      <c r="B113" s="143">
        <v>2011</v>
      </c>
      <c r="C113" s="144">
        <v>81249</v>
      </c>
      <c r="D113" s="145">
        <f t="shared" si="8"/>
        <v>0.3400791687283522</v>
      </c>
    </row>
    <row r="114" spans="2:4" x14ac:dyDescent="0.25">
      <c r="B114" s="143">
        <v>2010</v>
      </c>
      <c r="C114" s="144">
        <v>60630</v>
      </c>
      <c r="D114" s="145"/>
    </row>
    <row r="115" spans="2:4" ht="6" customHeight="1" x14ac:dyDescent="0.25"/>
    <row r="116" spans="2:4" x14ac:dyDescent="0.25">
      <c r="B116" s="129" t="s">
        <v>55</v>
      </c>
      <c r="C116" s="129"/>
      <c r="D116" s="129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6634D-C2B2-4BB3-A15C-77D2245D21AB}">
  <sheetPr>
    <tabColor theme="7" tint="0.79998168889431442"/>
  </sheetPr>
  <dimension ref="A1:V59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55"/>
      <c r="C2" s="155"/>
      <c r="D2" s="155"/>
      <c r="E2" s="155"/>
      <c r="F2" s="155"/>
    </row>
    <row r="3" spans="1:22" ht="40.5" customHeight="1" thickBot="1" x14ac:dyDescent="0.3">
      <c r="B3" s="81" t="s">
        <v>143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</row>
    <row r="4" spans="1:22" ht="8.25" customHeight="1" thickBot="1" x14ac:dyDescent="0.3">
      <c r="B4" s="105"/>
      <c r="C4" s="105"/>
      <c r="D4" s="105"/>
      <c r="E4" s="105"/>
      <c r="F4" s="105"/>
      <c r="G4" s="105"/>
      <c r="H4" s="105"/>
      <c r="I4" s="105"/>
      <c r="J4" s="106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</row>
    <row r="5" spans="1:22" ht="60.75" thickBot="1" x14ac:dyDescent="0.3">
      <c r="B5" s="107"/>
      <c r="C5" s="156" t="s">
        <v>260</v>
      </c>
      <c r="D5" s="156" t="s">
        <v>231</v>
      </c>
      <c r="E5" s="156" t="s">
        <v>232</v>
      </c>
      <c r="F5" s="156" t="s">
        <v>233</v>
      </c>
      <c r="G5" s="156" t="s">
        <v>234</v>
      </c>
      <c r="H5" s="156" t="s">
        <v>235</v>
      </c>
      <c r="I5" s="157" t="str">
        <f>CONCATENATE("var. ",RIGHT(H5,2),"/",RIGHT(G5,2))</f>
        <v>var. 25/24</v>
      </c>
      <c r="J5" s="157" t="str">
        <f>CONCATENATE("dif. ",RIGHT(H5,2),"/",RIGHT(G5,2))</f>
        <v>dif. 25/24</v>
      </c>
      <c r="K5" s="15" t="str">
        <f>CONCATENATE("cuota ",H5)</f>
        <v>cuota acumulado a febrero 2025</v>
      </c>
      <c r="L5" s="15" t="str">
        <f>CONCATENATE("cuota/ total municipio ",RIGHT(H5,2))</f>
        <v>cuota/ total municipio 25</v>
      </c>
      <c r="M5" s="14" t="s">
        <v>261</v>
      </c>
      <c r="N5" s="14" t="s">
        <v>226</v>
      </c>
      <c r="O5" s="14" t="s">
        <v>227</v>
      </c>
      <c r="P5" s="14" t="s">
        <v>228</v>
      </c>
      <c r="Q5" s="14" t="s">
        <v>229</v>
      </c>
      <c r="R5" s="14" t="s">
        <v>230</v>
      </c>
      <c r="S5" s="157" t="str">
        <f>CONCATENATE("var. ",RIGHT(R5,2),"/",RIGHT(Q5,2))</f>
        <v>var. 25/24</v>
      </c>
      <c r="T5" s="157" t="str">
        <f>CONCATENATE("dif. ",RIGHT(R5,2),"/",RIGHT(Q5,2))</f>
        <v>dif. 25/24</v>
      </c>
      <c r="U5" s="15" t="str">
        <f>CONCATENATE("cuota ",R5)</f>
        <v>cuota febrero 2025</v>
      </c>
      <c r="V5" s="158" t="str">
        <f>CONCATENATE("cuota/ total municipio ",RIGHT(R5,2))</f>
        <v>cuota/ total municipio 25</v>
      </c>
    </row>
    <row r="6" spans="1:22" ht="15.75" x14ac:dyDescent="0.25">
      <c r="B6" s="159" t="s">
        <v>43</v>
      </c>
      <c r="C6" s="160">
        <v>790860</v>
      </c>
      <c r="D6" s="160">
        <v>103153</v>
      </c>
      <c r="E6" s="160">
        <v>622796</v>
      </c>
      <c r="F6" s="160">
        <v>814759</v>
      </c>
      <c r="G6" s="160">
        <v>861072</v>
      </c>
      <c r="H6" s="160">
        <v>856219</v>
      </c>
      <c r="I6" s="161">
        <f>IFERROR(H6/G6-1,"-")</f>
        <v>-5.635997918873259E-3</v>
      </c>
      <c r="J6" s="160">
        <f>IFERROR(H6-G6,"-")</f>
        <v>-4853</v>
      </c>
      <c r="K6" s="161">
        <f t="shared" ref="K6:K57" si="0">IFERROR(H6/$H$6,"-")</f>
        <v>1</v>
      </c>
      <c r="L6" s="162">
        <f>H6/H6</f>
        <v>1</v>
      </c>
      <c r="M6" s="160">
        <v>404607</v>
      </c>
      <c r="N6" s="160">
        <v>56791</v>
      </c>
      <c r="O6" s="160">
        <v>349079</v>
      </c>
      <c r="P6" s="160">
        <v>411122</v>
      </c>
      <c r="Q6" s="160">
        <v>443450</v>
      </c>
      <c r="R6" s="160">
        <v>433757</v>
      </c>
      <c r="S6" s="161">
        <f>IFERROR(R6/Q6-1,"-")</f>
        <v>-2.1858157627691943E-2</v>
      </c>
      <c r="T6" s="160">
        <f t="shared" ref="T6:T57" si="1">R6-Q6</f>
        <v>-9693</v>
      </c>
      <c r="U6" s="161">
        <f>IFERROR(P6/$P$6,"-")</f>
        <v>1</v>
      </c>
      <c r="V6" s="162">
        <f>IFERROR(R6/R6,"-")</f>
        <v>1</v>
      </c>
    </row>
    <row r="7" spans="1:22" ht="15.75" x14ac:dyDescent="0.25">
      <c r="B7" s="163" t="s">
        <v>60</v>
      </c>
      <c r="C7" s="164">
        <v>605036</v>
      </c>
      <c r="D7" s="164">
        <v>79095</v>
      </c>
      <c r="E7" s="164">
        <v>491667</v>
      </c>
      <c r="F7" s="164">
        <v>650456</v>
      </c>
      <c r="G7" s="164">
        <v>676110</v>
      </c>
      <c r="H7" s="164">
        <v>674643</v>
      </c>
      <c r="I7" s="165">
        <f t="shared" ref="I7:I57" si="2">IFERROR(H7/G7-1,"-")</f>
        <v>-2.1697652748813301E-3</v>
      </c>
      <c r="J7" s="164">
        <f t="shared" ref="J7:J57" si="3">IFERROR(H7-G7,"-")</f>
        <v>-1467</v>
      </c>
      <c r="K7" s="165">
        <f t="shared" si="0"/>
        <v>0.78793276019336178</v>
      </c>
      <c r="L7" s="165">
        <f>H7/H6</f>
        <v>0.78793276019336178</v>
      </c>
      <c r="M7" s="164">
        <v>311807</v>
      </c>
      <c r="N7" s="164">
        <v>43424</v>
      </c>
      <c r="O7" s="164">
        <v>279945</v>
      </c>
      <c r="P7" s="164">
        <v>327297</v>
      </c>
      <c r="Q7" s="164">
        <v>347670</v>
      </c>
      <c r="R7" s="164">
        <v>338178</v>
      </c>
      <c r="S7" s="165">
        <f t="shared" ref="S7:S57" si="4">IFERROR(R7/Q7-1,"-")</f>
        <v>-2.730175166105786E-2</v>
      </c>
      <c r="T7" s="164">
        <f t="shared" si="1"/>
        <v>-9492</v>
      </c>
      <c r="U7" s="165">
        <f t="shared" ref="U7:U57" si="5">IFERROR(P7/$P$6,"-")</f>
        <v>0.79610675176711532</v>
      </c>
      <c r="V7" s="165">
        <f>IFERROR(R7/R6,"-")</f>
        <v>0.77964851287702563</v>
      </c>
    </row>
    <row r="8" spans="1:22" x14ac:dyDescent="0.25">
      <c r="B8" s="121" t="s">
        <v>140</v>
      </c>
      <c r="C8" s="70">
        <v>481940</v>
      </c>
      <c r="D8" s="70">
        <v>59043</v>
      </c>
      <c r="E8" s="70">
        <v>403574</v>
      </c>
      <c r="F8" s="70">
        <v>528370</v>
      </c>
      <c r="G8" s="70">
        <v>556467</v>
      </c>
      <c r="H8" s="70">
        <v>548283</v>
      </c>
      <c r="I8" s="122">
        <f t="shared" si="2"/>
        <v>-1.470707157836848E-2</v>
      </c>
      <c r="J8" s="70">
        <f t="shared" si="3"/>
        <v>-8184</v>
      </c>
      <c r="K8" s="122">
        <f t="shared" si="0"/>
        <v>0.64035369455711677</v>
      </c>
      <c r="L8" s="122">
        <f>H8/H6</f>
        <v>0.64035369455711677</v>
      </c>
      <c r="M8" s="70">
        <v>248428</v>
      </c>
      <c r="N8" s="70">
        <v>32824</v>
      </c>
      <c r="O8" s="70">
        <v>229152</v>
      </c>
      <c r="P8" s="70">
        <v>265181</v>
      </c>
      <c r="Q8" s="70">
        <v>284972</v>
      </c>
      <c r="R8" s="70">
        <v>275893</v>
      </c>
      <c r="S8" s="122">
        <f t="shared" si="4"/>
        <v>-3.1859270384458793E-2</v>
      </c>
      <c r="T8" s="70">
        <f t="shared" si="1"/>
        <v>-9079</v>
      </c>
      <c r="U8" s="122">
        <f t="shared" si="5"/>
        <v>0.64501778061013515</v>
      </c>
      <c r="V8" s="122">
        <f>IFERROR(R8/R6,"-")</f>
        <v>0.63605428846105072</v>
      </c>
    </row>
    <row r="9" spans="1:22" x14ac:dyDescent="0.25">
      <c r="B9" s="121" t="s">
        <v>142</v>
      </c>
      <c r="C9" s="70">
        <v>123096</v>
      </c>
      <c r="D9" s="70">
        <v>20052</v>
      </c>
      <c r="E9" s="70">
        <v>88093</v>
      </c>
      <c r="F9" s="70">
        <v>122086</v>
      </c>
      <c r="G9" s="70">
        <v>119643</v>
      </c>
      <c r="H9" s="70">
        <v>126360</v>
      </c>
      <c r="I9" s="122">
        <f t="shared" si="2"/>
        <v>5.6142022516987966E-2</v>
      </c>
      <c r="J9" s="70">
        <f t="shared" si="3"/>
        <v>6717</v>
      </c>
      <c r="K9" s="122">
        <f t="shared" si="0"/>
        <v>0.14757906563624493</v>
      </c>
      <c r="L9" s="122">
        <f>H9/H6</f>
        <v>0.14757906563624493</v>
      </c>
      <c r="M9" s="70">
        <v>63379</v>
      </c>
      <c r="N9" s="70">
        <v>10600</v>
      </c>
      <c r="O9" s="70">
        <v>50793</v>
      </c>
      <c r="P9" s="70">
        <v>62116</v>
      </c>
      <c r="Q9" s="70">
        <v>62698</v>
      </c>
      <c r="R9" s="70">
        <v>62285</v>
      </c>
      <c r="S9" s="122">
        <f t="shared" si="4"/>
        <v>-6.5871319659319694E-3</v>
      </c>
      <c r="T9" s="70">
        <f t="shared" si="1"/>
        <v>-413</v>
      </c>
      <c r="U9" s="122">
        <f t="shared" si="5"/>
        <v>0.15108897115698017</v>
      </c>
      <c r="V9" s="122">
        <f>IFERROR(R9/R6,"-")</f>
        <v>0.14359422441597483</v>
      </c>
    </row>
    <row r="10" spans="1:22" ht="16.5" thickBot="1" x14ac:dyDescent="0.3">
      <c r="B10" s="166" t="s">
        <v>63</v>
      </c>
      <c r="C10" s="167">
        <v>185824</v>
      </c>
      <c r="D10" s="167">
        <v>24058</v>
      </c>
      <c r="E10" s="167">
        <v>131129</v>
      </c>
      <c r="F10" s="167">
        <v>164303</v>
      </c>
      <c r="G10" s="167">
        <v>184962</v>
      </c>
      <c r="H10" s="167">
        <v>181576</v>
      </c>
      <c r="I10" s="168">
        <f t="shared" si="2"/>
        <v>-1.8306462949146285E-2</v>
      </c>
      <c r="J10" s="167">
        <f t="shared" si="3"/>
        <v>-3386</v>
      </c>
      <c r="K10" s="168">
        <f t="shared" si="0"/>
        <v>0.21206723980663825</v>
      </c>
      <c r="L10" s="168">
        <f>H10/H6</f>
        <v>0.21206723980663825</v>
      </c>
      <c r="M10" s="167">
        <v>92800</v>
      </c>
      <c r="N10" s="167">
        <v>13367</v>
      </c>
      <c r="O10" s="167">
        <v>69134</v>
      </c>
      <c r="P10" s="167">
        <v>83825</v>
      </c>
      <c r="Q10" s="167">
        <v>95780</v>
      </c>
      <c r="R10" s="167">
        <v>95579</v>
      </c>
      <c r="S10" s="168">
        <f t="shared" si="4"/>
        <v>-2.0985591981624863E-3</v>
      </c>
      <c r="T10" s="167">
        <f t="shared" si="1"/>
        <v>-201</v>
      </c>
      <c r="U10" s="168">
        <f t="shared" si="5"/>
        <v>0.20389324823288466</v>
      </c>
      <c r="V10" s="168">
        <f>IFERROR(R10/R6,"-")</f>
        <v>0.22035148712297439</v>
      </c>
    </row>
    <row r="11" spans="1:22" ht="15.75" x14ac:dyDescent="0.25">
      <c r="A11" s="169">
        <f>G11/$G$11</f>
        <v>1</v>
      </c>
      <c r="B11" s="159" t="s">
        <v>44</v>
      </c>
      <c r="C11" s="160">
        <v>286450</v>
      </c>
      <c r="D11" s="160">
        <v>34529</v>
      </c>
      <c r="E11" s="160">
        <v>230846</v>
      </c>
      <c r="F11" s="160">
        <v>286632</v>
      </c>
      <c r="G11" s="160">
        <v>305512</v>
      </c>
      <c r="H11" s="160">
        <v>293941</v>
      </c>
      <c r="I11" s="161">
        <f t="shared" si="2"/>
        <v>-3.7874126057241608E-2</v>
      </c>
      <c r="J11" s="160">
        <f t="shared" si="3"/>
        <v>-11571</v>
      </c>
      <c r="K11" s="161">
        <f t="shared" si="0"/>
        <v>0.34330118813060678</v>
      </c>
      <c r="L11" s="162">
        <f>H11/H11</f>
        <v>1</v>
      </c>
      <c r="M11" s="160">
        <v>148350</v>
      </c>
      <c r="N11" s="160">
        <v>19347</v>
      </c>
      <c r="O11" s="160">
        <v>130897</v>
      </c>
      <c r="P11" s="160">
        <v>147030</v>
      </c>
      <c r="Q11" s="160">
        <v>154587</v>
      </c>
      <c r="R11" s="160">
        <v>147890</v>
      </c>
      <c r="S11" s="161">
        <f t="shared" si="4"/>
        <v>-4.3321883470149536E-2</v>
      </c>
      <c r="T11" s="160">
        <f t="shared" si="1"/>
        <v>-6697</v>
      </c>
      <c r="U11" s="161">
        <f t="shared" si="5"/>
        <v>0.35763106815008683</v>
      </c>
      <c r="V11" s="162">
        <f>IFERROR(R11/R11,"-")</f>
        <v>1</v>
      </c>
    </row>
    <row r="12" spans="1:22" ht="15.75" x14ac:dyDescent="0.25">
      <c r="A12" s="169">
        <f>G12/$G$11</f>
        <v>0.80878656157532269</v>
      </c>
      <c r="B12" s="163" t="s">
        <v>60</v>
      </c>
      <c r="C12" s="164">
        <v>232026</v>
      </c>
      <c r="D12" s="164">
        <v>27642</v>
      </c>
      <c r="E12" s="164">
        <v>199864</v>
      </c>
      <c r="F12" s="164">
        <v>236640</v>
      </c>
      <c r="G12" s="164">
        <v>247094</v>
      </c>
      <c r="H12" s="164">
        <v>236852</v>
      </c>
      <c r="I12" s="165">
        <f t="shared" si="2"/>
        <v>-4.1449812621917159E-2</v>
      </c>
      <c r="J12" s="164">
        <f t="shared" si="3"/>
        <v>-10242</v>
      </c>
      <c r="K12" s="165">
        <f t="shared" si="0"/>
        <v>0.2766254895067734</v>
      </c>
      <c r="L12" s="165">
        <f>H12/H11</f>
        <v>0.80578075191960297</v>
      </c>
      <c r="M12" s="164">
        <v>120647</v>
      </c>
      <c r="N12" s="164">
        <v>15540</v>
      </c>
      <c r="O12" s="164">
        <v>113659</v>
      </c>
      <c r="P12" s="164">
        <v>120680</v>
      </c>
      <c r="Q12" s="164">
        <v>124180</v>
      </c>
      <c r="R12" s="164">
        <v>116006</v>
      </c>
      <c r="S12" s="165">
        <f t="shared" si="4"/>
        <v>-6.5823804155258459E-2</v>
      </c>
      <c r="T12" s="164">
        <f t="shared" si="1"/>
        <v>-8174</v>
      </c>
      <c r="U12" s="165">
        <f t="shared" si="5"/>
        <v>0.2935381711511425</v>
      </c>
      <c r="V12" s="165">
        <f>IFERROR(R12/R11,"-")</f>
        <v>0.7844073297721279</v>
      </c>
    </row>
    <row r="13" spans="1:22" x14ac:dyDescent="0.25">
      <c r="A13" s="169">
        <f>G13/$G$11</f>
        <v>0.72991240933253032</v>
      </c>
      <c r="B13" s="121" t="s">
        <v>140</v>
      </c>
      <c r="C13" s="70">
        <v>202911</v>
      </c>
      <c r="D13" s="70">
        <v>26507</v>
      </c>
      <c r="E13" s="70">
        <v>178652</v>
      </c>
      <c r="F13" s="70">
        <v>209225</v>
      </c>
      <c r="G13" s="70">
        <v>222997</v>
      </c>
      <c r="H13" s="70">
        <v>212170</v>
      </c>
      <c r="I13" s="122">
        <f t="shared" si="2"/>
        <v>-4.855222267564141E-2</v>
      </c>
      <c r="J13" s="70">
        <f t="shared" si="3"/>
        <v>-10827</v>
      </c>
      <c r="K13" s="122">
        <f t="shared" si="0"/>
        <v>0.24779875242198549</v>
      </c>
      <c r="L13" s="122">
        <f>H13/H11</f>
        <v>0.72181151999891136</v>
      </c>
      <c r="M13" s="70">
        <v>105589</v>
      </c>
      <c r="N13" s="70">
        <v>14910</v>
      </c>
      <c r="O13" s="70">
        <v>101190</v>
      </c>
      <c r="P13" s="70">
        <v>107203</v>
      </c>
      <c r="Q13" s="70">
        <v>111828</v>
      </c>
      <c r="R13" s="70">
        <v>103617</v>
      </c>
      <c r="S13" s="122">
        <f t="shared" si="4"/>
        <v>-7.3425260221053779E-2</v>
      </c>
      <c r="T13" s="70">
        <f t="shared" si="1"/>
        <v>-8211</v>
      </c>
      <c r="U13" s="122">
        <f t="shared" si="5"/>
        <v>0.26075714751339019</v>
      </c>
      <c r="V13" s="122">
        <f>IFERROR(R13/R11,"-")</f>
        <v>0.70063560754614918</v>
      </c>
    </row>
    <row r="14" spans="1:22" x14ac:dyDescent="0.25">
      <c r="A14" s="169">
        <f>G14/$G$11</f>
        <v>7.8874152242792428E-2</v>
      </c>
      <c r="B14" s="121" t="s">
        <v>142</v>
      </c>
      <c r="C14" s="70">
        <v>29115</v>
      </c>
      <c r="D14" s="70">
        <v>1135</v>
      </c>
      <c r="E14" s="70">
        <v>21212</v>
      </c>
      <c r="F14" s="70">
        <v>27415</v>
      </c>
      <c r="G14" s="70">
        <v>24097</v>
      </c>
      <c r="H14" s="70">
        <v>24682</v>
      </c>
      <c r="I14" s="122">
        <f t="shared" si="2"/>
        <v>2.427688093953595E-2</v>
      </c>
      <c r="J14" s="70">
        <f t="shared" si="3"/>
        <v>585</v>
      </c>
      <c r="K14" s="122">
        <f t="shared" si="0"/>
        <v>2.8826737084787887E-2</v>
      </c>
      <c r="L14" s="122">
        <f>H14/H11</f>
        <v>8.396923192069157E-2</v>
      </c>
      <c r="M14" s="70">
        <v>15058</v>
      </c>
      <c r="N14" s="70">
        <v>630</v>
      </c>
      <c r="O14" s="70">
        <v>12469</v>
      </c>
      <c r="P14" s="70">
        <v>13477</v>
      </c>
      <c r="Q14" s="70">
        <v>12352</v>
      </c>
      <c r="R14" s="70">
        <v>12389</v>
      </c>
      <c r="S14" s="122">
        <f t="shared" si="4"/>
        <v>2.9954663212434784E-3</v>
      </c>
      <c r="T14" s="70">
        <f t="shared" si="1"/>
        <v>37</v>
      </c>
      <c r="U14" s="122">
        <f t="shared" si="5"/>
        <v>3.2781023637752295E-2</v>
      </c>
      <c r="V14" s="122">
        <f>IFERROR(R14/R11,"-")</f>
        <v>8.377172222597877E-2</v>
      </c>
    </row>
    <row r="15" spans="1:22" ht="16.5" thickBot="1" x14ac:dyDescent="0.3">
      <c r="A15" s="169">
        <f>G15/$G$11</f>
        <v>0.19121343842467725</v>
      </c>
      <c r="B15" s="166" t="s">
        <v>63</v>
      </c>
      <c r="C15" s="167">
        <v>54424</v>
      </c>
      <c r="D15" s="167">
        <v>6887</v>
      </c>
      <c r="E15" s="167">
        <v>30982</v>
      </c>
      <c r="F15" s="167">
        <v>49992</v>
      </c>
      <c r="G15" s="167">
        <v>58418</v>
      </c>
      <c r="H15" s="167">
        <v>57089</v>
      </c>
      <c r="I15" s="168">
        <f t="shared" si="2"/>
        <v>-2.2749837378890025E-2</v>
      </c>
      <c r="J15" s="167">
        <f t="shared" si="3"/>
        <v>-1329</v>
      </c>
      <c r="K15" s="168">
        <f t="shared" si="0"/>
        <v>6.6675698623833393E-2</v>
      </c>
      <c r="L15" s="168">
        <f>H15/H11</f>
        <v>0.19421924808039709</v>
      </c>
      <c r="M15" s="167">
        <v>27703</v>
      </c>
      <c r="N15" s="167">
        <v>3807</v>
      </c>
      <c r="O15" s="167">
        <v>17238</v>
      </c>
      <c r="P15" s="167">
        <v>26350</v>
      </c>
      <c r="Q15" s="167">
        <v>30407</v>
      </c>
      <c r="R15" s="167">
        <v>31884</v>
      </c>
      <c r="S15" s="168">
        <f t="shared" si="4"/>
        <v>4.8574341434538093E-2</v>
      </c>
      <c r="T15" s="167">
        <f t="shared" si="1"/>
        <v>1477</v>
      </c>
      <c r="U15" s="168">
        <f t="shared" si="5"/>
        <v>6.4092896998944354E-2</v>
      </c>
      <c r="V15" s="168">
        <f>IFERROR(R15/R11,"-")</f>
        <v>0.21559267022787207</v>
      </c>
    </row>
    <row r="16" spans="1:22" ht="15.75" x14ac:dyDescent="0.25">
      <c r="A16" s="101"/>
      <c r="B16" s="159" t="s">
        <v>45</v>
      </c>
      <c r="C16" s="160">
        <v>208077</v>
      </c>
      <c r="D16" s="160">
        <v>18141</v>
      </c>
      <c r="E16" s="160">
        <v>161096</v>
      </c>
      <c r="F16" s="160">
        <v>204300</v>
      </c>
      <c r="G16" s="160">
        <v>214407</v>
      </c>
      <c r="H16" s="160">
        <v>223777</v>
      </c>
      <c r="I16" s="161">
        <f t="shared" si="2"/>
        <v>4.3701931373509195E-2</v>
      </c>
      <c r="J16" s="160">
        <f t="shared" si="3"/>
        <v>9370</v>
      </c>
      <c r="K16" s="161">
        <f t="shared" si="0"/>
        <v>0.26135486365053801</v>
      </c>
      <c r="L16" s="162">
        <f>H16/H16</f>
        <v>1</v>
      </c>
      <c r="M16" s="160">
        <v>105310</v>
      </c>
      <c r="N16" s="160">
        <v>10131</v>
      </c>
      <c r="O16" s="160">
        <v>88104</v>
      </c>
      <c r="P16" s="160">
        <v>102173</v>
      </c>
      <c r="Q16" s="160">
        <v>112246</v>
      </c>
      <c r="R16" s="160">
        <v>115019</v>
      </c>
      <c r="S16" s="161">
        <f t="shared" si="4"/>
        <v>2.4704666536001341E-2</v>
      </c>
      <c r="T16" s="160">
        <f t="shared" si="1"/>
        <v>2773</v>
      </c>
      <c r="U16" s="161">
        <f t="shared" si="5"/>
        <v>0.24852233643541333</v>
      </c>
      <c r="V16" s="162">
        <f>IFERROR(R16/R16,"-")</f>
        <v>1</v>
      </c>
    </row>
    <row r="17" spans="2:22" ht="15.75" x14ac:dyDescent="0.25">
      <c r="B17" s="163" t="s">
        <v>60</v>
      </c>
      <c r="C17" s="164">
        <v>123059</v>
      </c>
      <c r="D17" s="164">
        <v>5118</v>
      </c>
      <c r="E17" s="164">
        <v>91384</v>
      </c>
      <c r="F17" s="164">
        <v>125071</v>
      </c>
      <c r="G17" s="164">
        <v>129774</v>
      </c>
      <c r="H17" s="164">
        <v>142410</v>
      </c>
      <c r="I17" s="165">
        <f t="shared" si="2"/>
        <v>9.7369272735678969E-2</v>
      </c>
      <c r="J17" s="164">
        <f t="shared" si="3"/>
        <v>12636</v>
      </c>
      <c r="K17" s="165">
        <f t="shared" si="0"/>
        <v>0.16632426984217824</v>
      </c>
      <c r="L17" s="165">
        <f>H17/H16</f>
        <v>0.63639248001358495</v>
      </c>
      <c r="M17" s="164">
        <v>62555</v>
      </c>
      <c r="N17" s="164">
        <v>3046</v>
      </c>
      <c r="O17" s="164">
        <v>51286</v>
      </c>
      <c r="P17" s="164">
        <v>61780</v>
      </c>
      <c r="Q17" s="164">
        <v>67703</v>
      </c>
      <c r="R17" s="164">
        <v>72932</v>
      </c>
      <c r="S17" s="165">
        <f t="shared" si="4"/>
        <v>7.7234391385906154E-2</v>
      </c>
      <c r="T17" s="164">
        <f t="shared" si="1"/>
        <v>5229</v>
      </c>
      <c r="U17" s="165">
        <f t="shared" si="5"/>
        <v>0.15027169550644334</v>
      </c>
      <c r="V17" s="165">
        <f>IFERROR(R17/R16,"-")</f>
        <v>0.63408654222345873</v>
      </c>
    </row>
    <row r="18" spans="2:22" x14ac:dyDescent="0.25">
      <c r="B18" s="121" t="s">
        <v>140</v>
      </c>
      <c r="C18" s="70">
        <v>90656</v>
      </c>
      <c r="D18" s="70">
        <v>4172</v>
      </c>
      <c r="E18" s="70">
        <v>71750</v>
      </c>
      <c r="F18" s="70">
        <v>94153</v>
      </c>
      <c r="G18" s="70">
        <v>100509</v>
      </c>
      <c r="H18" s="70">
        <v>107571</v>
      </c>
      <c r="I18" s="122">
        <f t="shared" si="2"/>
        <v>7.0262364564367408E-2</v>
      </c>
      <c r="J18" s="70">
        <f t="shared" si="3"/>
        <v>7062</v>
      </c>
      <c r="K18" s="122">
        <f t="shared" si="0"/>
        <v>0.12563491349759817</v>
      </c>
      <c r="L18" s="122">
        <f>H18/H16</f>
        <v>0.48070623880023416</v>
      </c>
      <c r="M18" s="70">
        <v>45868</v>
      </c>
      <c r="N18" s="70">
        <v>2578</v>
      </c>
      <c r="O18" s="70">
        <v>39485</v>
      </c>
      <c r="P18" s="70">
        <v>45827</v>
      </c>
      <c r="Q18" s="70">
        <v>50552</v>
      </c>
      <c r="R18" s="70">
        <v>55634</v>
      </c>
      <c r="S18" s="122">
        <f t="shared" si="4"/>
        <v>0.10053014717518605</v>
      </c>
      <c r="T18" s="70">
        <f t="shared" si="1"/>
        <v>5082</v>
      </c>
      <c r="U18" s="122">
        <f t="shared" si="5"/>
        <v>0.11146812868199707</v>
      </c>
      <c r="V18" s="122">
        <f>IFERROR(R18/R16,"-")</f>
        <v>0.48369399838287586</v>
      </c>
    </row>
    <row r="19" spans="2:22" x14ac:dyDescent="0.25">
      <c r="B19" s="121" t="s">
        <v>142</v>
      </c>
      <c r="C19" s="70">
        <v>32403</v>
      </c>
      <c r="D19" s="70">
        <v>946</v>
      </c>
      <c r="E19" s="70">
        <v>19634</v>
      </c>
      <c r="F19" s="70">
        <v>30918</v>
      </c>
      <c r="G19" s="70">
        <v>29265</v>
      </c>
      <c r="H19" s="70">
        <v>34839</v>
      </c>
      <c r="I19" s="122">
        <f t="shared" si="2"/>
        <v>0.19046642747309073</v>
      </c>
      <c r="J19" s="70">
        <f t="shared" si="3"/>
        <v>5574</v>
      </c>
      <c r="K19" s="122">
        <f t="shared" si="0"/>
        <v>4.0689356344580069E-2</v>
      </c>
      <c r="L19" s="122">
        <f>H19/H16</f>
        <v>0.15568624121335078</v>
      </c>
      <c r="M19" s="70">
        <v>16687</v>
      </c>
      <c r="N19" s="70">
        <v>468</v>
      </c>
      <c r="O19" s="70">
        <v>11801</v>
      </c>
      <c r="P19" s="70">
        <v>15953</v>
      </c>
      <c r="Q19" s="70">
        <v>17151</v>
      </c>
      <c r="R19" s="70">
        <v>17298</v>
      </c>
      <c r="S19" s="122">
        <f t="shared" si="4"/>
        <v>8.5709288088158253E-3</v>
      </c>
      <c r="T19" s="70">
        <f t="shared" si="1"/>
        <v>147</v>
      </c>
      <c r="U19" s="122">
        <f t="shared" si="5"/>
        <v>3.8803566824446273E-2</v>
      </c>
      <c r="V19" s="122">
        <f>IFERROR(R19/R16,"-")</f>
        <v>0.15039254384058287</v>
      </c>
    </row>
    <row r="20" spans="2:22" ht="16.5" thickBot="1" x14ac:dyDescent="0.3">
      <c r="B20" s="166" t="s">
        <v>63</v>
      </c>
      <c r="C20" s="167">
        <v>85018</v>
      </c>
      <c r="D20" s="167">
        <v>13023</v>
      </c>
      <c r="E20" s="167">
        <v>69712</v>
      </c>
      <c r="F20" s="167">
        <v>79229</v>
      </c>
      <c r="G20" s="167">
        <v>84633</v>
      </c>
      <c r="H20" s="167">
        <v>81367</v>
      </c>
      <c r="I20" s="168">
        <f t="shared" si="2"/>
        <v>-3.8590148050996698E-2</v>
      </c>
      <c r="J20" s="167">
        <f t="shared" si="3"/>
        <v>-3266</v>
      </c>
      <c r="K20" s="168">
        <f t="shared" si="0"/>
        <v>9.5030593808359778E-2</v>
      </c>
      <c r="L20" s="168">
        <f>H20/H16</f>
        <v>0.36360751998641505</v>
      </c>
      <c r="M20" s="167">
        <v>42755</v>
      </c>
      <c r="N20" s="167">
        <v>7085</v>
      </c>
      <c r="O20" s="167">
        <v>36818</v>
      </c>
      <c r="P20" s="167">
        <v>40393</v>
      </c>
      <c r="Q20" s="167">
        <v>44543</v>
      </c>
      <c r="R20" s="167">
        <v>42087</v>
      </c>
      <c r="S20" s="168">
        <f t="shared" si="4"/>
        <v>-5.5137732079114543E-2</v>
      </c>
      <c r="T20" s="167">
        <f t="shared" si="1"/>
        <v>-2456</v>
      </c>
      <c r="U20" s="168">
        <f t="shared" si="5"/>
        <v>9.8250640928969984E-2</v>
      </c>
      <c r="V20" s="168">
        <f>IFERROR(R20/R16,"-")</f>
        <v>0.36591345777654127</v>
      </c>
    </row>
    <row r="21" spans="2:22" ht="15.75" x14ac:dyDescent="0.25">
      <c r="B21" s="159" t="s">
        <v>46</v>
      </c>
      <c r="C21" s="160">
        <v>8406</v>
      </c>
      <c r="D21" s="160">
        <v>931</v>
      </c>
      <c r="E21" s="160">
        <v>5352</v>
      </c>
      <c r="F21" s="160">
        <v>11430</v>
      </c>
      <c r="G21" s="160">
        <v>9247</v>
      </c>
      <c r="H21" s="160">
        <v>8589</v>
      </c>
      <c r="I21" s="161">
        <f t="shared" si="2"/>
        <v>-7.1158213474640464E-2</v>
      </c>
      <c r="J21" s="160">
        <f t="shared" si="3"/>
        <v>-658</v>
      </c>
      <c r="K21" s="161">
        <f t="shared" si="0"/>
        <v>1.003131208253963E-2</v>
      </c>
      <c r="L21" s="162">
        <f>H21/H21</f>
        <v>1</v>
      </c>
      <c r="M21" s="160">
        <v>4632</v>
      </c>
      <c r="N21" s="160">
        <v>335</v>
      </c>
      <c r="O21" s="160">
        <v>2789</v>
      </c>
      <c r="P21" s="160">
        <v>4514</v>
      </c>
      <c r="Q21" s="160">
        <v>4771</v>
      </c>
      <c r="R21" s="160">
        <v>3980</v>
      </c>
      <c r="S21" s="161">
        <f t="shared" si="4"/>
        <v>-0.16579333473066438</v>
      </c>
      <c r="T21" s="160">
        <f t="shared" si="1"/>
        <v>-791</v>
      </c>
      <c r="U21" s="161">
        <f t="shared" si="5"/>
        <v>1.0979709186081018E-2</v>
      </c>
      <c r="V21" s="162">
        <f>IFERROR(R21/R21,"-")</f>
        <v>1</v>
      </c>
    </row>
    <row r="22" spans="2:22" ht="15.75" x14ac:dyDescent="0.25">
      <c r="B22" s="163" t="s">
        <v>60</v>
      </c>
      <c r="C22" s="164">
        <v>6858</v>
      </c>
      <c r="D22" s="164">
        <v>931</v>
      </c>
      <c r="E22" s="164">
        <v>5352</v>
      </c>
      <c r="F22" s="164">
        <v>11315</v>
      </c>
      <c r="G22" s="164">
        <v>9138</v>
      </c>
      <c r="H22" s="164">
        <v>8441</v>
      </c>
      <c r="I22" s="165">
        <f t="shared" si="2"/>
        <v>-7.6274896038520446E-2</v>
      </c>
      <c r="J22" s="164">
        <f t="shared" si="3"/>
        <v>-697</v>
      </c>
      <c r="K22" s="165">
        <f t="shared" si="0"/>
        <v>9.8584591091765081E-3</v>
      </c>
      <c r="L22" s="165">
        <f>H22/H21</f>
        <v>0.98276865758528353</v>
      </c>
      <c r="M22" s="164">
        <v>3832</v>
      </c>
      <c r="N22" s="164">
        <v>335</v>
      </c>
      <c r="O22" s="164">
        <v>2789</v>
      </c>
      <c r="P22" s="164">
        <v>4457</v>
      </c>
      <c r="Q22" s="164">
        <v>4712</v>
      </c>
      <c r="R22" s="164">
        <v>3908</v>
      </c>
      <c r="S22" s="165">
        <f t="shared" si="4"/>
        <v>-0.17062818336162988</v>
      </c>
      <c r="T22" s="164">
        <f t="shared" si="1"/>
        <v>-804</v>
      </c>
      <c r="U22" s="165">
        <f t="shared" si="5"/>
        <v>1.0841064209650664E-2</v>
      </c>
      <c r="V22" s="165">
        <f>IFERROR(R22/R21,"-")</f>
        <v>0.98190954773869343</v>
      </c>
    </row>
    <row r="23" spans="2:22" x14ac:dyDescent="0.25">
      <c r="B23" s="121" t="s">
        <v>140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2" t="str">
        <f t="shared" si="2"/>
        <v>-</v>
      </c>
      <c r="J23" s="70">
        <f t="shared" si="3"/>
        <v>0</v>
      </c>
      <c r="K23" s="122">
        <f t="shared" si="0"/>
        <v>0</v>
      </c>
      <c r="L23" s="122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2" t="str">
        <f t="shared" si="4"/>
        <v>-</v>
      </c>
      <c r="T23" s="70">
        <f t="shared" si="1"/>
        <v>0</v>
      </c>
      <c r="U23" s="122">
        <f t="shared" si="5"/>
        <v>0</v>
      </c>
      <c r="V23" s="122">
        <f>IFERROR(R23/R21,"-")</f>
        <v>0</v>
      </c>
    </row>
    <row r="24" spans="2:22" x14ac:dyDescent="0.25">
      <c r="B24" s="121" t="s">
        <v>142</v>
      </c>
      <c r="C24" s="70">
        <v>0</v>
      </c>
      <c r="D24" s="70">
        <v>931</v>
      </c>
      <c r="E24" s="70">
        <v>0</v>
      </c>
      <c r="F24" s="70">
        <v>0</v>
      </c>
      <c r="G24" s="70">
        <v>0</v>
      </c>
      <c r="H24" s="70">
        <v>0</v>
      </c>
      <c r="I24" s="122" t="str">
        <f t="shared" si="2"/>
        <v>-</v>
      </c>
      <c r="J24" s="70">
        <f t="shared" si="3"/>
        <v>0</v>
      </c>
      <c r="K24" s="122">
        <f t="shared" si="0"/>
        <v>0</v>
      </c>
      <c r="L24" s="122">
        <f>H24/H21</f>
        <v>0</v>
      </c>
      <c r="M24" s="70">
        <v>0</v>
      </c>
      <c r="N24" s="70">
        <v>335</v>
      </c>
      <c r="O24" s="70">
        <v>0</v>
      </c>
      <c r="P24" s="70">
        <v>0</v>
      </c>
      <c r="Q24" s="70">
        <v>0</v>
      </c>
      <c r="R24" s="70">
        <v>0</v>
      </c>
      <c r="S24" s="122" t="str">
        <f t="shared" si="4"/>
        <v>-</v>
      </c>
      <c r="T24" s="70">
        <f t="shared" si="1"/>
        <v>0</v>
      </c>
      <c r="U24" s="122">
        <f t="shared" si="5"/>
        <v>0</v>
      </c>
      <c r="V24" s="122">
        <f>IFERROR(R24/R21,"-")</f>
        <v>0</v>
      </c>
    </row>
    <row r="25" spans="2:22" ht="16.5" thickBot="1" x14ac:dyDescent="0.3">
      <c r="B25" s="166" t="s">
        <v>63</v>
      </c>
      <c r="C25" s="167">
        <v>1548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8" t="str">
        <f t="shared" si="2"/>
        <v>-</v>
      </c>
      <c r="J25" s="167">
        <f t="shared" si="3"/>
        <v>0</v>
      </c>
      <c r="K25" s="168">
        <f t="shared" si="0"/>
        <v>0</v>
      </c>
      <c r="L25" s="168">
        <f>H25/H21</f>
        <v>0</v>
      </c>
      <c r="M25" s="167">
        <v>800</v>
      </c>
      <c r="N25" s="167">
        <v>0</v>
      </c>
      <c r="O25" s="167">
        <v>0</v>
      </c>
      <c r="P25" s="167">
        <v>0</v>
      </c>
      <c r="Q25" s="167">
        <v>0</v>
      </c>
      <c r="R25" s="167">
        <v>0</v>
      </c>
      <c r="S25" s="168" t="str">
        <f t="shared" si="4"/>
        <v>-</v>
      </c>
      <c r="T25" s="167">
        <f t="shared" si="1"/>
        <v>0</v>
      </c>
      <c r="U25" s="168">
        <f t="shared" si="5"/>
        <v>0</v>
      </c>
      <c r="V25" s="168">
        <f>IFERROR(R25/R21,"-")</f>
        <v>0</v>
      </c>
    </row>
    <row r="26" spans="2:22" ht="15.75" x14ac:dyDescent="0.25">
      <c r="B26" s="159" t="s">
        <v>47</v>
      </c>
      <c r="C26" s="160">
        <v>21496</v>
      </c>
      <c r="D26" s="160">
        <v>2751</v>
      </c>
      <c r="E26" s="160">
        <v>20293</v>
      </c>
      <c r="F26" s="160">
        <v>36336</v>
      </c>
      <c r="G26" s="160">
        <v>40248</v>
      </c>
      <c r="H26" s="160">
        <v>30561</v>
      </c>
      <c r="I26" s="161">
        <f t="shared" si="2"/>
        <v>-0.24068276684555756</v>
      </c>
      <c r="J26" s="160">
        <f t="shared" si="3"/>
        <v>-9687</v>
      </c>
      <c r="K26" s="161">
        <f t="shared" si="0"/>
        <v>3.5692971073989249E-2</v>
      </c>
      <c r="L26" s="162">
        <f>H26/H26</f>
        <v>1</v>
      </c>
      <c r="M26" s="160">
        <v>11683</v>
      </c>
      <c r="N26" s="160">
        <v>1554</v>
      </c>
      <c r="O26" s="160">
        <v>10397</v>
      </c>
      <c r="P26" s="160">
        <v>18389</v>
      </c>
      <c r="Q26" s="160">
        <v>24407</v>
      </c>
      <c r="R26" s="160">
        <v>15773</v>
      </c>
      <c r="S26" s="161">
        <f t="shared" si="4"/>
        <v>-0.35375097308149306</v>
      </c>
      <c r="T26" s="160">
        <f t="shared" si="1"/>
        <v>-8634</v>
      </c>
      <c r="U26" s="161">
        <f t="shared" si="5"/>
        <v>4.4728815290838241E-2</v>
      </c>
      <c r="V26" s="162">
        <f>IFERROR(R26/R26,"-")</f>
        <v>1</v>
      </c>
    </row>
    <row r="27" spans="2:22" ht="15.75" x14ac:dyDescent="0.25">
      <c r="B27" s="163" t="s">
        <v>60</v>
      </c>
      <c r="C27" s="164">
        <v>20852</v>
      </c>
      <c r="D27" s="164">
        <v>2646</v>
      </c>
      <c r="E27" s="164">
        <v>17483</v>
      </c>
      <c r="F27" s="164">
        <v>35122</v>
      </c>
      <c r="G27" s="164">
        <v>32864</v>
      </c>
      <c r="H27" s="164">
        <v>24060</v>
      </c>
      <c r="I27" s="165">
        <f t="shared" si="2"/>
        <v>-0.26789191820837388</v>
      </c>
      <c r="J27" s="164">
        <f t="shared" si="3"/>
        <v>-8804</v>
      </c>
      <c r="K27" s="165">
        <f t="shared" si="0"/>
        <v>2.810028742646449E-2</v>
      </c>
      <c r="L27" s="165">
        <f>H27/H26</f>
        <v>0.78727790320997348</v>
      </c>
      <c r="M27" s="164">
        <v>11353</v>
      </c>
      <c r="N27" s="164">
        <v>1496</v>
      </c>
      <c r="O27" s="164">
        <v>9937</v>
      </c>
      <c r="P27" s="164">
        <v>17660</v>
      </c>
      <c r="Q27" s="164">
        <v>20778</v>
      </c>
      <c r="R27" s="164">
        <v>12705</v>
      </c>
      <c r="S27" s="165">
        <f t="shared" si="4"/>
        <v>-0.38853595148714992</v>
      </c>
      <c r="T27" s="164">
        <f t="shared" si="1"/>
        <v>-8073</v>
      </c>
      <c r="U27" s="165">
        <f t="shared" si="5"/>
        <v>4.2955619013334244E-2</v>
      </c>
      <c r="V27" s="165">
        <f>IFERROR(R27/R26,"-")</f>
        <v>0.80549039497876118</v>
      </c>
    </row>
    <row r="28" spans="2:22" x14ac:dyDescent="0.25">
      <c r="B28" s="121" t="s">
        <v>140</v>
      </c>
      <c r="C28" s="70">
        <v>19214</v>
      </c>
      <c r="D28" s="70">
        <v>2646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 t="shared" si="0"/>
        <v>0</v>
      </c>
      <c r="L28" s="122">
        <f>H28/H26</f>
        <v>0</v>
      </c>
      <c r="M28" s="70">
        <v>10563</v>
      </c>
      <c r="N28" s="70">
        <v>1496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70">
        <f t="shared" si="1"/>
        <v>0</v>
      </c>
      <c r="U28" s="122">
        <f t="shared" si="5"/>
        <v>0</v>
      </c>
      <c r="V28" s="122">
        <f>IFERROR(R28/R26,"-")</f>
        <v>0</v>
      </c>
    </row>
    <row r="29" spans="2:22" ht="15.75" thickBot="1" x14ac:dyDescent="0.3">
      <c r="B29" s="121" t="s">
        <v>142</v>
      </c>
      <c r="C29" s="70">
        <v>1638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2" t="str">
        <f t="shared" si="2"/>
        <v>-</v>
      </c>
      <c r="J29" s="70">
        <f t="shared" si="3"/>
        <v>0</v>
      </c>
      <c r="K29" s="122">
        <f t="shared" si="0"/>
        <v>0</v>
      </c>
      <c r="L29" s="122">
        <f>H29/H26</f>
        <v>0</v>
      </c>
      <c r="M29" s="70">
        <v>790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2" t="str">
        <f t="shared" si="4"/>
        <v>-</v>
      </c>
      <c r="T29" s="70">
        <f t="shared" si="1"/>
        <v>0</v>
      </c>
      <c r="U29" s="122">
        <f t="shared" si="5"/>
        <v>0</v>
      </c>
      <c r="V29" s="122">
        <f>IFERROR(R29/R26,"-")</f>
        <v>0</v>
      </c>
    </row>
    <row r="30" spans="2:22" ht="15.75" x14ac:dyDescent="0.25">
      <c r="B30" s="159" t="s">
        <v>48</v>
      </c>
      <c r="C30" s="160">
        <v>118954</v>
      </c>
      <c r="D30" s="160">
        <v>10786</v>
      </c>
      <c r="E30" s="160">
        <v>86564</v>
      </c>
      <c r="F30" s="160">
        <v>117917</v>
      </c>
      <c r="G30" s="160">
        <v>131350</v>
      </c>
      <c r="H30" s="160">
        <v>134095</v>
      </c>
      <c r="I30" s="161">
        <f t="shared" si="2"/>
        <v>2.0898363151884203E-2</v>
      </c>
      <c r="J30" s="160">
        <f t="shared" si="3"/>
        <v>2745</v>
      </c>
      <c r="K30" s="161">
        <f t="shared" si="0"/>
        <v>0.15661296934545951</v>
      </c>
      <c r="L30" s="162">
        <f>H30/H30</f>
        <v>1</v>
      </c>
      <c r="M30" s="160">
        <v>57643</v>
      </c>
      <c r="N30" s="160">
        <v>6183</v>
      </c>
      <c r="O30" s="160">
        <v>50459</v>
      </c>
      <c r="P30" s="160">
        <v>57829</v>
      </c>
      <c r="Q30" s="160">
        <v>66869</v>
      </c>
      <c r="R30" s="160">
        <v>68685</v>
      </c>
      <c r="S30" s="161">
        <f t="shared" si="4"/>
        <v>2.7157576754549995E-2</v>
      </c>
      <c r="T30" s="160">
        <f t="shared" si="1"/>
        <v>1816</v>
      </c>
      <c r="U30" s="161">
        <f t="shared" si="5"/>
        <v>0.14066140950861303</v>
      </c>
      <c r="V30" s="162">
        <f>IFERROR(R30/R30,"-")</f>
        <v>1</v>
      </c>
    </row>
    <row r="31" spans="2:22" ht="15.75" x14ac:dyDescent="0.25">
      <c r="B31" s="163" t="s">
        <v>60</v>
      </c>
      <c r="C31" s="164">
        <v>97143</v>
      </c>
      <c r="D31" s="164">
        <v>7771</v>
      </c>
      <c r="E31" s="164">
        <v>70116</v>
      </c>
      <c r="F31" s="164">
        <v>97625</v>
      </c>
      <c r="G31" s="164">
        <v>111054</v>
      </c>
      <c r="H31" s="164">
        <v>112331</v>
      </c>
      <c r="I31" s="165">
        <f t="shared" si="2"/>
        <v>1.1498910439966092E-2</v>
      </c>
      <c r="J31" s="164">
        <f t="shared" si="3"/>
        <v>1277</v>
      </c>
      <c r="K31" s="165">
        <f t="shared" si="0"/>
        <v>0.13119423885711481</v>
      </c>
      <c r="L31" s="165">
        <f>H31/H30</f>
        <v>0.83769715500205078</v>
      </c>
      <c r="M31" s="164">
        <v>47980</v>
      </c>
      <c r="N31" s="164">
        <v>4401</v>
      </c>
      <c r="O31" s="164">
        <v>41758</v>
      </c>
      <c r="P31" s="164">
        <v>48085</v>
      </c>
      <c r="Q31" s="164">
        <v>56657</v>
      </c>
      <c r="R31" s="164">
        <v>57448</v>
      </c>
      <c r="S31" s="165">
        <f t="shared" si="4"/>
        <v>1.3961205146760358E-2</v>
      </c>
      <c r="T31" s="164">
        <f t="shared" si="1"/>
        <v>791</v>
      </c>
      <c r="U31" s="165">
        <f t="shared" si="5"/>
        <v>0.11696041564304513</v>
      </c>
      <c r="V31" s="165">
        <f>IFERROR(R31/R30,"-")</f>
        <v>0.83639804906457016</v>
      </c>
    </row>
    <row r="32" spans="2:22" x14ac:dyDescent="0.25">
      <c r="B32" s="121" t="s">
        <v>140</v>
      </c>
      <c r="C32" s="70">
        <v>77988</v>
      </c>
      <c r="D32" s="70">
        <v>4249</v>
      </c>
      <c r="E32" s="70">
        <v>53545</v>
      </c>
      <c r="F32" s="70">
        <v>82480</v>
      </c>
      <c r="G32" s="70">
        <v>94759</v>
      </c>
      <c r="H32" s="70">
        <v>94567</v>
      </c>
      <c r="I32" s="122">
        <f t="shared" si="2"/>
        <v>-2.02619276269278E-3</v>
      </c>
      <c r="J32" s="70">
        <f t="shared" si="3"/>
        <v>-192</v>
      </c>
      <c r="K32" s="122">
        <f t="shared" si="0"/>
        <v>0.11044721035155726</v>
      </c>
      <c r="L32" s="122">
        <f>H32/H30</f>
        <v>0.70522390842313287</v>
      </c>
      <c r="M32" s="70">
        <v>38553</v>
      </c>
      <c r="N32" s="70">
        <v>2499</v>
      </c>
      <c r="O32" s="70">
        <v>31654</v>
      </c>
      <c r="P32" s="70">
        <v>40353</v>
      </c>
      <c r="Q32" s="70">
        <v>48431</v>
      </c>
      <c r="R32" s="70">
        <v>48494</v>
      </c>
      <c r="S32" s="122">
        <f t="shared" si="4"/>
        <v>1.3008197229047447E-3</v>
      </c>
      <c r="T32" s="70">
        <f t="shared" si="1"/>
        <v>63</v>
      </c>
      <c r="U32" s="122">
        <f t="shared" si="5"/>
        <v>9.8153346208667988E-2</v>
      </c>
      <c r="V32" s="122">
        <f>IFERROR(R32/R30,"-")</f>
        <v>0.70603479653490575</v>
      </c>
    </row>
    <row r="33" spans="2:22" x14ac:dyDescent="0.25">
      <c r="B33" s="121" t="s">
        <v>142</v>
      </c>
      <c r="C33" s="70">
        <v>19155</v>
      </c>
      <c r="D33" s="70">
        <v>3522</v>
      </c>
      <c r="E33" s="70">
        <v>16571</v>
      </c>
      <c r="F33" s="70">
        <v>15145</v>
      </c>
      <c r="G33" s="70">
        <v>16295</v>
      </c>
      <c r="H33" s="70">
        <v>17764</v>
      </c>
      <c r="I33" s="122">
        <f t="shared" si="2"/>
        <v>9.0150352868978212E-2</v>
      </c>
      <c r="J33" s="70">
        <f t="shared" si="3"/>
        <v>1469</v>
      </c>
      <c r="K33" s="122">
        <f t="shared" si="0"/>
        <v>2.0747028505557572E-2</v>
      </c>
      <c r="L33" s="122">
        <f>H33/H30</f>
        <v>0.13247324657891793</v>
      </c>
      <c r="M33" s="70">
        <v>9427</v>
      </c>
      <c r="N33" s="70">
        <v>1902</v>
      </c>
      <c r="O33" s="70">
        <v>10104</v>
      </c>
      <c r="P33" s="70">
        <v>7732</v>
      </c>
      <c r="Q33" s="70">
        <v>8226</v>
      </c>
      <c r="R33" s="70">
        <v>8954</v>
      </c>
      <c r="S33" s="122">
        <f t="shared" si="4"/>
        <v>8.8499878434233015E-2</v>
      </c>
      <c r="T33" s="70">
        <f t="shared" si="1"/>
        <v>728</v>
      </c>
      <c r="U33" s="122">
        <f t="shared" si="5"/>
        <v>1.8807069434377145E-2</v>
      </c>
      <c r="V33" s="122">
        <f>IFERROR(R33/R30,"-")</f>
        <v>0.13036325252966441</v>
      </c>
    </row>
    <row r="34" spans="2:22" ht="16.5" thickBot="1" x14ac:dyDescent="0.3">
      <c r="B34" s="166" t="s">
        <v>63</v>
      </c>
      <c r="C34" s="167">
        <v>21811</v>
      </c>
      <c r="D34" s="167">
        <v>3015</v>
      </c>
      <c r="E34" s="167">
        <v>16448</v>
      </c>
      <c r="F34" s="167">
        <v>20292</v>
      </c>
      <c r="G34" s="167">
        <v>20296</v>
      </c>
      <c r="H34" s="167">
        <v>21764</v>
      </c>
      <c r="I34" s="168">
        <f t="shared" si="2"/>
        <v>7.232952305873086E-2</v>
      </c>
      <c r="J34" s="167">
        <f t="shared" si="3"/>
        <v>1468</v>
      </c>
      <c r="K34" s="168">
        <f t="shared" si="0"/>
        <v>2.5418730488344688E-2</v>
      </c>
      <c r="L34" s="168">
        <f>H34/H30</f>
        <v>0.16230284499794922</v>
      </c>
      <c r="M34" s="167">
        <v>9663</v>
      </c>
      <c r="N34" s="167">
        <v>1782</v>
      </c>
      <c r="O34" s="167">
        <v>8701</v>
      </c>
      <c r="P34" s="167">
        <v>9744</v>
      </c>
      <c r="Q34" s="167">
        <v>10212</v>
      </c>
      <c r="R34" s="167">
        <v>11237</v>
      </c>
      <c r="S34" s="168">
        <f t="shared" si="4"/>
        <v>0.10037211124167644</v>
      </c>
      <c r="T34" s="167">
        <f t="shared" si="1"/>
        <v>1025</v>
      </c>
      <c r="U34" s="168">
        <f t="shared" si="5"/>
        <v>2.3700993865567885E-2</v>
      </c>
      <c r="V34" s="168">
        <f>IFERROR(R34/R30,"-")</f>
        <v>0.16360195093542987</v>
      </c>
    </row>
    <row r="35" spans="2:22" ht="15.75" x14ac:dyDescent="0.25">
      <c r="B35" s="159" t="s">
        <v>49</v>
      </c>
      <c r="C35" s="160">
        <v>10556</v>
      </c>
      <c r="D35" s="160">
        <v>2531</v>
      </c>
      <c r="E35" s="160">
        <v>7704</v>
      </c>
      <c r="F35" s="160">
        <v>10660</v>
      </c>
      <c r="G35" s="160">
        <v>10020</v>
      </c>
      <c r="H35" s="160">
        <v>9505</v>
      </c>
      <c r="I35" s="161">
        <f t="shared" si="2"/>
        <v>-5.1397205588822326E-2</v>
      </c>
      <c r="J35" s="160">
        <f t="shared" si="3"/>
        <v>-515</v>
      </c>
      <c r="K35" s="161">
        <f t="shared" si="0"/>
        <v>1.110113183659788E-2</v>
      </c>
      <c r="L35" s="162">
        <f>H35/H35</f>
        <v>1</v>
      </c>
      <c r="M35" s="160">
        <v>5359</v>
      </c>
      <c r="N35" s="160">
        <v>1385</v>
      </c>
      <c r="O35" s="160">
        <v>4177</v>
      </c>
      <c r="P35" s="160">
        <v>5270</v>
      </c>
      <c r="Q35" s="160">
        <v>4803</v>
      </c>
      <c r="R35" s="160">
        <v>4194</v>
      </c>
      <c r="S35" s="161">
        <f t="shared" si="4"/>
        <v>-0.12679575265459087</v>
      </c>
      <c r="T35" s="160">
        <f t="shared" si="1"/>
        <v>-609</v>
      </c>
      <c r="U35" s="161">
        <f t="shared" si="5"/>
        <v>1.281857939978887E-2</v>
      </c>
      <c r="V35" s="162">
        <f>IFERROR(R35/R35,"-")</f>
        <v>1</v>
      </c>
    </row>
    <row r="36" spans="2:22" ht="15.75" x14ac:dyDescent="0.25">
      <c r="B36" s="163" t="s">
        <v>60</v>
      </c>
      <c r="C36" s="164">
        <v>10556</v>
      </c>
      <c r="D36" s="164">
        <v>2531</v>
      </c>
      <c r="E36" s="164">
        <v>7704</v>
      </c>
      <c r="F36" s="164">
        <v>10660</v>
      </c>
      <c r="G36" s="164">
        <v>10020</v>
      </c>
      <c r="H36" s="164">
        <v>9505</v>
      </c>
      <c r="I36" s="165">
        <f t="shared" si="2"/>
        <v>-5.1397205588822326E-2</v>
      </c>
      <c r="J36" s="164">
        <f t="shared" si="3"/>
        <v>-515</v>
      </c>
      <c r="K36" s="165">
        <f t="shared" si="0"/>
        <v>1.110113183659788E-2</v>
      </c>
      <c r="L36" s="165">
        <f>H36/H35</f>
        <v>1</v>
      </c>
      <c r="M36" s="164">
        <v>5359</v>
      </c>
      <c r="N36" s="164">
        <v>1385</v>
      </c>
      <c r="O36" s="164">
        <v>4177</v>
      </c>
      <c r="P36" s="164">
        <v>5270</v>
      </c>
      <c r="Q36" s="164">
        <v>4803</v>
      </c>
      <c r="R36" s="164">
        <v>4194</v>
      </c>
      <c r="S36" s="165">
        <f t="shared" si="4"/>
        <v>-0.12679575265459087</v>
      </c>
      <c r="T36" s="164">
        <f t="shared" si="1"/>
        <v>-609</v>
      </c>
      <c r="U36" s="165">
        <f t="shared" si="5"/>
        <v>1.281857939978887E-2</v>
      </c>
      <c r="V36" s="165">
        <f>IFERROR(R36/R35,"-")</f>
        <v>1</v>
      </c>
    </row>
    <row r="37" spans="2:22" x14ac:dyDescent="0.25">
      <c r="B37" s="121" t="s">
        <v>140</v>
      </c>
      <c r="C37" s="70">
        <v>7304</v>
      </c>
      <c r="D37" s="70">
        <v>0</v>
      </c>
      <c r="E37" s="70">
        <v>0</v>
      </c>
      <c r="F37" s="70">
        <v>9134</v>
      </c>
      <c r="G37" s="70">
        <v>8509</v>
      </c>
      <c r="H37" s="70">
        <v>7862</v>
      </c>
      <c r="I37" s="122">
        <f t="shared" si="2"/>
        <v>-7.6037137148901146E-2</v>
      </c>
      <c r="J37" s="70">
        <f t="shared" si="3"/>
        <v>-647</v>
      </c>
      <c r="K37" s="122">
        <f t="shared" si="0"/>
        <v>9.182230247168072E-3</v>
      </c>
      <c r="L37" s="122">
        <f>H37/H35</f>
        <v>0.8271436086270384</v>
      </c>
      <c r="M37" s="70">
        <v>3601</v>
      </c>
      <c r="N37" s="70">
        <v>0</v>
      </c>
      <c r="O37" s="70">
        <v>0</v>
      </c>
      <c r="P37" s="70">
        <v>4493</v>
      </c>
      <c r="Q37" s="70">
        <v>4023</v>
      </c>
      <c r="R37" s="70">
        <v>3377</v>
      </c>
      <c r="S37" s="122">
        <f t="shared" si="4"/>
        <v>-0.16057668406661696</v>
      </c>
      <c r="T37" s="70">
        <f t="shared" si="1"/>
        <v>-646</v>
      </c>
      <c r="U37" s="122">
        <f t="shared" si="5"/>
        <v>1.0928629457922466E-2</v>
      </c>
      <c r="V37" s="122">
        <f>IFERROR(R37/R35,"-")</f>
        <v>0.80519790176442541</v>
      </c>
    </row>
    <row r="38" spans="2:22" ht="15.75" thickBot="1" x14ac:dyDescent="0.3">
      <c r="B38" s="121" t="s">
        <v>142</v>
      </c>
      <c r="C38" s="70">
        <v>3252</v>
      </c>
      <c r="D38" s="70">
        <v>0</v>
      </c>
      <c r="E38" s="70">
        <v>0</v>
      </c>
      <c r="F38" s="70">
        <v>1526</v>
      </c>
      <c r="G38" s="70">
        <v>1511</v>
      </c>
      <c r="H38" s="70">
        <v>1643</v>
      </c>
      <c r="I38" s="122">
        <f t="shared" si="2"/>
        <v>8.7359364659166161E-2</v>
      </c>
      <c r="J38" s="70">
        <f t="shared" si="3"/>
        <v>132</v>
      </c>
      <c r="K38" s="122">
        <f t="shared" si="0"/>
        <v>1.918901589429807E-3</v>
      </c>
      <c r="L38" s="122">
        <f>H38/H35</f>
        <v>0.1728563913729616</v>
      </c>
      <c r="M38" s="70">
        <v>1758</v>
      </c>
      <c r="N38" s="70">
        <v>0</v>
      </c>
      <c r="O38" s="70">
        <v>0</v>
      </c>
      <c r="P38" s="70">
        <v>777</v>
      </c>
      <c r="Q38" s="70">
        <v>780</v>
      </c>
      <c r="R38" s="70">
        <v>817</v>
      </c>
      <c r="S38" s="122">
        <f t="shared" si="4"/>
        <v>4.7435897435897489E-2</v>
      </c>
      <c r="T38" s="70">
        <f t="shared" si="1"/>
        <v>37</v>
      </c>
      <c r="U38" s="122">
        <f t="shared" si="5"/>
        <v>1.8899499418664047E-3</v>
      </c>
      <c r="V38" s="122">
        <f>IFERROR(R38/R35,"-")</f>
        <v>0.19480209823557462</v>
      </c>
    </row>
    <row r="39" spans="2:22" ht="15.75" x14ac:dyDescent="0.25">
      <c r="B39" s="159" t="s">
        <v>50</v>
      </c>
      <c r="C39" s="160">
        <v>30079</v>
      </c>
      <c r="D39" s="160">
        <v>4401</v>
      </c>
      <c r="E39" s="160">
        <v>26255</v>
      </c>
      <c r="F39" s="160">
        <v>36146</v>
      </c>
      <c r="G39" s="160">
        <v>35192</v>
      </c>
      <c r="H39" s="160">
        <v>39857</v>
      </c>
      <c r="I39" s="161">
        <f t="shared" si="2"/>
        <v>0.13255853603091605</v>
      </c>
      <c r="J39" s="160">
        <f t="shared" si="3"/>
        <v>4665</v>
      </c>
      <c r="K39" s="161">
        <f t="shared" si="0"/>
        <v>4.6550006481986504E-2</v>
      </c>
      <c r="L39" s="162">
        <f>H39/H39</f>
        <v>1</v>
      </c>
      <c r="M39" s="160">
        <v>15480</v>
      </c>
      <c r="N39" s="160">
        <v>1925</v>
      </c>
      <c r="O39" s="160">
        <v>14671</v>
      </c>
      <c r="P39" s="160">
        <v>20512</v>
      </c>
      <c r="Q39" s="160">
        <v>17964</v>
      </c>
      <c r="R39" s="160">
        <v>19437</v>
      </c>
      <c r="S39" s="161">
        <f t="shared" si="4"/>
        <v>8.199732798931203E-2</v>
      </c>
      <c r="T39" s="160">
        <f t="shared" si="1"/>
        <v>1473</v>
      </c>
      <c r="U39" s="161">
        <f t="shared" si="5"/>
        <v>4.9892732570867043E-2</v>
      </c>
      <c r="V39" s="162">
        <f>IFERROR(R39/R39,"-")</f>
        <v>1</v>
      </c>
    </row>
    <row r="40" spans="2:22" ht="15.75" x14ac:dyDescent="0.25">
      <c r="B40" s="163" t="s">
        <v>60</v>
      </c>
      <c r="C40" s="164">
        <v>18939</v>
      </c>
      <c r="D40" s="164">
        <v>2470</v>
      </c>
      <c r="E40" s="164">
        <v>22750</v>
      </c>
      <c r="F40" s="164">
        <v>32086</v>
      </c>
      <c r="G40" s="164">
        <v>31003</v>
      </c>
      <c r="H40" s="164">
        <v>35470</v>
      </c>
      <c r="I40" s="165">
        <f t="shared" si="2"/>
        <v>0.14408283069380379</v>
      </c>
      <c r="J40" s="164">
        <f t="shared" si="3"/>
        <v>4467</v>
      </c>
      <c r="K40" s="165">
        <f t="shared" si="0"/>
        <v>4.1426317332364737E-2</v>
      </c>
      <c r="L40" s="165">
        <f>H40/H39</f>
        <v>0.88993150513084274</v>
      </c>
      <c r="M40" s="164">
        <v>9655</v>
      </c>
      <c r="N40" s="164">
        <v>0</v>
      </c>
      <c r="O40" s="164">
        <v>12864</v>
      </c>
      <c r="P40" s="164">
        <v>18634</v>
      </c>
      <c r="Q40" s="164">
        <v>15773</v>
      </c>
      <c r="R40" s="164">
        <v>17286</v>
      </c>
      <c r="S40" s="165">
        <f t="shared" si="4"/>
        <v>9.5923413428009807E-2</v>
      </c>
      <c r="T40" s="164">
        <f t="shared" si="1"/>
        <v>1513</v>
      </c>
      <c r="U40" s="165">
        <f t="shared" si="5"/>
        <v>4.5324745452688012E-2</v>
      </c>
      <c r="V40" s="165">
        <f>IFERROR(R40/R39,"-")</f>
        <v>0.88933477388485882</v>
      </c>
    </row>
    <row r="41" spans="2:22" x14ac:dyDescent="0.25">
      <c r="B41" s="121" t="s">
        <v>140</v>
      </c>
      <c r="C41" s="70">
        <v>18939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2" t="str">
        <f t="shared" si="2"/>
        <v>-</v>
      </c>
      <c r="J41" s="70">
        <f t="shared" si="3"/>
        <v>0</v>
      </c>
      <c r="K41" s="122">
        <f t="shared" si="0"/>
        <v>0</v>
      </c>
      <c r="L41" s="122">
        <f>H41/H39</f>
        <v>0</v>
      </c>
      <c r="M41" s="70">
        <v>9655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2" t="str">
        <f t="shared" si="4"/>
        <v>-</v>
      </c>
      <c r="T41" s="70">
        <f t="shared" si="1"/>
        <v>0</v>
      </c>
      <c r="U41" s="122">
        <f t="shared" si="5"/>
        <v>0</v>
      </c>
      <c r="V41" s="122">
        <f>IFERROR(R41/R39,"-")</f>
        <v>0</v>
      </c>
    </row>
    <row r="42" spans="2:22" x14ac:dyDescent="0.25">
      <c r="B42" s="121" t="s">
        <v>142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2" t="str">
        <f t="shared" si="2"/>
        <v>-</v>
      </c>
      <c r="J42" s="70">
        <f t="shared" si="3"/>
        <v>0</v>
      </c>
      <c r="K42" s="122">
        <f t="shared" si="0"/>
        <v>0</v>
      </c>
      <c r="L42" s="122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2" t="str">
        <f t="shared" si="4"/>
        <v>-</v>
      </c>
      <c r="T42" s="70">
        <f t="shared" si="1"/>
        <v>0</v>
      </c>
      <c r="U42" s="122">
        <f t="shared" si="5"/>
        <v>0</v>
      </c>
      <c r="V42" s="122">
        <f>IFERROR(R42/R39,"-")</f>
        <v>0</v>
      </c>
    </row>
    <row r="43" spans="2:22" ht="16.5" thickBot="1" x14ac:dyDescent="0.3">
      <c r="B43" s="166" t="s">
        <v>63</v>
      </c>
      <c r="C43" s="167">
        <v>11140</v>
      </c>
      <c r="D43" s="167">
        <v>6</v>
      </c>
      <c r="E43" s="167">
        <v>3505</v>
      </c>
      <c r="F43" s="167">
        <v>4060</v>
      </c>
      <c r="G43" s="167">
        <v>4189</v>
      </c>
      <c r="H43" s="167">
        <v>4387</v>
      </c>
      <c r="I43" s="168">
        <f t="shared" si="2"/>
        <v>4.7266650751969452E-2</v>
      </c>
      <c r="J43" s="167">
        <f t="shared" si="3"/>
        <v>198</v>
      </c>
      <c r="K43" s="168">
        <f t="shared" si="0"/>
        <v>5.1236891496217671E-3</v>
      </c>
      <c r="L43" s="168">
        <f>H43/H39</f>
        <v>0.11006849486915724</v>
      </c>
      <c r="M43" s="167">
        <v>5825</v>
      </c>
      <c r="N43" s="167">
        <v>0</v>
      </c>
      <c r="O43" s="167">
        <v>1807</v>
      </c>
      <c r="P43" s="167">
        <v>1878</v>
      </c>
      <c r="Q43" s="167">
        <v>2191</v>
      </c>
      <c r="R43" s="167">
        <v>2151</v>
      </c>
      <c r="S43" s="168">
        <f t="shared" si="4"/>
        <v>-1.8256503879507058E-2</v>
      </c>
      <c r="T43" s="167">
        <f t="shared" si="1"/>
        <v>-40</v>
      </c>
      <c r="U43" s="168">
        <f t="shared" si="5"/>
        <v>4.5679871181790324E-3</v>
      </c>
      <c r="V43" s="168">
        <f>IFERROR(R43/R39,"-")</f>
        <v>0.11066522611514122</v>
      </c>
    </row>
    <row r="44" spans="2:22" ht="15.75" x14ac:dyDescent="0.25">
      <c r="B44" s="159" t="s">
        <v>51</v>
      </c>
      <c r="C44" s="160">
        <v>43917</v>
      </c>
      <c r="D44" s="160">
        <v>12808</v>
      </c>
      <c r="E44" s="160">
        <v>31205</v>
      </c>
      <c r="F44" s="160">
        <v>46384</v>
      </c>
      <c r="G44" s="160">
        <v>46492</v>
      </c>
      <c r="H44" s="160">
        <v>49528</v>
      </c>
      <c r="I44" s="161">
        <f t="shared" si="2"/>
        <v>6.5301557257162468E-2</v>
      </c>
      <c r="J44" s="160">
        <f t="shared" si="3"/>
        <v>3036</v>
      </c>
      <c r="K44" s="161">
        <f t="shared" si="0"/>
        <v>5.7845013950870043E-2</v>
      </c>
      <c r="L44" s="162">
        <f>H44/H44</f>
        <v>1</v>
      </c>
      <c r="M44" s="160">
        <v>23364</v>
      </c>
      <c r="N44" s="160">
        <v>8041</v>
      </c>
      <c r="O44" s="160">
        <v>17059</v>
      </c>
      <c r="P44" s="160">
        <v>22775</v>
      </c>
      <c r="Q44" s="160">
        <v>22625</v>
      </c>
      <c r="R44" s="160">
        <v>24926</v>
      </c>
      <c r="S44" s="161">
        <f t="shared" si="4"/>
        <v>0.10170165745856363</v>
      </c>
      <c r="T44" s="160">
        <f t="shared" si="1"/>
        <v>2301</v>
      </c>
      <c r="U44" s="161">
        <f t="shared" si="5"/>
        <v>5.5397181371952854E-2</v>
      </c>
      <c r="V44" s="162">
        <f>IFERROR(R44/R44,"-")</f>
        <v>1</v>
      </c>
    </row>
    <row r="45" spans="2:22" ht="15.75" x14ac:dyDescent="0.25">
      <c r="B45" s="163" t="s">
        <v>60</v>
      </c>
      <c r="C45" s="164">
        <v>43917</v>
      </c>
      <c r="D45" s="164">
        <v>12808</v>
      </c>
      <c r="E45" s="164">
        <v>31205</v>
      </c>
      <c r="F45" s="164">
        <v>46384</v>
      </c>
      <c r="G45" s="164">
        <v>46492</v>
      </c>
      <c r="H45" s="164">
        <v>49528</v>
      </c>
      <c r="I45" s="165">
        <f t="shared" si="2"/>
        <v>6.5301557257162468E-2</v>
      </c>
      <c r="J45" s="164">
        <f t="shared" si="3"/>
        <v>3036</v>
      </c>
      <c r="K45" s="165">
        <f t="shared" si="0"/>
        <v>5.7845013950870043E-2</v>
      </c>
      <c r="L45" s="165">
        <f>H45/H44</f>
        <v>1</v>
      </c>
      <c r="M45" s="164">
        <v>23364</v>
      </c>
      <c r="N45" s="164">
        <v>8041</v>
      </c>
      <c r="O45" s="164">
        <v>17059</v>
      </c>
      <c r="P45" s="164">
        <v>22775</v>
      </c>
      <c r="Q45" s="164">
        <v>22625</v>
      </c>
      <c r="R45" s="164">
        <v>24926</v>
      </c>
      <c r="S45" s="165">
        <f t="shared" si="4"/>
        <v>0.10170165745856363</v>
      </c>
      <c r="T45" s="164">
        <f t="shared" si="1"/>
        <v>2301</v>
      </c>
      <c r="U45" s="165">
        <f t="shared" si="5"/>
        <v>5.5397181371952854E-2</v>
      </c>
      <c r="V45" s="165">
        <f>IFERROR(R45/R44,"-")</f>
        <v>1</v>
      </c>
    </row>
    <row r="46" spans="2:22" x14ac:dyDescent="0.25">
      <c r="B46" s="121" t="s">
        <v>140</v>
      </c>
      <c r="C46" s="70">
        <v>21492</v>
      </c>
      <c r="D46" s="70">
        <v>5625</v>
      </c>
      <c r="E46" s="70">
        <v>19118</v>
      </c>
      <c r="F46" s="70">
        <v>27840</v>
      </c>
      <c r="G46" s="70">
        <v>26810</v>
      </c>
      <c r="H46" s="70">
        <v>31202</v>
      </c>
      <c r="I46" s="122">
        <f t="shared" si="2"/>
        <v>0.1638194703468856</v>
      </c>
      <c r="J46" s="70">
        <f t="shared" si="3"/>
        <v>4392</v>
      </c>
      <c r="K46" s="122">
        <f t="shared" si="0"/>
        <v>3.6441611316730883E-2</v>
      </c>
      <c r="L46" s="122">
        <f>H46/H44</f>
        <v>0.62998707801647558</v>
      </c>
      <c r="M46" s="70">
        <v>11543</v>
      </c>
      <c r="N46" s="70">
        <v>3877</v>
      </c>
      <c r="O46" s="70">
        <v>10670</v>
      </c>
      <c r="P46" s="70">
        <v>13831</v>
      </c>
      <c r="Q46" s="70">
        <v>13097</v>
      </c>
      <c r="R46" s="70">
        <v>15698</v>
      </c>
      <c r="S46" s="122">
        <f t="shared" si="4"/>
        <v>0.19859509811407183</v>
      </c>
      <c r="T46" s="70">
        <f t="shared" si="1"/>
        <v>2601</v>
      </c>
      <c r="U46" s="122">
        <f t="shared" si="5"/>
        <v>3.3642081912425022E-2</v>
      </c>
      <c r="V46" s="122">
        <f>IFERROR(R46/R44,"-")</f>
        <v>0.62978416111690605</v>
      </c>
    </row>
    <row r="47" spans="2:22" ht="15.75" thickBot="1" x14ac:dyDescent="0.3">
      <c r="B47" s="121" t="s">
        <v>142</v>
      </c>
      <c r="C47" s="70">
        <v>22425</v>
      </c>
      <c r="D47" s="70">
        <v>7183</v>
      </c>
      <c r="E47" s="70">
        <v>12087</v>
      </c>
      <c r="F47" s="70">
        <v>18544</v>
      </c>
      <c r="G47" s="70">
        <v>19682</v>
      </c>
      <c r="H47" s="70">
        <v>18326</v>
      </c>
      <c r="I47" s="122">
        <f t="shared" si="2"/>
        <v>-6.8895437455543163E-2</v>
      </c>
      <c r="J47" s="70">
        <f t="shared" si="3"/>
        <v>-1356</v>
      </c>
      <c r="K47" s="122">
        <f t="shared" si="0"/>
        <v>2.1403402634139163E-2</v>
      </c>
      <c r="L47" s="122">
        <f>H47/H44</f>
        <v>0.37001292198352448</v>
      </c>
      <c r="M47" s="70">
        <v>11821</v>
      </c>
      <c r="N47" s="70">
        <v>4164</v>
      </c>
      <c r="O47" s="70">
        <v>6389</v>
      </c>
      <c r="P47" s="70">
        <v>8944</v>
      </c>
      <c r="Q47" s="70">
        <v>9528</v>
      </c>
      <c r="R47" s="70">
        <v>9228</v>
      </c>
      <c r="S47" s="122">
        <f t="shared" si="4"/>
        <v>-3.1486146095717871E-2</v>
      </c>
      <c r="T47" s="70">
        <f t="shared" si="1"/>
        <v>-300</v>
      </c>
      <c r="U47" s="122">
        <f t="shared" si="5"/>
        <v>2.1755099459527829E-2</v>
      </c>
      <c r="V47" s="122">
        <f>IFERROR(R47/R44,"-")</f>
        <v>0.37021583888309395</v>
      </c>
    </row>
    <row r="48" spans="2:22" ht="15.75" x14ac:dyDescent="0.25">
      <c r="B48" s="159" t="s">
        <v>52</v>
      </c>
      <c r="C48" s="160">
        <v>43434</v>
      </c>
      <c r="D48" s="160">
        <v>11358</v>
      </c>
      <c r="E48" s="160">
        <v>37264</v>
      </c>
      <c r="F48" s="160">
        <v>45576</v>
      </c>
      <c r="G48" s="160">
        <v>46571</v>
      </c>
      <c r="H48" s="160">
        <v>45813</v>
      </c>
      <c r="I48" s="161">
        <f t="shared" si="2"/>
        <v>-1.6276223400828793E-2</v>
      </c>
      <c r="J48" s="160">
        <f t="shared" si="3"/>
        <v>-758</v>
      </c>
      <c r="K48" s="161">
        <f t="shared" si="0"/>
        <v>5.3506170734356512E-2</v>
      </c>
      <c r="L48" s="162">
        <f>H48/H48</f>
        <v>1</v>
      </c>
      <c r="M48" s="160">
        <v>22403</v>
      </c>
      <c r="N48" s="160">
        <v>5135</v>
      </c>
      <c r="O48" s="160">
        <v>21666</v>
      </c>
      <c r="P48" s="160">
        <v>23086</v>
      </c>
      <c r="Q48" s="160">
        <v>23921</v>
      </c>
      <c r="R48" s="160">
        <v>23285</v>
      </c>
      <c r="S48" s="161">
        <f t="shared" si="4"/>
        <v>-2.6587517244262338E-2</v>
      </c>
      <c r="T48" s="160">
        <f t="shared" si="1"/>
        <v>-636</v>
      </c>
      <c r="U48" s="161">
        <f t="shared" si="5"/>
        <v>5.6153647822300923E-2</v>
      </c>
      <c r="V48" s="162">
        <f>IFERROR(R48/R48,"-")</f>
        <v>1</v>
      </c>
    </row>
    <row r="49" spans="2:22" ht="15.75" x14ac:dyDescent="0.25">
      <c r="B49" s="163" t="s">
        <v>60</v>
      </c>
      <c r="C49" s="164">
        <v>33117</v>
      </c>
      <c r="D49" s="164">
        <v>10354</v>
      </c>
      <c r="E49" s="164">
        <v>29909</v>
      </c>
      <c r="F49" s="164">
        <v>37378</v>
      </c>
      <c r="G49" s="164">
        <v>38430</v>
      </c>
      <c r="H49" s="164">
        <v>37192</v>
      </c>
      <c r="I49" s="165">
        <f t="shared" si="2"/>
        <v>-3.2214415820973175E-2</v>
      </c>
      <c r="J49" s="164">
        <f t="shared" si="3"/>
        <v>-1238</v>
      </c>
      <c r="K49" s="165">
        <f t="shared" si="0"/>
        <v>4.3437485035954584E-2</v>
      </c>
      <c r="L49" s="165">
        <f>H49/H48</f>
        <v>0.811821971929365</v>
      </c>
      <c r="M49" s="164">
        <v>17138</v>
      </c>
      <c r="N49" s="164">
        <v>4503</v>
      </c>
      <c r="O49" s="164">
        <v>17700</v>
      </c>
      <c r="P49" s="164">
        <v>18976</v>
      </c>
      <c r="Q49" s="164">
        <v>20148</v>
      </c>
      <c r="R49" s="164">
        <v>19062</v>
      </c>
      <c r="S49" s="165">
        <f t="shared" si="4"/>
        <v>-5.390113162596788E-2</v>
      </c>
      <c r="T49" s="164">
        <f t="shared" si="1"/>
        <v>-1086</v>
      </c>
      <c r="U49" s="165">
        <f t="shared" si="5"/>
        <v>4.6156615311270133E-2</v>
      </c>
      <c r="V49" s="165">
        <f>IFERROR(R49/R48,"-")</f>
        <v>0.81863860854627446</v>
      </c>
    </row>
    <row r="50" spans="2:22" x14ac:dyDescent="0.25">
      <c r="B50" s="121" t="s">
        <v>140</v>
      </c>
      <c r="C50" s="70">
        <v>27322</v>
      </c>
      <c r="D50" s="70">
        <v>0</v>
      </c>
      <c r="E50" s="70">
        <v>22952</v>
      </c>
      <c r="F50" s="70">
        <v>30352</v>
      </c>
      <c r="G50" s="70">
        <v>30090</v>
      </c>
      <c r="H50" s="70">
        <v>29330</v>
      </c>
      <c r="I50" s="122">
        <f t="shared" si="2"/>
        <v>-2.5257560651379185E-2</v>
      </c>
      <c r="J50" s="70">
        <f t="shared" si="3"/>
        <v>-760</v>
      </c>
      <c r="K50" s="122">
        <f t="shared" si="0"/>
        <v>3.4255254788786514E-2</v>
      </c>
      <c r="L50" s="122">
        <f>H50/H48</f>
        <v>0.64021129373758545</v>
      </c>
      <c r="M50" s="70">
        <v>14090</v>
      </c>
      <c r="N50" s="70">
        <v>0</v>
      </c>
      <c r="O50" s="70">
        <v>13725</v>
      </c>
      <c r="P50" s="70">
        <v>15417</v>
      </c>
      <c r="Q50" s="70">
        <v>15736</v>
      </c>
      <c r="R50" s="70">
        <v>15122</v>
      </c>
      <c r="S50" s="122">
        <f t="shared" si="4"/>
        <v>-3.9018810371123536E-2</v>
      </c>
      <c r="T50" s="70">
        <f t="shared" si="1"/>
        <v>-614</v>
      </c>
      <c r="U50" s="122">
        <f t="shared" si="5"/>
        <v>3.7499817572399431E-2</v>
      </c>
      <c r="V50" s="122">
        <f>IFERROR(R50/R48,"-")</f>
        <v>0.64943096414000434</v>
      </c>
    </row>
    <row r="51" spans="2:22" x14ac:dyDescent="0.25">
      <c r="B51" s="121" t="s">
        <v>142</v>
      </c>
      <c r="C51" s="70">
        <v>5795</v>
      </c>
      <c r="D51" s="70">
        <v>0</v>
      </c>
      <c r="E51" s="70">
        <v>6957</v>
      </c>
      <c r="F51" s="70">
        <v>7026</v>
      </c>
      <c r="G51" s="70">
        <v>8340</v>
      </c>
      <c r="H51" s="70">
        <v>7862</v>
      </c>
      <c r="I51" s="122">
        <f t="shared" si="2"/>
        <v>-5.731414868105511E-2</v>
      </c>
      <c r="J51" s="70">
        <f t="shared" si="3"/>
        <v>-478</v>
      </c>
      <c r="K51" s="122">
        <f t="shared" si="0"/>
        <v>9.182230247168072E-3</v>
      </c>
      <c r="L51" s="122">
        <f>H51/H48</f>
        <v>0.17161067819177964</v>
      </c>
      <c r="M51" s="70">
        <v>3048</v>
      </c>
      <c r="N51" s="70">
        <v>0</v>
      </c>
      <c r="O51" s="70">
        <v>3975</v>
      </c>
      <c r="P51" s="70">
        <v>3559</v>
      </c>
      <c r="Q51" s="70">
        <v>4412</v>
      </c>
      <c r="R51" s="70">
        <v>3940</v>
      </c>
      <c r="S51" s="122">
        <f t="shared" si="4"/>
        <v>-0.10698096101541255</v>
      </c>
      <c r="T51" s="70">
        <f t="shared" si="1"/>
        <v>-472</v>
      </c>
      <c r="U51" s="122">
        <f t="shared" si="5"/>
        <v>8.6567977388706998E-3</v>
      </c>
      <c r="V51" s="122">
        <f>IFERROR(R51/R48,"-")</f>
        <v>0.16920764440627012</v>
      </c>
    </row>
    <row r="52" spans="2:22" ht="16.5" thickBot="1" x14ac:dyDescent="0.3">
      <c r="B52" s="166" t="s">
        <v>63</v>
      </c>
      <c r="C52" s="167">
        <v>10317</v>
      </c>
      <c r="D52" s="167">
        <v>1004</v>
      </c>
      <c r="E52" s="167">
        <v>7355</v>
      </c>
      <c r="F52" s="167">
        <v>8198</v>
      </c>
      <c r="G52" s="167">
        <v>8141</v>
      </c>
      <c r="H52" s="167">
        <v>8621</v>
      </c>
      <c r="I52" s="168">
        <f t="shared" si="2"/>
        <v>5.8960815624616192E-2</v>
      </c>
      <c r="J52" s="167">
        <f t="shared" si="3"/>
        <v>480</v>
      </c>
      <c r="K52" s="168">
        <f t="shared" si="0"/>
        <v>1.0068685698401927E-2</v>
      </c>
      <c r="L52" s="168">
        <f>H52/H48</f>
        <v>0.18817802807063497</v>
      </c>
      <c r="M52" s="167">
        <v>5265</v>
      </c>
      <c r="N52" s="167">
        <v>632</v>
      </c>
      <c r="O52" s="167">
        <v>3966</v>
      </c>
      <c r="P52" s="167">
        <v>4110</v>
      </c>
      <c r="Q52" s="167">
        <v>3773</v>
      </c>
      <c r="R52" s="167">
        <v>4223</v>
      </c>
      <c r="S52" s="168">
        <f t="shared" si="4"/>
        <v>0.11926848661542544</v>
      </c>
      <c r="T52" s="167">
        <f t="shared" si="1"/>
        <v>450</v>
      </c>
      <c r="U52" s="168">
        <f t="shared" si="5"/>
        <v>9.9970325110307883E-3</v>
      </c>
      <c r="V52" s="168">
        <f>IFERROR(R52/R48,"-")</f>
        <v>0.18136139145372557</v>
      </c>
    </row>
    <row r="53" spans="2:22" ht="15.75" x14ac:dyDescent="0.25">
      <c r="B53" s="159" t="s">
        <v>53</v>
      </c>
      <c r="C53" s="160">
        <f t="shared" ref="C53:H56" si="6">C6-C11-C16-C21-C26-C30-C35-C39-C44-C48</f>
        <v>19491</v>
      </c>
      <c r="D53" s="160">
        <f t="shared" si="6"/>
        <v>4917</v>
      </c>
      <c r="E53" s="160">
        <f t="shared" si="6"/>
        <v>16217</v>
      </c>
      <c r="F53" s="160">
        <f t="shared" si="6"/>
        <v>19378</v>
      </c>
      <c r="G53" s="160">
        <f t="shared" si="6"/>
        <v>22033</v>
      </c>
      <c r="H53" s="160">
        <f t="shared" si="6"/>
        <v>20553</v>
      </c>
      <c r="I53" s="161">
        <f t="shared" si="2"/>
        <v>-6.7171969318749136E-2</v>
      </c>
      <c r="J53" s="160">
        <f t="shared" si="3"/>
        <v>-1480</v>
      </c>
      <c r="K53" s="161">
        <f t="shared" si="0"/>
        <v>2.4004372713055888E-2</v>
      </c>
      <c r="L53" s="162">
        <f>H53/H53</f>
        <v>1</v>
      </c>
      <c r="M53" s="160">
        <v>10383</v>
      </c>
      <c r="N53" s="160">
        <v>2755</v>
      </c>
      <c r="O53" s="160">
        <v>8860</v>
      </c>
      <c r="P53" s="160">
        <v>9544</v>
      </c>
      <c r="Q53" s="160">
        <v>11257</v>
      </c>
      <c r="R53" s="160">
        <v>10568</v>
      </c>
      <c r="S53" s="161">
        <f t="shared" si="4"/>
        <v>-6.1206360486808165E-2</v>
      </c>
      <c r="T53" s="160">
        <f t="shared" si="1"/>
        <v>-689</v>
      </c>
      <c r="U53" s="161">
        <f t="shared" si="5"/>
        <v>2.3214520264057872E-2</v>
      </c>
      <c r="V53" s="162">
        <f>IFERROR(R53/R53,"-")</f>
        <v>1</v>
      </c>
    </row>
    <row r="54" spans="2:22" ht="15.75" x14ac:dyDescent="0.25">
      <c r="B54" s="163" t="s">
        <v>60</v>
      </c>
      <c r="C54" s="164">
        <f t="shared" si="6"/>
        <v>18569</v>
      </c>
      <c r="D54" s="164">
        <f t="shared" si="6"/>
        <v>6824</v>
      </c>
      <c r="E54" s="164">
        <f t="shared" si="6"/>
        <v>15900</v>
      </c>
      <c r="F54" s="164">
        <f t="shared" si="6"/>
        <v>18175</v>
      </c>
      <c r="G54" s="164">
        <f t="shared" si="6"/>
        <v>20241</v>
      </c>
      <c r="H54" s="164">
        <f t="shared" si="6"/>
        <v>18854</v>
      </c>
      <c r="I54" s="165">
        <f t="shared" si="2"/>
        <v>-6.8524282397114722E-2</v>
      </c>
      <c r="J54" s="164">
        <f t="shared" si="3"/>
        <v>-1387</v>
      </c>
      <c r="K54" s="165">
        <f t="shared" si="0"/>
        <v>2.2020067295867061E-2</v>
      </c>
      <c r="L54" s="165">
        <f>H54/H53</f>
        <v>0.91733566875881867</v>
      </c>
      <c r="M54" s="164">
        <v>9924</v>
      </c>
      <c r="N54" s="164">
        <v>2752</v>
      </c>
      <c r="O54" s="164">
        <v>8716</v>
      </c>
      <c r="P54" s="164">
        <v>8980</v>
      </c>
      <c r="Q54" s="164">
        <v>10291</v>
      </c>
      <c r="R54" s="164">
        <v>9711</v>
      </c>
      <c r="S54" s="165">
        <f t="shared" si="4"/>
        <v>-5.6359926149062267E-2</v>
      </c>
      <c r="T54" s="164">
        <f t="shared" si="1"/>
        <v>-580</v>
      </c>
      <c r="U54" s="165">
        <f t="shared" si="5"/>
        <v>2.1842664707799633E-2</v>
      </c>
      <c r="V54" s="165">
        <f>IFERROR(R54/R53,"-")</f>
        <v>0.91890613171839519</v>
      </c>
    </row>
    <row r="55" spans="2:22" x14ac:dyDescent="0.25">
      <c r="B55" s="121" t="s">
        <v>140</v>
      </c>
      <c r="C55" s="70">
        <f t="shared" si="6"/>
        <v>16114</v>
      </c>
      <c r="D55" s="70">
        <f t="shared" si="6"/>
        <v>15844</v>
      </c>
      <c r="E55" s="70">
        <f t="shared" si="6"/>
        <v>57557</v>
      </c>
      <c r="F55" s="70">
        <f t="shared" si="6"/>
        <v>75186</v>
      </c>
      <c r="G55" s="70">
        <f t="shared" si="6"/>
        <v>72793</v>
      </c>
      <c r="H55" s="70">
        <f t="shared" si="6"/>
        <v>65581</v>
      </c>
      <c r="I55" s="122">
        <f t="shared" si="2"/>
        <v>-9.9075460552525696E-2</v>
      </c>
      <c r="J55" s="70">
        <f t="shared" si="3"/>
        <v>-7212</v>
      </c>
      <c r="K55" s="122">
        <f t="shared" si="0"/>
        <v>7.6593721933290435E-2</v>
      </c>
      <c r="L55" s="122">
        <f>H55/H53</f>
        <v>3.190823724030555</v>
      </c>
      <c r="M55" s="70">
        <v>7807</v>
      </c>
      <c r="N55" s="70">
        <v>2234</v>
      </c>
      <c r="O55" s="70">
        <v>6412</v>
      </c>
      <c r="P55" s="70">
        <v>6832</v>
      </c>
      <c r="Q55" s="70">
        <v>7509</v>
      </c>
      <c r="R55" s="70">
        <v>6938</v>
      </c>
      <c r="S55" s="122">
        <f t="shared" si="4"/>
        <v>-7.6042082833932656E-2</v>
      </c>
      <c r="T55" s="70">
        <f t="shared" si="1"/>
        <v>-571</v>
      </c>
      <c r="U55" s="122">
        <f t="shared" si="5"/>
        <v>1.661793822758208E-2</v>
      </c>
      <c r="V55" s="122">
        <f>IFERROR(R55/R53,"-")</f>
        <v>0.65651021953065858</v>
      </c>
    </row>
    <row r="56" spans="2:22" x14ac:dyDescent="0.25">
      <c r="B56" s="121" t="s">
        <v>142</v>
      </c>
      <c r="C56" s="70">
        <f t="shared" si="6"/>
        <v>9313</v>
      </c>
      <c r="D56" s="70">
        <f t="shared" si="6"/>
        <v>6335</v>
      </c>
      <c r="E56" s="70">
        <f t="shared" si="6"/>
        <v>11632</v>
      </c>
      <c r="F56" s="70">
        <f t="shared" si="6"/>
        <v>21512</v>
      </c>
      <c r="G56" s="70">
        <f t="shared" si="6"/>
        <v>20453</v>
      </c>
      <c r="H56" s="70">
        <f t="shared" si="6"/>
        <v>21244</v>
      </c>
      <c r="I56" s="122">
        <f t="shared" si="2"/>
        <v>3.8674033149171283E-2</v>
      </c>
      <c r="J56" s="70">
        <f t="shared" si="3"/>
        <v>791</v>
      </c>
      <c r="K56" s="122">
        <f t="shared" si="0"/>
        <v>2.4811409230582362E-2</v>
      </c>
      <c r="L56" s="122">
        <f>H56/H53</f>
        <v>1.0336203960492385</v>
      </c>
      <c r="M56" s="70">
        <v>2117</v>
      </c>
      <c r="N56" s="70">
        <v>518</v>
      </c>
      <c r="O56" s="70">
        <v>2304</v>
      </c>
      <c r="P56" s="70">
        <v>2148</v>
      </c>
      <c r="Q56" s="70">
        <v>2782</v>
      </c>
      <c r="R56" s="70">
        <v>2773</v>
      </c>
      <c r="S56" s="122">
        <f t="shared" si="4"/>
        <v>-3.2350826743350325E-3</v>
      </c>
      <c r="T56" s="70">
        <f t="shared" si="1"/>
        <v>-9</v>
      </c>
      <c r="U56" s="122">
        <f t="shared" si="5"/>
        <v>5.2247264802175513E-3</v>
      </c>
      <c r="V56" s="122">
        <f>IFERROR(R56/R53,"-")</f>
        <v>0.26239591218773656</v>
      </c>
    </row>
    <row r="57" spans="2:22" ht="15.75" x14ac:dyDescent="0.25">
      <c r="B57" s="166" t="s">
        <v>63</v>
      </c>
      <c r="C57" s="167">
        <f>C53-C54</f>
        <v>922</v>
      </c>
      <c r="D57" s="167">
        <f t="shared" ref="D57:H57" si="7">D53-D54</f>
        <v>-1907</v>
      </c>
      <c r="E57" s="167">
        <f t="shared" si="7"/>
        <v>317</v>
      </c>
      <c r="F57" s="167">
        <f t="shared" si="7"/>
        <v>1203</v>
      </c>
      <c r="G57" s="167">
        <f t="shared" si="7"/>
        <v>1792</v>
      </c>
      <c r="H57" s="167">
        <f t="shared" si="7"/>
        <v>1699</v>
      </c>
      <c r="I57" s="168">
        <f t="shared" si="2"/>
        <v>-5.1897321428571397E-2</v>
      </c>
      <c r="J57" s="167">
        <f t="shared" si="3"/>
        <v>-93</v>
      </c>
      <c r="K57" s="168">
        <f t="shared" si="0"/>
        <v>1.9843054171888269E-3</v>
      </c>
      <c r="L57" s="168">
        <f>H57/H53</f>
        <v>8.2664331241181332E-2</v>
      </c>
      <c r="M57" s="167">
        <v>789</v>
      </c>
      <c r="N57" s="167">
        <v>61</v>
      </c>
      <c r="O57" s="167">
        <v>604</v>
      </c>
      <c r="P57" s="167">
        <v>1293</v>
      </c>
      <c r="Q57" s="167">
        <v>4595</v>
      </c>
      <c r="R57" s="167">
        <v>3925</v>
      </c>
      <c r="S57" s="168">
        <f t="shared" si="4"/>
        <v>-0.14581066376496188</v>
      </c>
      <c r="T57" s="167">
        <f t="shared" si="1"/>
        <v>-670</v>
      </c>
      <c r="U57" s="168">
        <f t="shared" si="5"/>
        <v>3.1450518337622409E-3</v>
      </c>
      <c r="V57" s="168">
        <f>IFERROR(R57/R53,"-")</f>
        <v>0.37140423921271765</v>
      </c>
    </row>
    <row r="58" spans="2:22" x14ac:dyDescent="0.25">
      <c r="B58" s="125"/>
      <c r="C58" s="126"/>
      <c r="D58" s="126"/>
      <c r="E58" s="126"/>
      <c r="F58" s="126"/>
      <c r="G58" s="126"/>
      <c r="H58" s="127"/>
      <c r="I58" s="126"/>
      <c r="J58" s="128"/>
      <c r="K58" s="128"/>
      <c r="L58" s="128"/>
    </row>
    <row r="59" spans="2:22" x14ac:dyDescent="0.25">
      <c r="B59" s="129" t="s">
        <v>55</v>
      </c>
      <c r="C59" s="129"/>
      <c r="D59" s="129"/>
      <c r="E59" s="129"/>
      <c r="F59" s="129"/>
      <c r="G59" s="129"/>
      <c r="H59" s="129"/>
      <c r="I59" s="129"/>
      <c r="J59" s="129"/>
      <c r="K59" s="129"/>
      <c r="L59" s="12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8D354-1371-47EE-81F0-A8E51B5B38D8}">
  <sheetPr>
    <tabColor theme="7" tint="0.79998168889431442"/>
    <pageSetUpPr fitToPage="1"/>
  </sheetPr>
  <dimension ref="A1:W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71"/>
      <c r="D3" s="171"/>
      <c r="E3" s="171"/>
      <c r="F3" s="171"/>
      <c r="G3" s="171"/>
      <c r="H3" s="171"/>
      <c r="I3" s="171"/>
      <c r="J3" s="171"/>
      <c r="K3" s="171"/>
      <c r="N3" s="170" t="s">
        <v>262</v>
      </c>
      <c r="O3" s="171"/>
      <c r="P3" s="171"/>
      <c r="Q3" s="171"/>
      <c r="R3" s="171"/>
      <c r="S3" s="171"/>
      <c r="T3" s="171"/>
      <c r="U3" s="171"/>
      <c r="V3" s="171"/>
      <c r="W3" s="171"/>
    </row>
    <row r="4" spans="1:23" ht="6" customHeight="1" x14ac:dyDescent="0.25"/>
    <row r="5" spans="1:23" ht="15.75" x14ac:dyDescent="0.25">
      <c r="B5" s="172"/>
      <c r="C5" s="173" t="s">
        <v>43</v>
      </c>
      <c r="D5" s="174"/>
      <c r="E5" s="174"/>
      <c r="F5" s="174"/>
      <c r="G5" s="174"/>
      <c r="H5" s="174"/>
      <c r="I5" s="174"/>
      <c r="J5" s="174"/>
      <c r="K5" s="174"/>
      <c r="N5" s="172"/>
      <c r="O5" s="173" t="s">
        <v>43</v>
      </c>
      <c r="P5" s="174"/>
      <c r="Q5" s="174"/>
      <c r="R5" s="174"/>
      <c r="S5" s="174"/>
      <c r="T5" s="174"/>
      <c r="U5" s="174"/>
      <c r="V5" s="174"/>
      <c r="W5" s="174"/>
    </row>
    <row r="6" spans="1:23" s="175" customFormat="1" ht="72" customHeight="1" x14ac:dyDescent="0.25">
      <c r="B6" s="176"/>
      <c r="C6" s="177">
        <v>2019</v>
      </c>
      <c r="D6" s="178">
        <v>2020</v>
      </c>
      <c r="E6" s="178">
        <v>2021</v>
      </c>
      <c r="F6" s="178">
        <v>2022</v>
      </c>
      <c r="G6" s="178">
        <v>2023</v>
      </c>
      <c r="H6" s="178">
        <v>2024</v>
      </c>
      <c r="I6" s="179" t="str">
        <f>CONCATENATE("var. ",RIGHT(H6,2),"/",RIGHT(G6,2))</f>
        <v>var. 24/23</v>
      </c>
      <c r="J6" s="180" t="str">
        <f>CONCATENATE("dif. ",RIGHT(H6,2),"/",RIGHT(G6,2))</f>
        <v>dif. 24/23</v>
      </c>
      <c r="K6" s="179" t="str">
        <f>CONCATENATE("Cuota s/ total lugares de residencia ",RIGHT(H6,4))</f>
        <v>Cuota s/ total lugares de residencia 2024</v>
      </c>
      <c r="N6" s="176"/>
      <c r="O6" s="177">
        <v>2019</v>
      </c>
      <c r="P6" s="178">
        <v>2020</v>
      </c>
      <c r="Q6" s="178">
        <v>2021</v>
      </c>
      <c r="R6" s="178">
        <v>2022</v>
      </c>
      <c r="S6" s="178">
        <v>2023</v>
      </c>
      <c r="T6" s="178">
        <v>2024</v>
      </c>
      <c r="U6" s="179" t="str">
        <f>CONCATENATE("var. ",RIGHT(T6,2),"/",RIGHT(S6,2))</f>
        <v>var. 24/23</v>
      </c>
      <c r="V6" s="180" t="str">
        <f>CONCATENATE("dif. ",RIGHT(T6,2),"/",RIGHT(S6,2))</f>
        <v>dif. 24/23</v>
      </c>
      <c r="W6" s="179" t="str">
        <f>CONCATENATE("Cuota s/ total lugares de residencia ",RIGHT(T6,4))</f>
        <v>Cuota s/ total lugares de residencia 2024</v>
      </c>
    </row>
    <row r="7" spans="1:23" x14ac:dyDescent="0.25">
      <c r="A7" s="1"/>
      <c r="B7" s="181" t="s">
        <v>43</v>
      </c>
      <c r="C7" s="182"/>
      <c r="D7" s="182"/>
      <c r="E7" s="182"/>
      <c r="F7" s="182"/>
      <c r="G7" s="182"/>
      <c r="H7" s="183"/>
      <c r="I7" s="183"/>
      <c r="J7" s="183"/>
      <c r="K7" s="182"/>
      <c r="L7" s="101"/>
      <c r="N7" s="184" t="s">
        <v>52</v>
      </c>
      <c r="O7" s="182"/>
      <c r="P7" s="182"/>
      <c r="Q7" s="182"/>
      <c r="R7" s="182"/>
      <c r="S7" s="182"/>
      <c r="T7" s="183"/>
      <c r="U7" s="183"/>
      <c r="V7" s="183"/>
      <c r="W7" s="182"/>
    </row>
    <row r="8" spans="1:23" x14ac:dyDescent="0.25">
      <c r="A8" s="1"/>
      <c r="B8" s="185" t="s">
        <v>68</v>
      </c>
      <c r="C8" s="186">
        <v>4831573</v>
      </c>
      <c r="D8" s="186">
        <v>1565303</v>
      </c>
      <c r="E8" s="186">
        <v>2335438</v>
      </c>
      <c r="F8" s="186">
        <v>4757683</v>
      </c>
      <c r="G8" s="186">
        <v>5188807</v>
      </c>
      <c r="H8" s="186">
        <v>5480280</v>
      </c>
      <c r="I8" s="187">
        <f>IFERROR(H8/G8-1,"-")</f>
        <v>5.6173413272068151E-2</v>
      </c>
      <c r="J8" s="186">
        <f t="shared" ref="J8:J20" si="0">H8-G8</f>
        <v>291473</v>
      </c>
      <c r="K8" s="187">
        <f t="shared" ref="K8:K20" si="1">H8/H$8</f>
        <v>1</v>
      </c>
      <c r="L8" s="101"/>
      <c r="N8" s="185" t="s">
        <v>68</v>
      </c>
      <c r="O8" s="186">
        <v>250224</v>
      </c>
      <c r="P8" s="186">
        <v>96681</v>
      </c>
      <c r="Q8" s="186">
        <v>140346</v>
      </c>
      <c r="R8" s="186">
        <v>257117</v>
      </c>
      <c r="S8" s="186">
        <v>278594</v>
      </c>
      <c r="T8" s="186">
        <v>287810</v>
      </c>
      <c r="U8" s="187">
        <f>IFERROR(T8/S8-1,"-")</f>
        <v>3.3080396562739978E-2</v>
      </c>
      <c r="V8" s="186">
        <f>T8-S8</f>
        <v>9216</v>
      </c>
      <c r="W8" s="187">
        <f>T8/T$8</f>
        <v>1</v>
      </c>
    </row>
    <row r="9" spans="1:23" x14ac:dyDescent="0.25">
      <c r="A9" s="1" t="s">
        <v>96</v>
      </c>
      <c r="B9" s="188" t="s">
        <v>97</v>
      </c>
      <c r="C9" s="189">
        <v>1047557</v>
      </c>
      <c r="D9" s="189">
        <v>456683</v>
      </c>
      <c r="E9" s="189">
        <v>800301</v>
      </c>
      <c r="F9" s="189">
        <v>1016781</v>
      </c>
      <c r="G9" s="189">
        <v>1041269</v>
      </c>
      <c r="H9" s="189">
        <v>1058434</v>
      </c>
      <c r="I9" s="190">
        <f>IFERROR(H9/G9-1,"-")</f>
        <v>1.6484693196474609E-2</v>
      </c>
      <c r="J9" s="189">
        <f t="shared" si="0"/>
        <v>17165</v>
      </c>
      <c r="K9" s="190">
        <f t="shared" si="1"/>
        <v>0.19313502229813076</v>
      </c>
      <c r="L9" s="101"/>
      <c r="N9" s="188" t="s">
        <v>97</v>
      </c>
      <c r="O9" s="189">
        <v>45577</v>
      </c>
      <c r="P9" s="189">
        <v>26839</v>
      </c>
      <c r="Q9" s="189">
        <v>45216</v>
      </c>
      <c r="R9" s="189">
        <v>29061</v>
      </c>
      <c r="S9" s="189">
        <v>32018</v>
      </c>
      <c r="T9" s="189">
        <v>29188</v>
      </c>
      <c r="U9" s="190">
        <f>IFERROR(T9/S9-1,"-")</f>
        <v>-8.838778187269658E-2</v>
      </c>
      <c r="V9" s="189">
        <f t="shared" ref="V9:V19" si="2">T9-S9</f>
        <v>-2830</v>
      </c>
      <c r="W9" s="190">
        <f>T9/T$8</f>
        <v>0.10141412737569924</v>
      </c>
    </row>
    <row r="10" spans="1:23" x14ac:dyDescent="0.25">
      <c r="A10" s="191" t="s">
        <v>103</v>
      </c>
      <c r="B10" s="192" t="s">
        <v>103</v>
      </c>
      <c r="C10" s="193">
        <v>415150</v>
      </c>
      <c r="D10" s="193">
        <v>208389</v>
      </c>
      <c r="E10" s="193">
        <v>416048</v>
      </c>
      <c r="F10" s="193">
        <v>423208</v>
      </c>
      <c r="G10" s="193">
        <v>428791</v>
      </c>
      <c r="H10" s="193">
        <v>421973</v>
      </c>
      <c r="I10" s="194">
        <f>IFERROR(H10/G10-1,"-")</f>
        <v>-1.5900520300099585E-2</v>
      </c>
      <c r="J10" s="193">
        <f t="shared" si="0"/>
        <v>-6818</v>
      </c>
      <c r="K10" s="194">
        <f t="shared" si="1"/>
        <v>7.6998438036012765E-2</v>
      </c>
      <c r="L10" s="101"/>
      <c r="N10" s="192" t="s">
        <v>103</v>
      </c>
      <c r="O10" s="193">
        <v>24890</v>
      </c>
      <c r="P10" s="193">
        <v>20058</v>
      </c>
      <c r="Q10" s="193">
        <v>34195</v>
      </c>
      <c r="R10" s="193">
        <v>19943</v>
      </c>
      <c r="S10" s="193">
        <v>20738</v>
      </c>
      <c r="T10" s="193">
        <v>18376</v>
      </c>
      <c r="U10" s="194">
        <f>IFERROR(T10/S10-1,"-")</f>
        <v>-0.1138971935577201</v>
      </c>
      <c r="V10" s="193">
        <f t="shared" si="2"/>
        <v>-2362</v>
      </c>
      <c r="W10" s="194">
        <f>T10/T$8</f>
        <v>6.3847677287099128E-2</v>
      </c>
    </row>
    <row r="11" spans="1:23" x14ac:dyDescent="0.25">
      <c r="A11" s="191" t="s">
        <v>100</v>
      </c>
      <c r="B11" s="192" t="s">
        <v>100</v>
      </c>
      <c r="C11" s="193">
        <v>632407</v>
      </c>
      <c r="D11" s="193">
        <v>248294</v>
      </c>
      <c r="E11" s="193">
        <v>384253</v>
      </c>
      <c r="F11" s="193">
        <v>593573</v>
      </c>
      <c r="G11" s="193">
        <v>612478</v>
      </c>
      <c r="H11" s="193">
        <v>636461</v>
      </c>
      <c r="I11" s="194">
        <f>IFERROR(H11/G11-1,"-")</f>
        <v>3.915732483452472E-2</v>
      </c>
      <c r="J11" s="193">
        <f t="shared" si="0"/>
        <v>23983</v>
      </c>
      <c r="K11" s="194">
        <f t="shared" si="1"/>
        <v>0.116136584262118</v>
      </c>
      <c r="L11" s="101"/>
      <c r="N11" s="192" t="s">
        <v>100</v>
      </c>
      <c r="O11" s="193">
        <v>20687</v>
      </c>
      <c r="P11" s="193">
        <v>6781</v>
      </c>
      <c r="Q11" s="193">
        <v>11021</v>
      </c>
      <c r="R11" s="193">
        <v>9118</v>
      </c>
      <c r="S11" s="193">
        <v>11280</v>
      </c>
      <c r="T11" s="193">
        <v>10812</v>
      </c>
      <c r="U11" s="194">
        <f>IFERROR(T11/S11-1,"-")</f>
        <v>-4.1489361702127692E-2</v>
      </c>
      <c r="V11" s="193">
        <f t="shared" si="2"/>
        <v>-468</v>
      </c>
      <c r="W11" s="194">
        <f>T11/T$8</f>
        <v>3.7566450088600122E-2</v>
      </c>
    </row>
    <row r="12" spans="1:23" x14ac:dyDescent="0.25">
      <c r="A12" s="1"/>
      <c r="B12" s="188" t="s">
        <v>107</v>
      </c>
      <c r="C12" s="189">
        <v>3784016</v>
      </c>
      <c r="D12" s="189">
        <v>1108620</v>
      </c>
      <c r="E12" s="189">
        <v>1535137</v>
      </c>
      <c r="F12" s="189">
        <v>3740902</v>
      </c>
      <c r="G12" s="189">
        <v>4147538</v>
      </c>
      <c r="H12" s="189">
        <v>4421846</v>
      </c>
      <c r="I12" s="190">
        <f>IFERROR(H12/G12-1,"-")</f>
        <v>6.6137549553494157E-2</v>
      </c>
      <c r="J12" s="189">
        <f t="shared" si="0"/>
        <v>274308</v>
      </c>
      <c r="K12" s="190">
        <f t="shared" si="1"/>
        <v>0.80686497770186927</v>
      </c>
      <c r="L12" s="101"/>
      <c r="N12" s="188" t="s">
        <v>107</v>
      </c>
      <c r="O12" s="189">
        <v>204647</v>
      </c>
      <c r="P12" s="189">
        <v>69842</v>
      </c>
      <c r="Q12" s="189">
        <v>95130</v>
      </c>
      <c r="R12" s="189">
        <v>228056</v>
      </c>
      <c r="S12" s="189">
        <v>246576</v>
      </c>
      <c r="T12" s="189">
        <v>258622</v>
      </c>
      <c r="U12" s="190">
        <f>IFERROR(T12/S12-1,"-")</f>
        <v>4.8853091947310467E-2</v>
      </c>
      <c r="V12" s="189">
        <f t="shared" si="2"/>
        <v>12046</v>
      </c>
      <c r="W12" s="190">
        <f>T12/T$8</f>
        <v>0.89858587262430079</v>
      </c>
    </row>
    <row r="13" spans="1:23" s="74" customFormat="1" x14ac:dyDescent="0.25">
      <c r="B13" s="192" t="s">
        <v>110</v>
      </c>
      <c r="C13" s="193">
        <v>1721079</v>
      </c>
      <c r="D13" s="193">
        <v>436137</v>
      </c>
      <c r="E13" s="193">
        <v>446045</v>
      </c>
      <c r="F13" s="193">
        <v>1722453</v>
      </c>
      <c r="G13" s="193">
        <v>1939344</v>
      </c>
      <c r="H13" s="193">
        <v>2075266</v>
      </c>
      <c r="I13" s="194">
        <f t="shared" ref="I13:I20" si="3">IFERROR(H13/G13-1,"-")</f>
        <v>7.0086585979588945E-2</v>
      </c>
      <c r="J13" s="193">
        <f t="shared" si="0"/>
        <v>135922</v>
      </c>
      <c r="K13" s="194">
        <f t="shared" si="1"/>
        <v>0.37867882662929631</v>
      </c>
      <c r="L13" s="195"/>
      <c r="N13" s="192" t="s">
        <v>110</v>
      </c>
      <c r="O13" s="193">
        <v>100583</v>
      </c>
      <c r="P13" s="193">
        <v>26093</v>
      </c>
      <c r="Q13" s="193">
        <v>26467</v>
      </c>
      <c r="R13" s="193">
        <v>96562</v>
      </c>
      <c r="S13" s="193">
        <v>105830</v>
      </c>
      <c r="T13" s="193">
        <v>116159</v>
      </c>
      <c r="U13" s="194">
        <f t="shared" ref="U13:U20" si="4">IFERROR(T13/S13-1,"-")</f>
        <v>9.7599924407067995E-2</v>
      </c>
      <c r="V13" s="193">
        <f t="shared" si="2"/>
        <v>10329</v>
      </c>
      <c r="W13" s="194">
        <f t="shared" ref="W13:W20" si="5">T13/T$8</f>
        <v>0.40359612244188875</v>
      </c>
    </row>
    <row r="14" spans="1:23" s="74" customFormat="1" x14ac:dyDescent="0.25">
      <c r="B14" s="192" t="s">
        <v>113</v>
      </c>
      <c r="C14" s="193">
        <v>491040</v>
      </c>
      <c r="D14" s="193">
        <v>138922</v>
      </c>
      <c r="E14" s="193">
        <v>222501</v>
      </c>
      <c r="F14" s="193">
        <v>385709</v>
      </c>
      <c r="G14" s="193">
        <v>431586</v>
      </c>
      <c r="H14" s="193">
        <v>447017</v>
      </c>
      <c r="I14" s="194">
        <f t="shared" si="3"/>
        <v>3.5754171822070191E-2</v>
      </c>
      <c r="J14" s="193">
        <f t="shared" si="0"/>
        <v>15431</v>
      </c>
      <c r="K14" s="194">
        <f t="shared" si="1"/>
        <v>8.1568277533264719E-2</v>
      </c>
      <c r="L14" s="195"/>
      <c r="N14" s="192" t="s">
        <v>113</v>
      </c>
      <c r="O14" s="193">
        <v>15093</v>
      </c>
      <c r="P14" s="193">
        <v>6042</v>
      </c>
      <c r="Q14" s="193">
        <v>9298</v>
      </c>
      <c r="R14" s="193">
        <v>16587</v>
      </c>
      <c r="S14" s="193">
        <v>20785</v>
      </c>
      <c r="T14" s="193">
        <v>21459</v>
      </c>
      <c r="U14" s="194">
        <f t="shared" si="4"/>
        <v>3.2427231176329174E-2</v>
      </c>
      <c r="V14" s="193">
        <f t="shared" si="2"/>
        <v>674</v>
      </c>
      <c r="W14" s="194">
        <f t="shared" si="5"/>
        <v>7.4559605295159995E-2</v>
      </c>
    </row>
    <row r="15" spans="1:23" x14ac:dyDescent="0.25">
      <c r="A15" s="1"/>
      <c r="B15" s="192" t="s">
        <v>116</v>
      </c>
      <c r="C15" s="193">
        <v>166950</v>
      </c>
      <c r="D15" s="193">
        <v>58766</v>
      </c>
      <c r="E15" s="193">
        <v>128102</v>
      </c>
      <c r="F15" s="193">
        <v>197280</v>
      </c>
      <c r="G15" s="193">
        <v>216824</v>
      </c>
      <c r="H15" s="193">
        <v>230379</v>
      </c>
      <c r="I15" s="194">
        <f t="shared" si="3"/>
        <v>6.2516142124487972E-2</v>
      </c>
      <c r="J15" s="193">
        <f t="shared" si="0"/>
        <v>13555</v>
      </c>
      <c r="K15" s="194">
        <f t="shared" si="1"/>
        <v>4.2037815586064946E-2</v>
      </c>
      <c r="L15" s="101"/>
      <c r="N15" s="192" t="s">
        <v>116</v>
      </c>
      <c r="O15" s="193">
        <v>19622</v>
      </c>
      <c r="P15" s="193">
        <v>6586</v>
      </c>
      <c r="Q15" s="193">
        <v>15246</v>
      </c>
      <c r="R15" s="193">
        <v>26940</v>
      </c>
      <c r="S15" s="193">
        <v>25089</v>
      </c>
      <c r="T15" s="193">
        <v>24579</v>
      </c>
      <c r="U15" s="194">
        <f t="shared" si="4"/>
        <v>-2.0327633624297459E-2</v>
      </c>
      <c r="V15" s="193">
        <f t="shared" si="2"/>
        <v>-510</v>
      </c>
      <c r="W15" s="194">
        <f t="shared" si="5"/>
        <v>8.5400090337375348E-2</v>
      </c>
    </row>
    <row r="16" spans="1:23" x14ac:dyDescent="0.25">
      <c r="A16" s="1"/>
      <c r="B16" s="192" t="s">
        <v>123</v>
      </c>
      <c r="C16" s="193">
        <v>137818</v>
      </c>
      <c r="D16" s="193">
        <v>39662</v>
      </c>
      <c r="E16" s="193">
        <v>93209</v>
      </c>
      <c r="F16" s="193">
        <v>169583</v>
      </c>
      <c r="G16" s="193">
        <v>165044</v>
      </c>
      <c r="H16" s="193">
        <v>174675</v>
      </c>
      <c r="I16" s="194">
        <f t="shared" si="3"/>
        <v>5.8354135866799162E-2</v>
      </c>
      <c r="J16" s="193">
        <f t="shared" si="0"/>
        <v>9631</v>
      </c>
      <c r="K16" s="194">
        <f t="shared" si="1"/>
        <v>3.1873371433576388E-2</v>
      </c>
      <c r="L16" s="101"/>
      <c r="N16" s="192" t="s">
        <v>123</v>
      </c>
      <c r="O16" s="193">
        <v>3955</v>
      </c>
      <c r="P16" s="193">
        <v>1273</v>
      </c>
      <c r="Q16" s="193">
        <v>4366</v>
      </c>
      <c r="R16" s="193">
        <v>9965</v>
      </c>
      <c r="S16" s="193">
        <v>8878</v>
      </c>
      <c r="T16" s="193">
        <v>6534</v>
      </c>
      <c r="U16" s="194">
        <f t="shared" si="4"/>
        <v>-0.26402342870015771</v>
      </c>
      <c r="V16" s="193">
        <f t="shared" si="2"/>
        <v>-2344</v>
      </c>
      <c r="W16" s="194">
        <f t="shared" si="5"/>
        <v>2.27024773287933E-2</v>
      </c>
    </row>
    <row r="17" spans="1:23" x14ac:dyDescent="0.25">
      <c r="A17" s="1"/>
      <c r="B17" s="192" t="s">
        <v>119</v>
      </c>
      <c r="C17" s="193">
        <v>133862</v>
      </c>
      <c r="D17" s="193">
        <v>55544</v>
      </c>
      <c r="E17" s="193">
        <v>93337</v>
      </c>
      <c r="F17" s="193">
        <v>146133</v>
      </c>
      <c r="G17" s="193">
        <v>151265</v>
      </c>
      <c r="H17" s="193">
        <v>157483</v>
      </c>
      <c r="I17" s="194">
        <f t="shared" si="3"/>
        <v>4.1106667107394301E-2</v>
      </c>
      <c r="J17" s="193">
        <f t="shared" si="0"/>
        <v>6218</v>
      </c>
      <c r="K17" s="194">
        <f t="shared" si="1"/>
        <v>2.8736305444247375E-2</v>
      </c>
      <c r="L17" s="101"/>
      <c r="N17" s="192" t="s">
        <v>119</v>
      </c>
      <c r="O17" s="193">
        <v>4225</v>
      </c>
      <c r="P17" s="193">
        <v>1935</v>
      </c>
      <c r="Q17" s="193">
        <v>3344</v>
      </c>
      <c r="R17" s="193">
        <v>4569</v>
      </c>
      <c r="S17" s="193">
        <v>5490</v>
      </c>
      <c r="T17" s="193">
        <v>5563</v>
      </c>
      <c r="U17" s="194">
        <f t="shared" si="4"/>
        <v>1.3296903460837894E-2</v>
      </c>
      <c r="V17" s="193">
        <f t="shared" si="2"/>
        <v>73</v>
      </c>
      <c r="W17" s="194">
        <f t="shared" si="5"/>
        <v>1.9328723810847433E-2</v>
      </c>
    </row>
    <row r="18" spans="1:23" x14ac:dyDescent="0.25">
      <c r="A18" s="1"/>
      <c r="B18" s="192" t="s">
        <v>128</v>
      </c>
      <c r="C18" s="193">
        <v>74390</v>
      </c>
      <c r="D18" s="193">
        <v>28784</v>
      </c>
      <c r="E18" s="193">
        <v>25400</v>
      </c>
      <c r="F18" s="193">
        <v>62340</v>
      </c>
      <c r="G18" s="193">
        <v>67966</v>
      </c>
      <c r="H18" s="193">
        <v>63716</v>
      </c>
      <c r="I18" s="194">
        <f t="shared" si="3"/>
        <v>-6.2531265632816413E-2</v>
      </c>
      <c r="J18" s="193">
        <f t="shared" si="0"/>
        <v>-4250</v>
      </c>
      <c r="K18" s="194">
        <f t="shared" si="1"/>
        <v>1.1626413248958082E-2</v>
      </c>
      <c r="L18" s="101"/>
      <c r="N18" s="192" t="s">
        <v>128</v>
      </c>
      <c r="O18" s="193">
        <v>2428</v>
      </c>
      <c r="P18" s="193">
        <v>1979</v>
      </c>
      <c r="Q18" s="193">
        <v>1422</v>
      </c>
      <c r="R18" s="193">
        <v>3324</v>
      </c>
      <c r="S18" s="193">
        <v>3691</v>
      </c>
      <c r="T18" s="193">
        <v>3402</v>
      </c>
      <c r="U18" s="194">
        <f t="shared" si="4"/>
        <v>-7.8298564074776533E-2</v>
      </c>
      <c r="V18" s="193">
        <f t="shared" si="2"/>
        <v>-289</v>
      </c>
      <c r="W18" s="194">
        <f t="shared" si="5"/>
        <v>1.1820298113338661E-2</v>
      </c>
    </row>
    <row r="19" spans="1:23" x14ac:dyDescent="0.25">
      <c r="A19" s="191" t="s">
        <v>144</v>
      </c>
      <c r="B19" s="192" t="s">
        <v>131</v>
      </c>
      <c r="C19" s="193">
        <v>106028</v>
      </c>
      <c r="D19" s="193">
        <v>42711</v>
      </c>
      <c r="E19" s="193">
        <v>22147</v>
      </c>
      <c r="F19" s="193">
        <v>56752</v>
      </c>
      <c r="G19" s="193">
        <v>70972</v>
      </c>
      <c r="H19" s="193">
        <v>68752</v>
      </c>
      <c r="I19" s="194">
        <f t="shared" si="3"/>
        <v>-3.1279941385335075E-2</v>
      </c>
      <c r="J19" s="193">
        <f t="shared" si="0"/>
        <v>-2220</v>
      </c>
      <c r="K19" s="194">
        <f t="shared" si="1"/>
        <v>1.2545344398461392E-2</v>
      </c>
      <c r="L19" s="101"/>
      <c r="N19" s="192" t="s">
        <v>131</v>
      </c>
      <c r="O19" s="193">
        <v>6221</v>
      </c>
      <c r="P19" s="193">
        <v>4050</v>
      </c>
      <c r="Q19" s="193">
        <v>947</v>
      </c>
      <c r="R19" s="193">
        <v>2079</v>
      </c>
      <c r="S19" s="193">
        <v>2885</v>
      </c>
      <c r="T19" s="193">
        <v>2731</v>
      </c>
      <c r="U19" s="194">
        <f t="shared" si="4"/>
        <v>-5.3379549393414161E-2</v>
      </c>
      <c r="V19" s="193">
        <f t="shared" si="2"/>
        <v>-154</v>
      </c>
      <c r="W19" s="194">
        <f t="shared" si="5"/>
        <v>9.4888989263750383E-3</v>
      </c>
    </row>
    <row r="20" spans="1:23" x14ac:dyDescent="0.25">
      <c r="A20" s="196" t="s">
        <v>145</v>
      </c>
      <c r="B20" s="197" t="s">
        <v>145</v>
      </c>
      <c r="C20" s="198">
        <f t="shared" ref="C20:H20" si="6">C12-SUM(C13:C19)</f>
        <v>952849</v>
      </c>
      <c r="D20" s="198">
        <f t="shared" si="6"/>
        <v>308094</v>
      </c>
      <c r="E20" s="198">
        <f t="shared" si="6"/>
        <v>504396</v>
      </c>
      <c r="F20" s="198">
        <f t="shared" si="6"/>
        <v>1000652</v>
      </c>
      <c r="G20" s="198">
        <f t="shared" si="6"/>
        <v>1104537</v>
      </c>
      <c r="H20" s="198">
        <f t="shared" si="6"/>
        <v>1204558</v>
      </c>
      <c r="I20" s="199">
        <f t="shared" si="3"/>
        <v>9.0554684904172511E-2</v>
      </c>
      <c r="J20" s="198">
        <f t="shared" si="0"/>
        <v>100021</v>
      </c>
      <c r="K20" s="199">
        <f t="shared" si="1"/>
        <v>0.21979862342800002</v>
      </c>
      <c r="L20" s="101"/>
      <c r="N20" s="197" t="s">
        <v>145</v>
      </c>
      <c r="O20" s="198">
        <f t="shared" ref="O20:T20" si="7">O12-SUM(O13:O19)</f>
        <v>52520</v>
      </c>
      <c r="P20" s="198">
        <f t="shared" si="7"/>
        <v>21884</v>
      </c>
      <c r="Q20" s="198">
        <f t="shared" si="7"/>
        <v>34040</v>
      </c>
      <c r="R20" s="198">
        <f t="shared" si="7"/>
        <v>68030</v>
      </c>
      <c r="S20" s="198">
        <f t="shared" si="7"/>
        <v>73928</v>
      </c>
      <c r="T20" s="198">
        <f t="shared" si="7"/>
        <v>78195</v>
      </c>
      <c r="U20" s="199">
        <f t="shared" si="4"/>
        <v>5.7718320528081346E-2</v>
      </c>
      <c r="V20" s="198">
        <f>T20-S20</f>
        <v>4267</v>
      </c>
      <c r="W20" s="199">
        <f t="shared" si="5"/>
        <v>0.27168965637052223</v>
      </c>
    </row>
    <row r="21" spans="1:23" x14ac:dyDescent="0.25">
      <c r="B21" s="184" t="s">
        <v>44</v>
      </c>
      <c r="C21" s="182"/>
      <c r="D21" s="182"/>
      <c r="E21" s="182"/>
      <c r="F21" s="182"/>
      <c r="G21" s="182"/>
      <c r="H21" s="183"/>
      <c r="I21" s="183"/>
      <c r="J21" s="183"/>
      <c r="K21" s="182"/>
      <c r="L21" s="200"/>
      <c r="M21" s="200"/>
      <c r="N21" s="200"/>
    </row>
    <row r="22" spans="1:23" x14ac:dyDescent="0.25">
      <c r="B22" s="185" t="s">
        <v>68</v>
      </c>
      <c r="C22" s="186">
        <v>1762715</v>
      </c>
      <c r="D22" s="186">
        <v>550867</v>
      </c>
      <c r="E22" s="186">
        <v>881045</v>
      </c>
      <c r="F22" s="186">
        <v>1757049</v>
      </c>
      <c r="G22" s="186">
        <v>1888332</v>
      </c>
      <c r="H22" s="186">
        <v>1938898</v>
      </c>
      <c r="I22" s="187">
        <f>IFERROR(H22/G22-1,"-")</f>
        <v>2.677813011694985E-2</v>
      </c>
      <c r="J22" s="186">
        <f>H22-G22</f>
        <v>50566</v>
      </c>
      <c r="K22" s="187">
        <f>H22/H$8</f>
        <v>0.35379542651105417</v>
      </c>
      <c r="L22" s="129"/>
      <c r="M22" s="129"/>
      <c r="N22" s="129"/>
    </row>
    <row r="23" spans="1:23" x14ac:dyDescent="0.25">
      <c r="B23" s="188" t="s">
        <v>97</v>
      </c>
      <c r="C23" s="189">
        <v>222987</v>
      </c>
      <c r="D23" s="189">
        <v>117997</v>
      </c>
      <c r="E23" s="189">
        <v>247584</v>
      </c>
      <c r="F23" s="189">
        <v>207208</v>
      </c>
      <c r="G23" s="189">
        <v>181512</v>
      </c>
      <c r="H23" s="189">
        <v>161819</v>
      </c>
      <c r="I23" s="190">
        <f>IFERROR(H23/G23-1,"-")</f>
        <v>-0.10849420423994005</v>
      </c>
      <c r="J23" s="189">
        <f t="shared" ref="J23:J33" si="8">H23-G23</f>
        <v>-19693</v>
      </c>
      <c r="K23" s="190">
        <f>H23/H$8</f>
        <v>2.9527505893859437E-2</v>
      </c>
    </row>
    <row r="24" spans="1:23" x14ac:dyDescent="0.25">
      <c r="B24" s="192" t="s">
        <v>103</v>
      </c>
      <c r="C24" s="193">
        <v>113067</v>
      </c>
      <c r="D24" s="193">
        <v>68476</v>
      </c>
      <c r="E24" s="193">
        <v>126666</v>
      </c>
      <c r="F24" s="193">
        <v>86811</v>
      </c>
      <c r="G24" s="193">
        <v>75374</v>
      </c>
      <c r="H24" s="193">
        <v>60650</v>
      </c>
      <c r="I24" s="194">
        <f>IFERROR(H24/G24-1,"-")</f>
        <v>-0.19534587523549229</v>
      </c>
      <c r="J24" s="193">
        <f t="shared" si="8"/>
        <v>-14724</v>
      </c>
      <c r="K24" s="194">
        <f>H24/H$8</f>
        <v>1.1066952783434423E-2</v>
      </c>
    </row>
    <row r="25" spans="1:23" x14ac:dyDescent="0.25">
      <c r="B25" s="192" t="s">
        <v>100</v>
      </c>
      <c r="C25" s="193">
        <v>109920</v>
      </c>
      <c r="D25" s="193">
        <v>49521</v>
      </c>
      <c r="E25" s="193">
        <v>120918</v>
      </c>
      <c r="F25" s="193">
        <v>120397</v>
      </c>
      <c r="G25" s="193">
        <v>106138</v>
      </c>
      <c r="H25" s="193">
        <v>101169</v>
      </c>
      <c r="I25" s="194">
        <f>IFERROR(H25/G25-1,"-")</f>
        <v>-4.6816408826245048E-2</v>
      </c>
      <c r="J25" s="193">
        <f t="shared" si="8"/>
        <v>-4969</v>
      </c>
      <c r="K25" s="194">
        <f>H25/H$8</f>
        <v>1.8460553110425014E-2</v>
      </c>
    </row>
    <row r="26" spans="1:23" x14ac:dyDescent="0.25">
      <c r="B26" s="188" t="s">
        <v>107</v>
      </c>
      <c r="C26" s="189">
        <v>1539728</v>
      </c>
      <c r="D26" s="189">
        <v>432870</v>
      </c>
      <c r="E26" s="189">
        <v>633461</v>
      </c>
      <c r="F26" s="189">
        <v>1549841</v>
      </c>
      <c r="G26" s="189">
        <v>1706820</v>
      </c>
      <c r="H26" s="189">
        <v>1777079</v>
      </c>
      <c r="I26" s="190">
        <f>IFERROR(H26/G26-1,"-")</f>
        <v>4.1163684512719456E-2</v>
      </c>
      <c r="J26" s="189">
        <f t="shared" si="8"/>
        <v>70259</v>
      </c>
      <c r="K26" s="190">
        <f>H26/H$8</f>
        <v>0.32426792061719473</v>
      </c>
    </row>
    <row r="27" spans="1:23" x14ac:dyDescent="0.25">
      <c r="B27" s="192" t="s">
        <v>110</v>
      </c>
      <c r="C27" s="193">
        <v>757594</v>
      </c>
      <c r="D27" s="193">
        <v>187852</v>
      </c>
      <c r="E27" s="193">
        <v>208305</v>
      </c>
      <c r="F27" s="193">
        <v>783677</v>
      </c>
      <c r="G27" s="193">
        <v>883653</v>
      </c>
      <c r="H27" s="193">
        <v>930359</v>
      </c>
      <c r="I27" s="194">
        <f t="shared" ref="I27:I34" si="9">IFERROR(H27/G27-1,"-")</f>
        <v>5.2855589241478373E-2</v>
      </c>
      <c r="J27" s="193">
        <f t="shared" si="8"/>
        <v>46706</v>
      </c>
      <c r="K27" s="194">
        <f t="shared" ref="K27:K34" si="10">H27/H$8</f>
        <v>0.16976486602874305</v>
      </c>
    </row>
    <row r="28" spans="1:23" x14ac:dyDescent="0.25">
      <c r="B28" s="192" t="s">
        <v>113</v>
      </c>
      <c r="C28" s="193">
        <v>201016</v>
      </c>
      <c r="D28" s="193">
        <v>57141</v>
      </c>
      <c r="E28" s="193">
        <v>103865</v>
      </c>
      <c r="F28" s="193">
        <v>169299</v>
      </c>
      <c r="G28" s="193">
        <v>182538</v>
      </c>
      <c r="H28" s="193">
        <v>183463</v>
      </c>
      <c r="I28" s="194">
        <f t="shared" si="9"/>
        <v>5.0674380129069885E-3</v>
      </c>
      <c r="J28" s="193">
        <f t="shared" si="8"/>
        <v>925</v>
      </c>
      <c r="K28" s="194">
        <f t="shared" si="10"/>
        <v>3.3476939134496779E-2</v>
      </c>
    </row>
    <row r="29" spans="1:23" x14ac:dyDescent="0.25">
      <c r="B29" s="192" t="s">
        <v>116</v>
      </c>
      <c r="C29" s="193">
        <v>52571</v>
      </c>
      <c r="D29" s="193">
        <v>20504</v>
      </c>
      <c r="E29" s="193">
        <v>42447</v>
      </c>
      <c r="F29" s="193">
        <v>63176</v>
      </c>
      <c r="G29" s="193">
        <v>65334</v>
      </c>
      <c r="H29" s="193">
        <v>57978</v>
      </c>
      <c r="I29" s="194">
        <f t="shared" si="9"/>
        <v>-0.11259068785012394</v>
      </c>
      <c r="J29" s="193">
        <f t="shared" si="8"/>
        <v>-7356</v>
      </c>
      <c r="K29" s="194">
        <f t="shared" si="10"/>
        <v>1.0579386454706694E-2</v>
      </c>
    </row>
    <row r="30" spans="1:23" x14ac:dyDescent="0.25">
      <c r="B30" s="192" t="s">
        <v>123</v>
      </c>
      <c r="C30" s="193">
        <v>61428</v>
      </c>
      <c r="D30" s="193">
        <v>17078</v>
      </c>
      <c r="E30" s="193">
        <v>41550</v>
      </c>
      <c r="F30" s="193">
        <v>75901</v>
      </c>
      <c r="G30" s="193">
        <v>70878</v>
      </c>
      <c r="H30" s="193">
        <v>71598</v>
      </c>
      <c r="I30" s="194">
        <f t="shared" si="9"/>
        <v>1.0158300177770307E-2</v>
      </c>
      <c r="J30" s="193">
        <f t="shared" si="8"/>
        <v>720</v>
      </c>
      <c r="K30" s="194">
        <f t="shared" si="10"/>
        <v>1.3064660929733518E-2</v>
      </c>
    </row>
    <row r="31" spans="1:23" x14ac:dyDescent="0.25">
      <c r="B31" s="192" t="s">
        <v>119</v>
      </c>
      <c r="C31" s="193">
        <v>70272</v>
      </c>
      <c r="D31" s="193">
        <v>28980</v>
      </c>
      <c r="E31" s="193">
        <v>51893</v>
      </c>
      <c r="F31" s="193">
        <v>82793</v>
      </c>
      <c r="G31" s="193">
        <v>80226</v>
      </c>
      <c r="H31" s="193">
        <v>81717</v>
      </c>
      <c r="I31" s="194">
        <f t="shared" si="9"/>
        <v>1.858499738239483E-2</v>
      </c>
      <c r="J31" s="193">
        <f t="shared" si="8"/>
        <v>1491</v>
      </c>
      <c r="K31" s="194">
        <f t="shared" si="10"/>
        <v>1.4911099432875692E-2</v>
      </c>
    </row>
    <row r="32" spans="1:23" x14ac:dyDescent="0.25">
      <c r="B32" s="192" t="s">
        <v>128</v>
      </c>
      <c r="C32" s="193">
        <v>30964</v>
      </c>
      <c r="D32" s="193">
        <v>11625</v>
      </c>
      <c r="E32" s="193">
        <v>7603</v>
      </c>
      <c r="F32" s="193">
        <v>22864</v>
      </c>
      <c r="G32" s="193">
        <v>24590</v>
      </c>
      <c r="H32" s="193">
        <v>24160</v>
      </c>
      <c r="I32" s="194">
        <f t="shared" si="9"/>
        <v>-1.7486783245221682E-2</v>
      </c>
      <c r="J32" s="193">
        <f t="shared" si="8"/>
        <v>-430</v>
      </c>
      <c r="K32" s="194">
        <f t="shared" si="10"/>
        <v>4.4085338705321629E-3</v>
      </c>
    </row>
    <row r="33" spans="2:14" x14ac:dyDescent="0.25">
      <c r="B33" s="192" t="s">
        <v>131</v>
      </c>
      <c r="C33" s="193">
        <v>35546</v>
      </c>
      <c r="D33" s="193">
        <v>13377</v>
      </c>
      <c r="E33" s="193">
        <v>5465</v>
      </c>
      <c r="F33" s="193">
        <v>19705</v>
      </c>
      <c r="G33" s="193">
        <v>25667</v>
      </c>
      <c r="H33" s="193">
        <v>23273</v>
      </c>
      <c r="I33" s="194">
        <f t="shared" si="9"/>
        <v>-9.3271515954338247E-2</v>
      </c>
      <c r="J33" s="193">
        <f t="shared" si="8"/>
        <v>-2394</v>
      </c>
      <c r="K33" s="194">
        <f t="shared" si="10"/>
        <v>4.2466808265271116E-3</v>
      </c>
    </row>
    <row r="34" spans="2:14" x14ac:dyDescent="0.25">
      <c r="B34" s="197" t="s">
        <v>145</v>
      </c>
      <c r="C34" s="198">
        <f t="shared" ref="C34:H34" si="11">C26-SUM(C27:C33)</f>
        <v>330337</v>
      </c>
      <c r="D34" s="198">
        <f t="shared" si="11"/>
        <v>96313</v>
      </c>
      <c r="E34" s="198">
        <f t="shared" si="11"/>
        <v>172333</v>
      </c>
      <c r="F34" s="198">
        <f t="shared" si="11"/>
        <v>332426</v>
      </c>
      <c r="G34" s="198">
        <f t="shared" si="11"/>
        <v>373934</v>
      </c>
      <c r="H34" s="198">
        <f t="shared" si="11"/>
        <v>404531</v>
      </c>
      <c r="I34" s="199">
        <f t="shared" si="9"/>
        <v>8.1824600063112651E-2</v>
      </c>
      <c r="J34" s="198">
        <f>H34-G34</f>
        <v>30597</v>
      </c>
      <c r="K34" s="199">
        <f t="shared" si="10"/>
        <v>7.3815753939579731E-2</v>
      </c>
    </row>
    <row r="35" spans="2:14" x14ac:dyDescent="0.25">
      <c r="B35" s="184" t="s">
        <v>45</v>
      </c>
      <c r="C35" s="182"/>
      <c r="D35" s="182"/>
      <c r="E35" s="182"/>
      <c r="F35" s="182"/>
      <c r="G35" s="182"/>
      <c r="H35" s="183"/>
      <c r="I35" s="183"/>
      <c r="J35" s="183"/>
      <c r="K35" s="182"/>
      <c r="L35" s="200"/>
      <c r="M35" s="200"/>
      <c r="N35" s="200"/>
    </row>
    <row r="36" spans="2:14" x14ac:dyDescent="0.25">
      <c r="B36" s="185" t="s">
        <v>68</v>
      </c>
      <c r="C36" s="186">
        <v>1299411</v>
      </c>
      <c r="D36" s="186">
        <v>375345</v>
      </c>
      <c r="E36" s="186">
        <v>492258</v>
      </c>
      <c r="F36" s="186">
        <v>1243535</v>
      </c>
      <c r="G36" s="186">
        <v>1319978</v>
      </c>
      <c r="H36" s="186">
        <v>1387823</v>
      </c>
      <c r="I36" s="187">
        <f>IFERROR(H36/G36-1,"-")</f>
        <v>5.139858391579244E-2</v>
      </c>
      <c r="J36" s="186">
        <f>H36-G36</f>
        <v>67845</v>
      </c>
      <c r="K36" s="187">
        <f>H36/H$8</f>
        <v>0.2532394330216704</v>
      </c>
      <c r="L36" s="129"/>
      <c r="M36" s="129"/>
      <c r="N36" s="129"/>
    </row>
    <row r="37" spans="2:14" x14ac:dyDescent="0.25">
      <c r="B37" s="188" t="s">
        <v>97</v>
      </c>
      <c r="C37" s="189">
        <v>127819</v>
      </c>
      <c r="D37" s="189">
        <v>51760</v>
      </c>
      <c r="E37" s="189">
        <v>83468</v>
      </c>
      <c r="F37" s="189">
        <v>123951</v>
      </c>
      <c r="G37" s="189">
        <v>118966</v>
      </c>
      <c r="H37" s="189">
        <v>114660</v>
      </c>
      <c r="I37" s="190">
        <f>IFERROR(H37/G37-1,"-")</f>
        <v>-3.6195215439705497E-2</v>
      </c>
      <c r="J37" s="189">
        <f t="shared" ref="J37:J47" si="12">H37-G37</f>
        <v>-4306</v>
      </c>
      <c r="K37" s="190">
        <f>H37/H$8</f>
        <v>2.0922288642186166E-2</v>
      </c>
    </row>
    <row r="38" spans="2:14" x14ac:dyDescent="0.25">
      <c r="B38" s="192" t="s">
        <v>103</v>
      </c>
      <c r="C38" s="193">
        <v>51328</v>
      </c>
      <c r="D38" s="193">
        <v>24912</v>
      </c>
      <c r="E38" s="193">
        <v>43482</v>
      </c>
      <c r="F38" s="193">
        <v>48094</v>
      </c>
      <c r="G38" s="193">
        <v>51902</v>
      </c>
      <c r="H38" s="193">
        <v>50245</v>
      </c>
      <c r="I38" s="194">
        <f>IFERROR(H38/G38-1,"-")</f>
        <v>-3.1925552001849655E-2</v>
      </c>
      <c r="J38" s="193">
        <f t="shared" si="12"/>
        <v>-1657</v>
      </c>
      <c r="K38" s="194">
        <f>H38/H$8</f>
        <v>9.1683271657652526E-3</v>
      </c>
    </row>
    <row r="39" spans="2:14" x14ac:dyDescent="0.25">
      <c r="B39" s="192" t="s">
        <v>100</v>
      </c>
      <c r="C39" s="193">
        <v>76491</v>
      </c>
      <c r="D39" s="193">
        <v>26848</v>
      </c>
      <c r="E39" s="193">
        <v>39986</v>
      </c>
      <c r="F39" s="193">
        <v>75857</v>
      </c>
      <c r="G39" s="193">
        <v>67064</v>
      </c>
      <c r="H39" s="193">
        <v>64415</v>
      </c>
      <c r="I39" s="194">
        <f>IFERROR(H39/G39-1,"-")</f>
        <v>-3.9499582488369267E-2</v>
      </c>
      <c r="J39" s="193">
        <f t="shared" si="12"/>
        <v>-2649</v>
      </c>
      <c r="K39" s="194">
        <f>H39/H$8</f>
        <v>1.1753961476420913E-2</v>
      </c>
    </row>
    <row r="40" spans="2:14" x14ac:dyDescent="0.25">
      <c r="B40" s="188" t="s">
        <v>107</v>
      </c>
      <c r="C40" s="189">
        <v>1171592</v>
      </c>
      <c r="D40" s="189">
        <v>323585</v>
      </c>
      <c r="E40" s="189">
        <v>408790</v>
      </c>
      <c r="F40" s="189">
        <v>1119584</v>
      </c>
      <c r="G40" s="189">
        <v>1201012</v>
      </c>
      <c r="H40" s="189">
        <v>1273163</v>
      </c>
      <c r="I40" s="190">
        <f>IFERROR(H40/G40-1,"-")</f>
        <v>6.007516994001727E-2</v>
      </c>
      <c r="J40" s="189">
        <f t="shared" si="12"/>
        <v>72151</v>
      </c>
      <c r="K40" s="190">
        <f>H40/H$8</f>
        <v>0.23231714437948425</v>
      </c>
    </row>
    <row r="41" spans="2:14" x14ac:dyDescent="0.25">
      <c r="B41" s="192" t="s">
        <v>110</v>
      </c>
      <c r="C41" s="193">
        <v>640459</v>
      </c>
      <c r="D41" s="193">
        <v>146501</v>
      </c>
      <c r="E41" s="193">
        <v>142606</v>
      </c>
      <c r="F41" s="193">
        <v>581865</v>
      </c>
      <c r="G41" s="193">
        <v>634691</v>
      </c>
      <c r="H41" s="193">
        <v>683651</v>
      </c>
      <c r="I41" s="194">
        <f t="shared" ref="I41:I48" si="13">IFERROR(H41/G41-1,"-")</f>
        <v>7.7139899573178239E-2</v>
      </c>
      <c r="J41" s="193">
        <f t="shared" si="12"/>
        <v>48960</v>
      </c>
      <c r="K41" s="194">
        <f t="shared" ref="K41:K48" si="14">H41/H$8</f>
        <v>0.12474745815907216</v>
      </c>
    </row>
    <row r="42" spans="2:14" x14ac:dyDescent="0.25">
      <c r="B42" s="192" t="s">
        <v>113</v>
      </c>
      <c r="C42" s="193">
        <v>52401</v>
      </c>
      <c r="D42" s="193">
        <v>16159</v>
      </c>
      <c r="E42" s="193">
        <v>21846</v>
      </c>
      <c r="F42" s="193">
        <v>39072</v>
      </c>
      <c r="G42" s="193">
        <v>45133</v>
      </c>
      <c r="H42" s="193">
        <v>44501</v>
      </c>
      <c r="I42" s="194">
        <f t="shared" si="13"/>
        <v>-1.4003057629672355E-2</v>
      </c>
      <c r="J42" s="193">
        <f t="shared" si="12"/>
        <v>-632</v>
      </c>
      <c r="K42" s="194">
        <f t="shared" si="14"/>
        <v>8.1202055369433684E-3</v>
      </c>
    </row>
    <row r="43" spans="2:14" x14ac:dyDescent="0.25">
      <c r="B43" s="192" t="s">
        <v>116</v>
      </c>
      <c r="C43" s="193">
        <v>24405</v>
      </c>
      <c r="D43" s="193">
        <v>9702</v>
      </c>
      <c r="E43" s="193">
        <v>19919</v>
      </c>
      <c r="F43" s="193">
        <v>27268</v>
      </c>
      <c r="G43" s="193">
        <v>28898</v>
      </c>
      <c r="H43" s="193">
        <v>29098</v>
      </c>
      <c r="I43" s="194">
        <f t="shared" si="13"/>
        <v>6.9208941795280143E-3</v>
      </c>
      <c r="J43" s="193">
        <f t="shared" si="12"/>
        <v>200</v>
      </c>
      <c r="K43" s="194">
        <f t="shared" si="14"/>
        <v>5.3095827220506981E-3</v>
      </c>
    </row>
    <row r="44" spans="2:14" x14ac:dyDescent="0.25">
      <c r="B44" s="192" t="s">
        <v>123</v>
      </c>
      <c r="C44" s="193">
        <v>53890</v>
      </c>
      <c r="D44" s="193">
        <v>15410</v>
      </c>
      <c r="E44" s="193">
        <v>30677</v>
      </c>
      <c r="F44" s="193">
        <v>57015</v>
      </c>
      <c r="G44" s="193">
        <v>55478</v>
      </c>
      <c r="H44" s="193">
        <v>57898</v>
      </c>
      <c r="I44" s="194">
        <f t="shared" si="13"/>
        <v>4.3620894769097696E-2</v>
      </c>
      <c r="J44" s="193">
        <f t="shared" si="12"/>
        <v>2420</v>
      </c>
      <c r="K44" s="194">
        <f t="shared" si="14"/>
        <v>1.0564788660433408E-2</v>
      </c>
    </row>
    <row r="45" spans="2:14" x14ac:dyDescent="0.25">
      <c r="B45" s="192" t="s">
        <v>119</v>
      </c>
      <c r="C45" s="193">
        <v>41202</v>
      </c>
      <c r="D45" s="193">
        <v>15534</v>
      </c>
      <c r="E45" s="193">
        <v>22807</v>
      </c>
      <c r="F45" s="193">
        <v>38767</v>
      </c>
      <c r="G45" s="193">
        <v>44187</v>
      </c>
      <c r="H45" s="193">
        <v>44633</v>
      </c>
      <c r="I45" s="194">
        <f t="shared" si="13"/>
        <v>1.0093466404146101E-2</v>
      </c>
      <c r="J45" s="193">
        <f t="shared" si="12"/>
        <v>446</v>
      </c>
      <c r="K45" s="194">
        <f t="shared" si="14"/>
        <v>8.1442918974942886E-3</v>
      </c>
    </row>
    <row r="46" spans="2:14" x14ac:dyDescent="0.25">
      <c r="B46" s="192" t="s">
        <v>128</v>
      </c>
      <c r="C46" s="193">
        <v>26919</v>
      </c>
      <c r="D46" s="193">
        <v>9750</v>
      </c>
      <c r="E46" s="193">
        <v>10533</v>
      </c>
      <c r="F46" s="193">
        <v>22457</v>
      </c>
      <c r="G46" s="193">
        <v>23505</v>
      </c>
      <c r="H46" s="193">
        <v>22219</v>
      </c>
      <c r="I46" s="194">
        <f t="shared" si="13"/>
        <v>-5.4711763454584172E-2</v>
      </c>
      <c r="J46" s="193">
        <f t="shared" si="12"/>
        <v>-1286</v>
      </c>
      <c r="K46" s="194">
        <f t="shared" si="14"/>
        <v>4.0543548869765777E-3</v>
      </c>
    </row>
    <row r="47" spans="2:14" x14ac:dyDescent="0.25">
      <c r="B47" s="192" t="s">
        <v>131</v>
      </c>
      <c r="C47" s="193">
        <v>42509</v>
      </c>
      <c r="D47" s="193">
        <v>16737</v>
      </c>
      <c r="E47" s="193">
        <v>10472</v>
      </c>
      <c r="F47" s="193">
        <v>22560</v>
      </c>
      <c r="G47" s="193">
        <v>26526</v>
      </c>
      <c r="H47" s="193">
        <v>24735</v>
      </c>
      <c r="I47" s="194">
        <f t="shared" si="13"/>
        <v>-6.7518660936439767E-2</v>
      </c>
      <c r="J47" s="193">
        <f t="shared" si="12"/>
        <v>-1791</v>
      </c>
      <c r="K47" s="194">
        <f t="shared" si="14"/>
        <v>4.5134555168714011E-3</v>
      </c>
    </row>
    <row r="48" spans="2:14" x14ac:dyDescent="0.25">
      <c r="B48" s="197" t="s">
        <v>145</v>
      </c>
      <c r="C48" s="198">
        <f t="shared" ref="C48:H48" si="15">C40-SUM(C41:C47)</f>
        <v>289807</v>
      </c>
      <c r="D48" s="198">
        <f t="shared" si="15"/>
        <v>93792</v>
      </c>
      <c r="E48" s="198">
        <f t="shared" si="15"/>
        <v>149930</v>
      </c>
      <c r="F48" s="198">
        <f t="shared" si="15"/>
        <v>330580</v>
      </c>
      <c r="G48" s="198">
        <f t="shared" si="15"/>
        <v>342594</v>
      </c>
      <c r="H48" s="198">
        <f t="shared" si="15"/>
        <v>366428</v>
      </c>
      <c r="I48" s="199">
        <f t="shared" si="13"/>
        <v>6.9569227715605031E-2</v>
      </c>
      <c r="J48" s="198">
        <f>H48-G48</f>
        <v>23834</v>
      </c>
      <c r="K48" s="199">
        <f t="shared" si="14"/>
        <v>6.6863006999642358E-2</v>
      </c>
    </row>
    <row r="49" spans="2:14" x14ac:dyDescent="0.25">
      <c r="B49" s="184" t="s">
        <v>46</v>
      </c>
      <c r="C49" s="182"/>
      <c r="D49" s="182"/>
      <c r="E49" s="182"/>
      <c r="F49" s="182"/>
      <c r="G49" s="182"/>
      <c r="H49" s="183"/>
      <c r="I49" s="183"/>
      <c r="J49" s="183"/>
      <c r="K49" s="182"/>
      <c r="L49" s="200"/>
      <c r="M49" s="200"/>
      <c r="N49" s="200"/>
    </row>
    <row r="50" spans="2:14" x14ac:dyDescent="0.25">
      <c r="B50" s="185" t="s">
        <v>68</v>
      </c>
      <c r="C50" s="186">
        <v>45076</v>
      </c>
      <c r="D50" s="186">
        <v>12633</v>
      </c>
      <c r="E50" s="186">
        <v>20161</v>
      </c>
      <c r="F50" s="186">
        <v>37751</v>
      </c>
      <c r="G50" s="186">
        <v>51166</v>
      </c>
      <c r="H50" s="186">
        <v>43737</v>
      </c>
      <c r="I50" s="187">
        <f>IFERROR(H50/G50-1,"-")</f>
        <v>-0.14519407418989172</v>
      </c>
      <c r="J50" s="186">
        <f>H50-G50</f>
        <v>-7429</v>
      </c>
      <c r="K50" s="187">
        <f>H50/H$8</f>
        <v>7.9807966016334931E-3</v>
      </c>
      <c r="L50" s="129"/>
      <c r="M50" s="129"/>
      <c r="N50" s="129"/>
    </row>
    <row r="51" spans="2:14" x14ac:dyDescent="0.25">
      <c r="B51" s="188" t="s">
        <v>97</v>
      </c>
      <c r="C51" s="189">
        <v>10509</v>
      </c>
      <c r="D51" s="189">
        <v>2339</v>
      </c>
      <c r="E51" s="189">
        <v>4950</v>
      </c>
      <c r="F51" s="189">
        <v>6762</v>
      </c>
      <c r="G51" s="189">
        <v>20250</v>
      </c>
      <c r="H51" s="189">
        <v>11054</v>
      </c>
      <c r="I51" s="190">
        <f>IFERROR(H51/G51-1,"-")</f>
        <v>-0.45412345679012345</v>
      </c>
      <c r="J51" s="189">
        <f t="shared" ref="J51:J61" si="16">H51-G51</f>
        <v>-9196</v>
      </c>
      <c r="K51" s="190">
        <f>H51/H$8</f>
        <v>2.0170502237111974E-3</v>
      </c>
    </row>
    <row r="52" spans="2:14" x14ac:dyDescent="0.25">
      <c r="B52" s="192" t="s">
        <v>103</v>
      </c>
      <c r="C52" s="193">
        <v>5944</v>
      </c>
      <c r="D52" s="193">
        <v>1658</v>
      </c>
      <c r="E52" s="193">
        <v>2415</v>
      </c>
      <c r="F52" s="193">
        <v>3515</v>
      </c>
      <c r="G52" s="193">
        <v>14811</v>
      </c>
      <c r="H52" s="193">
        <v>7251</v>
      </c>
      <c r="I52" s="194">
        <f>IFERROR(H52/G52-1,"-")</f>
        <v>-0.51043143609479436</v>
      </c>
      <c r="J52" s="193">
        <f t="shared" si="16"/>
        <v>-7560</v>
      </c>
      <c r="K52" s="194">
        <f>H52/H$8</f>
        <v>1.323107578444897E-3</v>
      </c>
    </row>
    <row r="53" spans="2:14" x14ac:dyDescent="0.25">
      <c r="B53" s="192" t="s">
        <v>100</v>
      </c>
      <c r="C53" s="193">
        <v>4565</v>
      </c>
      <c r="D53" s="193">
        <v>681</v>
      </c>
      <c r="E53" s="193">
        <v>2535</v>
      </c>
      <c r="F53" s="193">
        <v>3247</v>
      </c>
      <c r="G53" s="193">
        <v>5439</v>
      </c>
      <c r="H53" s="193">
        <v>3803</v>
      </c>
      <c r="I53" s="194">
        <f>IFERROR(H53/G53-1,"-")</f>
        <v>-0.30079058650487223</v>
      </c>
      <c r="J53" s="193">
        <f t="shared" si="16"/>
        <v>-1636</v>
      </c>
      <c r="K53" s="194">
        <f>H53/H$8</f>
        <v>6.9394264526630026E-4</v>
      </c>
    </row>
    <row r="54" spans="2:14" x14ac:dyDescent="0.25">
      <c r="B54" s="188" t="s">
        <v>107</v>
      </c>
      <c r="C54" s="189">
        <v>34567</v>
      </c>
      <c r="D54" s="189">
        <v>10294</v>
      </c>
      <c r="E54" s="189">
        <v>15211</v>
      </c>
      <c r="F54" s="189">
        <v>30989</v>
      </c>
      <c r="G54" s="189">
        <v>30916</v>
      </c>
      <c r="H54" s="189">
        <v>32683</v>
      </c>
      <c r="I54" s="190">
        <f>IFERROR(H54/G54-1,"-")</f>
        <v>5.7154871264070373E-2</v>
      </c>
      <c r="J54" s="189">
        <f t="shared" si="16"/>
        <v>1767</v>
      </c>
      <c r="K54" s="190">
        <f>H54/H$8</f>
        <v>5.9637463779222957E-3</v>
      </c>
    </row>
    <row r="55" spans="2:14" x14ac:dyDescent="0.25">
      <c r="B55" s="192" t="s">
        <v>110</v>
      </c>
      <c r="C55" s="193">
        <v>10275</v>
      </c>
      <c r="D55" s="193">
        <v>3060</v>
      </c>
      <c r="E55" s="193">
        <v>3030</v>
      </c>
      <c r="F55" s="193">
        <v>10352</v>
      </c>
      <c r="G55" s="193">
        <v>9308</v>
      </c>
      <c r="H55" s="193">
        <v>11037</v>
      </c>
      <c r="I55" s="194">
        <f t="shared" ref="I55:I62" si="17">IFERROR(H55/G55-1,"-")</f>
        <v>0.18575418994413417</v>
      </c>
      <c r="J55" s="193">
        <f t="shared" si="16"/>
        <v>1729</v>
      </c>
      <c r="K55" s="194">
        <f t="shared" ref="K55:K62" si="18">H55/H$8</f>
        <v>2.013948192428124E-3</v>
      </c>
    </row>
    <row r="56" spans="2:14" x14ac:dyDescent="0.25">
      <c r="B56" s="192" t="s">
        <v>113</v>
      </c>
      <c r="C56" s="193">
        <v>9881</v>
      </c>
      <c r="D56" s="193">
        <v>2874</v>
      </c>
      <c r="E56" s="193">
        <v>5150</v>
      </c>
      <c r="F56" s="193">
        <v>6811</v>
      </c>
      <c r="G56" s="193">
        <v>6211</v>
      </c>
      <c r="H56" s="193">
        <v>6595</v>
      </c>
      <c r="I56" s="194">
        <f t="shared" si="17"/>
        <v>6.1825792947995506E-2</v>
      </c>
      <c r="J56" s="193">
        <f t="shared" si="16"/>
        <v>384</v>
      </c>
      <c r="K56" s="194">
        <f t="shared" si="18"/>
        <v>1.2034056654039575E-3</v>
      </c>
    </row>
    <row r="57" spans="2:14" x14ac:dyDescent="0.25">
      <c r="B57" s="192" t="s">
        <v>116</v>
      </c>
      <c r="C57" s="193">
        <v>2186</v>
      </c>
      <c r="D57" s="193">
        <v>544</v>
      </c>
      <c r="E57" s="193">
        <v>1642</v>
      </c>
      <c r="F57" s="193">
        <v>2746</v>
      </c>
      <c r="G57" s="193">
        <v>2942</v>
      </c>
      <c r="H57" s="193">
        <v>2300</v>
      </c>
      <c r="I57" s="194">
        <f t="shared" si="17"/>
        <v>-0.21821889870836164</v>
      </c>
      <c r="J57" s="193">
        <f t="shared" si="16"/>
        <v>-642</v>
      </c>
      <c r="K57" s="194">
        <f t="shared" si="18"/>
        <v>4.1968658535695259E-4</v>
      </c>
    </row>
    <row r="58" spans="2:14" x14ac:dyDescent="0.25">
      <c r="B58" s="192" t="s">
        <v>123</v>
      </c>
      <c r="C58" s="193">
        <v>731</v>
      </c>
      <c r="D58" s="193">
        <v>284</v>
      </c>
      <c r="E58" s="193">
        <v>377</v>
      </c>
      <c r="F58" s="193">
        <v>868</v>
      </c>
      <c r="G58" s="193">
        <v>832</v>
      </c>
      <c r="H58" s="193">
        <v>1093</v>
      </c>
      <c r="I58" s="194">
        <f t="shared" si="17"/>
        <v>0.31370192307692313</v>
      </c>
      <c r="J58" s="193">
        <f t="shared" si="16"/>
        <v>261</v>
      </c>
      <c r="K58" s="194">
        <f t="shared" si="18"/>
        <v>1.994423642587605E-4</v>
      </c>
    </row>
    <row r="59" spans="2:14" x14ac:dyDescent="0.25">
      <c r="B59" s="192" t="s">
        <v>119</v>
      </c>
      <c r="C59" s="193">
        <v>686</v>
      </c>
      <c r="D59" s="193">
        <v>229</v>
      </c>
      <c r="E59" s="193">
        <v>476</v>
      </c>
      <c r="F59" s="193">
        <v>657</v>
      </c>
      <c r="G59" s="193">
        <v>709</v>
      </c>
      <c r="H59" s="193">
        <v>810</v>
      </c>
      <c r="I59" s="194">
        <f t="shared" si="17"/>
        <v>0.14245416078984485</v>
      </c>
      <c r="J59" s="193">
        <f t="shared" si="16"/>
        <v>101</v>
      </c>
      <c r="K59" s="194">
        <f t="shared" si="18"/>
        <v>1.4780266701701372E-4</v>
      </c>
    </row>
    <row r="60" spans="2:14" x14ac:dyDescent="0.25">
      <c r="B60" s="192" t="s">
        <v>128</v>
      </c>
      <c r="C60" s="193">
        <v>281</v>
      </c>
      <c r="D60" s="193">
        <v>136</v>
      </c>
      <c r="E60" s="193">
        <v>98</v>
      </c>
      <c r="F60" s="193">
        <v>136</v>
      </c>
      <c r="G60" s="193">
        <v>243</v>
      </c>
      <c r="H60" s="193">
        <v>141</v>
      </c>
      <c r="I60" s="194">
        <f t="shared" si="17"/>
        <v>-0.41975308641975306</v>
      </c>
      <c r="J60" s="193">
        <f t="shared" si="16"/>
        <v>-102</v>
      </c>
      <c r="K60" s="194">
        <f t="shared" si="18"/>
        <v>2.5728612406665352E-5</v>
      </c>
    </row>
    <row r="61" spans="2:14" x14ac:dyDescent="0.25">
      <c r="B61" s="192" t="s">
        <v>131</v>
      </c>
      <c r="C61" s="193">
        <v>591</v>
      </c>
      <c r="D61" s="193">
        <v>217</v>
      </c>
      <c r="E61" s="193">
        <v>91</v>
      </c>
      <c r="F61" s="193">
        <v>153</v>
      </c>
      <c r="G61" s="193">
        <v>195</v>
      </c>
      <c r="H61" s="193">
        <v>156</v>
      </c>
      <c r="I61" s="194">
        <f t="shared" si="17"/>
        <v>-0.19999999999999996</v>
      </c>
      <c r="J61" s="193">
        <f t="shared" si="16"/>
        <v>-39</v>
      </c>
      <c r="K61" s="194">
        <f t="shared" si="18"/>
        <v>2.8465698832906347E-5</v>
      </c>
    </row>
    <row r="62" spans="2:14" x14ac:dyDescent="0.25">
      <c r="B62" s="197" t="s">
        <v>145</v>
      </c>
      <c r="C62" s="198">
        <f t="shared" ref="C62:H62" si="19">C54-SUM(C55:C61)</f>
        <v>9936</v>
      </c>
      <c r="D62" s="198">
        <f t="shared" si="19"/>
        <v>2950</v>
      </c>
      <c r="E62" s="198">
        <f t="shared" si="19"/>
        <v>4347</v>
      </c>
      <c r="F62" s="198">
        <f t="shared" si="19"/>
        <v>9266</v>
      </c>
      <c r="G62" s="198">
        <f t="shared" si="19"/>
        <v>10476</v>
      </c>
      <c r="H62" s="198">
        <f t="shared" si="19"/>
        <v>10551</v>
      </c>
      <c r="I62" s="199">
        <f t="shared" si="17"/>
        <v>7.1592210767468245E-3</v>
      </c>
      <c r="J62" s="198">
        <f>H62-G62</f>
        <v>75</v>
      </c>
      <c r="K62" s="199">
        <f t="shared" si="18"/>
        <v>1.9252665922179159E-3</v>
      </c>
    </row>
    <row r="63" spans="2:14" x14ac:dyDescent="0.25">
      <c r="B63" s="184" t="s">
        <v>47</v>
      </c>
      <c r="C63" s="182"/>
      <c r="D63" s="182"/>
      <c r="E63" s="182"/>
      <c r="F63" s="182"/>
      <c r="G63" s="182"/>
      <c r="H63" s="183"/>
      <c r="I63" s="183"/>
      <c r="J63" s="183"/>
      <c r="K63" s="182"/>
      <c r="L63" s="200"/>
      <c r="M63" s="200"/>
      <c r="N63" s="200"/>
    </row>
    <row r="64" spans="2:14" x14ac:dyDescent="0.25">
      <c r="B64" s="185" t="s">
        <v>68</v>
      </c>
      <c r="C64" s="186">
        <v>137126</v>
      </c>
      <c r="D64" s="186">
        <v>55313</v>
      </c>
      <c r="E64" s="186">
        <v>70304</v>
      </c>
      <c r="F64" s="186">
        <v>161080</v>
      </c>
      <c r="G64" s="186">
        <v>179837</v>
      </c>
      <c r="H64" s="186">
        <v>231856</v>
      </c>
      <c r="I64" s="187">
        <f>IFERROR(H64/G64-1,"-")</f>
        <v>0.28925638216829674</v>
      </c>
      <c r="J64" s="186">
        <f>H64-G64</f>
        <v>52019</v>
      </c>
      <c r="K64" s="187">
        <f>H64/H$8</f>
        <v>4.2307327362835476E-2</v>
      </c>
      <c r="L64" s="129"/>
      <c r="M64" s="129"/>
      <c r="N64" s="129"/>
    </row>
    <row r="65" spans="2:14" x14ac:dyDescent="0.25">
      <c r="B65" s="188" t="s">
        <v>97</v>
      </c>
      <c r="C65" s="189">
        <v>41904</v>
      </c>
      <c r="D65" s="189">
        <v>24273</v>
      </c>
      <c r="E65" s="189">
        <v>26311</v>
      </c>
      <c r="F65" s="189">
        <v>32375</v>
      </c>
      <c r="G65" s="189">
        <v>47068</v>
      </c>
      <c r="H65" s="189">
        <v>61312</v>
      </c>
      <c r="I65" s="190">
        <f>IFERROR(H65/G65-1,"-")</f>
        <v>0.30262598793235318</v>
      </c>
      <c r="J65" s="189">
        <f t="shared" ref="J65:J75" si="20">H65-G65</f>
        <v>14244</v>
      </c>
      <c r="K65" s="190">
        <f>H65/H$8</f>
        <v>1.1187749531045859E-2</v>
      </c>
    </row>
    <row r="66" spans="2:14" x14ac:dyDescent="0.25">
      <c r="B66" s="192" t="s">
        <v>103</v>
      </c>
      <c r="C66" s="193">
        <v>22752</v>
      </c>
      <c r="D66" s="193">
        <v>8930</v>
      </c>
      <c r="E66" s="193">
        <v>21567</v>
      </c>
      <c r="F66" s="193">
        <v>23338</v>
      </c>
      <c r="G66" s="193">
        <v>31999</v>
      </c>
      <c r="H66" s="193">
        <v>37562</v>
      </c>
      <c r="I66" s="194">
        <f>IFERROR(H66/G66-1,"-")</f>
        <v>0.17384918278696215</v>
      </c>
      <c r="J66" s="193">
        <f t="shared" si="20"/>
        <v>5563</v>
      </c>
      <c r="K66" s="194">
        <f>H66/H$8</f>
        <v>6.8540293561642832E-3</v>
      </c>
    </row>
    <row r="67" spans="2:14" x14ac:dyDescent="0.25">
      <c r="B67" s="192" t="s">
        <v>100</v>
      </c>
      <c r="C67" s="193">
        <v>19152</v>
      </c>
      <c r="D67" s="193">
        <v>15343</v>
      </c>
      <c r="E67" s="193">
        <v>4744</v>
      </c>
      <c r="F67" s="193">
        <v>9037</v>
      </c>
      <c r="G67" s="193">
        <v>15069</v>
      </c>
      <c r="H67" s="193">
        <v>23750</v>
      </c>
      <c r="I67" s="194">
        <f>IFERROR(H67/G67-1,"-")</f>
        <v>0.57608334992368437</v>
      </c>
      <c r="J67" s="193">
        <f t="shared" si="20"/>
        <v>8681</v>
      </c>
      <c r="K67" s="194">
        <f>H67/H$8</f>
        <v>4.3337201748815755E-3</v>
      </c>
    </row>
    <row r="68" spans="2:14" x14ac:dyDescent="0.25">
      <c r="B68" s="188" t="s">
        <v>107</v>
      </c>
      <c r="C68" s="189">
        <v>95222</v>
      </c>
      <c r="D68" s="189">
        <v>31040</v>
      </c>
      <c r="E68" s="189">
        <v>43993</v>
      </c>
      <c r="F68" s="189">
        <v>128705</v>
      </c>
      <c r="G68" s="189">
        <v>132769</v>
      </c>
      <c r="H68" s="189">
        <v>170544</v>
      </c>
      <c r="I68" s="190">
        <f>IFERROR(H68/G68-1,"-")</f>
        <v>0.28451671700472247</v>
      </c>
      <c r="J68" s="189">
        <f t="shared" si="20"/>
        <v>37775</v>
      </c>
      <c r="K68" s="190">
        <f>H68/H$8</f>
        <v>3.1119577831789615E-2</v>
      </c>
    </row>
    <row r="69" spans="2:14" x14ac:dyDescent="0.25">
      <c r="B69" s="192" t="s">
        <v>110</v>
      </c>
      <c r="C69" s="193">
        <v>41026</v>
      </c>
      <c r="D69" s="193">
        <v>13899</v>
      </c>
      <c r="E69" s="193">
        <v>12264</v>
      </c>
      <c r="F69" s="193">
        <v>56081</v>
      </c>
      <c r="G69" s="193">
        <v>50457</v>
      </c>
      <c r="H69" s="193">
        <v>73242</v>
      </c>
      <c r="I69" s="194">
        <f t="shared" ref="I69:I76" si="21">IFERROR(H69/G69-1,"-")</f>
        <v>0.45157262619656335</v>
      </c>
      <c r="J69" s="193">
        <f t="shared" si="20"/>
        <v>22785</v>
      </c>
      <c r="K69" s="194">
        <f t="shared" ref="K69:K76" si="22">H69/H$8</f>
        <v>1.336464560204953E-2</v>
      </c>
    </row>
    <row r="70" spans="2:14" x14ac:dyDescent="0.25">
      <c r="B70" s="192" t="s">
        <v>113</v>
      </c>
      <c r="C70" s="193">
        <v>11534</v>
      </c>
      <c r="D70" s="193">
        <v>3374</v>
      </c>
      <c r="E70" s="193">
        <v>3586</v>
      </c>
      <c r="F70" s="193">
        <v>7748</v>
      </c>
      <c r="G70" s="193">
        <v>10955</v>
      </c>
      <c r="H70" s="193">
        <v>10731</v>
      </c>
      <c r="I70" s="194">
        <f t="shared" si="21"/>
        <v>-2.0447284345047945E-2</v>
      </c>
      <c r="J70" s="193">
        <f t="shared" si="20"/>
        <v>-224</v>
      </c>
      <c r="K70" s="194">
        <f t="shared" si="22"/>
        <v>1.9581116293328079E-3</v>
      </c>
    </row>
    <row r="71" spans="2:14" x14ac:dyDescent="0.25">
      <c r="B71" s="192" t="s">
        <v>116</v>
      </c>
      <c r="C71" s="193">
        <v>10880</v>
      </c>
      <c r="D71" s="193">
        <v>3449</v>
      </c>
      <c r="E71" s="193">
        <v>6294</v>
      </c>
      <c r="F71" s="193">
        <v>18047</v>
      </c>
      <c r="G71" s="193">
        <v>15837</v>
      </c>
      <c r="H71" s="193">
        <v>19123</v>
      </c>
      <c r="I71" s="194">
        <f t="shared" si="21"/>
        <v>0.20748879206920501</v>
      </c>
      <c r="J71" s="193">
        <f t="shared" si="20"/>
        <v>3286</v>
      </c>
      <c r="K71" s="194">
        <f t="shared" si="22"/>
        <v>3.4894202486004363E-3</v>
      </c>
    </row>
    <row r="72" spans="2:14" x14ac:dyDescent="0.25">
      <c r="B72" s="192" t="s">
        <v>123</v>
      </c>
      <c r="C72" s="193">
        <v>1784</v>
      </c>
      <c r="D72" s="193">
        <v>536</v>
      </c>
      <c r="E72" s="193">
        <v>3888</v>
      </c>
      <c r="F72" s="193">
        <v>3396</v>
      </c>
      <c r="G72" s="193">
        <v>3947</v>
      </c>
      <c r="H72" s="193">
        <v>6454</v>
      </c>
      <c r="I72" s="194">
        <f t="shared" si="21"/>
        <v>0.63516594882189015</v>
      </c>
      <c r="J72" s="193">
        <f t="shared" si="20"/>
        <v>2507</v>
      </c>
      <c r="K72" s="194">
        <f t="shared" si="22"/>
        <v>1.1776770529972921E-3</v>
      </c>
    </row>
    <row r="73" spans="2:14" x14ac:dyDescent="0.25">
      <c r="B73" s="192" t="s">
        <v>119</v>
      </c>
      <c r="C73" s="193">
        <v>2469</v>
      </c>
      <c r="D73" s="193">
        <v>1278</v>
      </c>
      <c r="E73" s="193">
        <v>1635</v>
      </c>
      <c r="F73" s="193">
        <v>3248</v>
      </c>
      <c r="G73" s="193">
        <v>2699</v>
      </c>
      <c r="H73" s="193">
        <v>4219</v>
      </c>
      <c r="I73" s="194">
        <f t="shared" si="21"/>
        <v>0.56317154501667277</v>
      </c>
      <c r="J73" s="193">
        <f t="shared" si="20"/>
        <v>1520</v>
      </c>
      <c r="K73" s="194">
        <f t="shared" si="22"/>
        <v>7.6985117548738385E-4</v>
      </c>
    </row>
    <row r="74" spans="2:14" x14ac:dyDescent="0.25">
      <c r="B74" s="192" t="s">
        <v>128</v>
      </c>
      <c r="C74" s="193">
        <v>2202</v>
      </c>
      <c r="D74" s="193">
        <v>686</v>
      </c>
      <c r="E74" s="193">
        <v>1848</v>
      </c>
      <c r="F74" s="193">
        <v>2875</v>
      </c>
      <c r="G74" s="193">
        <v>3786</v>
      </c>
      <c r="H74" s="193">
        <v>3186</v>
      </c>
      <c r="I74" s="194">
        <f t="shared" si="21"/>
        <v>-0.15847860538827263</v>
      </c>
      <c r="J74" s="193">
        <f t="shared" si="20"/>
        <v>-600</v>
      </c>
      <c r="K74" s="194">
        <f t="shared" si="22"/>
        <v>5.8135715693358734E-4</v>
      </c>
    </row>
    <row r="75" spans="2:14" x14ac:dyDescent="0.25">
      <c r="B75" s="192" t="s">
        <v>131</v>
      </c>
      <c r="C75" s="193">
        <v>2302</v>
      </c>
      <c r="D75" s="193">
        <v>932</v>
      </c>
      <c r="E75" s="193">
        <v>363</v>
      </c>
      <c r="F75" s="193">
        <v>967</v>
      </c>
      <c r="G75" s="193">
        <v>1128</v>
      </c>
      <c r="H75" s="193">
        <v>3135</v>
      </c>
      <c r="I75" s="194">
        <f t="shared" si="21"/>
        <v>1.7792553191489362</v>
      </c>
      <c r="J75" s="193">
        <f t="shared" si="20"/>
        <v>2007</v>
      </c>
      <c r="K75" s="194">
        <f t="shared" si="22"/>
        <v>5.7205106308436799E-4</v>
      </c>
    </row>
    <row r="76" spans="2:14" x14ac:dyDescent="0.25">
      <c r="B76" s="197" t="s">
        <v>145</v>
      </c>
      <c r="C76" s="198">
        <f t="shared" ref="C76:H76" si="23">C68-SUM(C69:C75)</f>
        <v>23025</v>
      </c>
      <c r="D76" s="198">
        <f t="shared" si="23"/>
        <v>6886</v>
      </c>
      <c r="E76" s="198">
        <f t="shared" si="23"/>
        <v>14115</v>
      </c>
      <c r="F76" s="198">
        <f t="shared" si="23"/>
        <v>36343</v>
      </c>
      <c r="G76" s="198">
        <f t="shared" si="23"/>
        <v>43960</v>
      </c>
      <c r="H76" s="198">
        <f t="shared" si="23"/>
        <v>50454</v>
      </c>
      <c r="I76" s="199">
        <f t="shared" si="21"/>
        <v>0.14772520473157424</v>
      </c>
      <c r="J76" s="198">
        <f>H76-G76</f>
        <v>6494</v>
      </c>
      <c r="K76" s="199">
        <f t="shared" si="22"/>
        <v>9.2064639033042107E-3</v>
      </c>
    </row>
    <row r="77" spans="2:14" x14ac:dyDescent="0.25">
      <c r="B77" s="184" t="s">
        <v>48</v>
      </c>
      <c r="C77" s="182"/>
      <c r="D77" s="182"/>
      <c r="E77" s="182"/>
      <c r="F77" s="182"/>
      <c r="G77" s="182"/>
      <c r="H77" s="183"/>
      <c r="I77" s="183"/>
      <c r="J77" s="183"/>
      <c r="K77" s="182"/>
      <c r="L77" s="200"/>
      <c r="M77" s="200"/>
      <c r="N77" s="200"/>
    </row>
    <row r="78" spans="2:14" x14ac:dyDescent="0.25">
      <c r="B78" s="185" t="s">
        <v>68</v>
      </c>
      <c r="C78" s="186">
        <v>791721</v>
      </c>
      <c r="D78" s="186">
        <v>225835</v>
      </c>
      <c r="E78" s="186">
        <v>354204</v>
      </c>
      <c r="F78" s="186">
        <v>710225</v>
      </c>
      <c r="G78" s="186">
        <v>797848</v>
      </c>
      <c r="H78" s="186">
        <v>914356</v>
      </c>
      <c r="I78" s="187">
        <f>IFERROR(H78/G78-1,"-")</f>
        <v>0.14602781482187077</v>
      </c>
      <c r="J78" s="186">
        <f>H78-G78</f>
        <v>116508</v>
      </c>
      <c r="K78" s="187">
        <f>H78/H$8</f>
        <v>0.16684475975680074</v>
      </c>
      <c r="L78" s="129"/>
      <c r="M78" s="129"/>
      <c r="N78" s="129"/>
    </row>
    <row r="79" spans="2:14" x14ac:dyDescent="0.25">
      <c r="B79" s="188" t="s">
        <v>97</v>
      </c>
      <c r="C79" s="189">
        <v>356283</v>
      </c>
      <c r="D79" s="189">
        <v>103133</v>
      </c>
      <c r="E79" s="189">
        <v>181693</v>
      </c>
      <c r="F79" s="189">
        <v>342343</v>
      </c>
      <c r="G79" s="189">
        <v>341923</v>
      </c>
      <c r="H79" s="189">
        <v>382237</v>
      </c>
      <c r="I79" s="190">
        <f>IFERROR(H79/G79-1,"-")</f>
        <v>0.1179037385610211</v>
      </c>
      <c r="J79" s="189">
        <f t="shared" ref="J79:J89" si="24">H79-G79</f>
        <v>40314</v>
      </c>
      <c r="K79" s="190">
        <f>H79/H$8</f>
        <v>6.9747713620471941E-2</v>
      </c>
    </row>
    <row r="80" spans="2:14" x14ac:dyDescent="0.25">
      <c r="B80" s="192" t="s">
        <v>103</v>
      </c>
      <c r="C80" s="193">
        <v>72064</v>
      </c>
      <c r="D80" s="193">
        <v>28320</v>
      </c>
      <c r="E80" s="193">
        <v>66989</v>
      </c>
      <c r="F80" s="193">
        <v>97391</v>
      </c>
      <c r="G80" s="193">
        <v>92103</v>
      </c>
      <c r="H80" s="193">
        <v>106284</v>
      </c>
      <c r="I80" s="194">
        <f>IFERROR(H80/G80-1,"-")</f>
        <v>0.15396892609361257</v>
      </c>
      <c r="J80" s="193">
        <f t="shared" si="24"/>
        <v>14181</v>
      </c>
      <c r="K80" s="194">
        <f>H80/H$8</f>
        <v>1.9393899581773195E-2</v>
      </c>
    </row>
    <row r="81" spans="2:14" x14ac:dyDescent="0.25">
      <c r="B81" s="192" t="s">
        <v>100</v>
      </c>
      <c r="C81" s="193">
        <v>284219</v>
      </c>
      <c r="D81" s="193">
        <v>74813</v>
      </c>
      <c r="E81" s="193">
        <v>114704</v>
      </c>
      <c r="F81" s="193">
        <v>244952</v>
      </c>
      <c r="G81" s="193">
        <v>249820</v>
      </c>
      <c r="H81" s="193">
        <v>275953</v>
      </c>
      <c r="I81" s="194">
        <f>IFERROR(H81/G81-1,"-")</f>
        <v>0.1046073172684332</v>
      </c>
      <c r="J81" s="193">
        <f t="shared" si="24"/>
        <v>26133</v>
      </c>
      <c r="K81" s="194">
        <f>H81/H$8</f>
        <v>5.0353814038698749E-2</v>
      </c>
    </row>
    <row r="82" spans="2:14" x14ac:dyDescent="0.25">
      <c r="B82" s="188" t="s">
        <v>107</v>
      </c>
      <c r="C82" s="189">
        <v>435438</v>
      </c>
      <c r="D82" s="189">
        <v>122702</v>
      </c>
      <c r="E82" s="189">
        <v>172511</v>
      </c>
      <c r="F82" s="189">
        <v>367882</v>
      </c>
      <c r="G82" s="189">
        <v>455925</v>
      </c>
      <c r="H82" s="189">
        <v>532119</v>
      </c>
      <c r="I82" s="190">
        <f>IFERROR(H82/G82-1,"-")</f>
        <v>0.16711959203816407</v>
      </c>
      <c r="J82" s="189">
        <f t="shared" si="24"/>
        <v>76194</v>
      </c>
      <c r="K82" s="190">
        <f>H82/H$8</f>
        <v>9.7097046136328802E-2</v>
      </c>
    </row>
    <row r="83" spans="2:14" x14ac:dyDescent="0.25">
      <c r="B83" s="192" t="s">
        <v>110</v>
      </c>
      <c r="C83" s="193">
        <v>75049</v>
      </c>
      <c r="D83" s="193">
        <v>21332</v>
      </c>
      <c r="E83" s="193">
        <v>16695</v>
      </c>
      <c r="F83" s="193">
        <v>71554</v>
      </c>
      <c r="G83" s="193">
        <v>93860</v>
      </c>
      <c r="H83" s="193">
        <v>110313</v>
      </c>
      <c r="I83" s="194">
        <f t="shared" ref="I83:I90" si="25">IFERROR(H83/G83-1,"-")</f>
        <v>0.17529298955891748</v>
      </c>
      <c r="J83" s="193">
        <f t="shared" si="24"/>
        <v>16453</v>
      </c>
      <c r="K83" s="194">
        <f t="shared" ref="K83:K90" si="26">H83/H$8</f>
        <v>2.0129080995861526E-2</v>
      </c>
    </row>
    <row r="84" spans="2:14" x14ac:dyDescent="0.25">
      <c r="B84" s="192" t="s">
        <v>113</v>
      </c>
      <c r="C84" s="193">
        <v>159354</v>
      </c>
      <c r="D84" s="193">
        <v>39522</v>
      </c>
      <c r="E84" s="193">
        <v>53227</v>
      </c>
      <c r="F84" s="193">
        <v>113120</v>
      </c>
      <c r="G84" s="193">
        <v>127349</v>
      </c>
      <c r="H84" s="193">
        <v>141364</v>
      </c>
      <c r="I84" s="194">
        <f t="shared" si="25"/>
        <v>0.11005190460859526</v>
      </c>
      <c r="J84" s="193">
        <f t="shared" si="24"/>
        <v>14015</v>
      </c>
      <c r="K84" s="194">
        <f t="shared" si="26"/>
        <v>2.57950323706088E-2</v>
      </c>
    </row>
    <row r="85" spans="2:14" x14ac:dyDescent="0.25">
      <c r="B85" s="192" t="s">
        <v>116</v>
      </c>
      <c r="C85" s="193">
        <v>25447</v>
      </c>
      <c r="D85" s="193">
        <v>8286</v>
      </c>
      <c r="E85" s="193">
        <v>19927</v>
      </c>
      <c r="F85" s="193">
        <v>30758</v>
      </c>
      <c r="G85" s="193">
        <v>42539</v>
      </c>
      <c r="H85" s="193">
        <v>57925</v>
      </c>
      <c r="I85" s="194">
        <f t="shared" si="25"/>
        <v>0.36169162415665634</v>
      </c>
      <c r="J85" s="193">
        <f t="shared" si="24"/>
        <v>15386</v>
      </c>
      <c r="K85" s="194">
        <f t="shared" si="26"/>
        <v>1.0569715416000642E-2</v>
      </c>
    </row>
    <row r="86" spans="2:14" x14ac:dyDescent="0.25">
      <c r="B86" s="192" t="s">
        <v>123</v>
      </c>
      <c r="C86" s="193">
        <v>9296</v>
      </c>
      <c r="D86" s="193">
        <v>2074</v>
      </c>
      <c r="E86" s="193">
        <v>5996</v>
      </c>
      <c r="F86" s="193">
        <v>10713</v>
      </c>
      <c r="G86" s="193">
        <v>12911</v>
      </c>
      <c r="H86" s="193">
        <v>18498</v>
      </c>
      <c r="I86" s="194">
        <f t="shared" si="25"/>
        <v>0.43273177910309046</v>
      </c>
      <c r="J86" s="193">
        <f t="shared" si="24"/>
        <v>5587</v>
      </c>
      <c r="K86" s="194">
        <f t="shared" si="26"/>
        <v>3.375374980840395E-3</v>
      </c>
    </row>
    <row r="87" spans="2:14" x14ac:dyDescent="0.25">
      <c r="B87" s="192" t="s">
        <v>119</v>
      </c>
      <c r="C87" s="193">
        <v>6249</v>
      </c>
      <c r="D87" s="193">
        <v>2082</v>
      </c>
      <c r="E87" s="193">
        <v>5201</v>
      </c>
      <c r="F87" s="193">
        <v>5872</v>
      </c>
      <c r="G87" s="193">
        <v>6968</v>
      </c>
      <c r="H87" s="193">
        <v>8896</v>
      </c>
      <c r="I87" s="194">
        <f t="shared" si="25"/>
        <v>0.27669345579793347</v>
      </c>
      <c r="J87" s="193">
        <f t="shared" si="24"/>
        <v>1928</v>
      </c>
      <c r="K87" s="194">
        <f t="shared" si="26"/>
        <v>1.623274723189326E-3</v>
      </c>
    </row>
    <row r="88" spans="2:14" x14ac:dyDescent="0.25">
      <c r="B88" s="192" t="s">
        <v>128</v>
      </c>
      <c r="C88" s="193">
        <v>8520</v>
      </c>
      <c r="D88" s="193">
        <v>3046</v>
      </c>
      <c r="E88" s="193">
        <v>2575</v>
      </c>
      <c r="F88" s="193">
        <v>7581</v>
      </c>
      <c r="G88" s="193">
        <v>8524</v>
      </c>
      <c r="H88" s="193">
        <v>7383</v>
      </c>
      <c r="I88" s="194">
        <f t="shared" si="25"/>
        <v>-0.13385734396996718</v>
      </c>
      <c r="J88" s="193">
        <f t="shared" si="24"/>
        <v>-1141</v>
      </c>
      <c r="K88" s="194">
        <f t="shared" si="26"/>
        <v>1.3471939389958177E-3</v>
      </c>
    </row>
    <row r="89" spans="2:14" x14ac:dyDescent="0.25">
      <c r="B89" s="192" t="s">
        <v>131</v>
      </c>
      <c r="C89" s="193">
        <v>13181</v>
      </c>
      <c r="D89" s="193">
        <v>4839</v>
      </c>
      <c r="E89" s="193">
        <v>2819</v>
      </c>
      <c r="F89" s="193">
        <v>7599</v>
      </c>
      <c r="G89" s="193">
        <v>9961</v>
      </c>
      <c r="H89" s="193">
        <v>9541</v>
      </c>
      <c r="I89" s="194">
        <f t="shared" si="25"/>
        <v>-4.216444132115249E-2</v>
      </c>
      <c r="J89" s="193">
        <f t="shared" si="24"/>
        <v>-420</v>
      </c>
      <c r="K89" s="194">
        <f t="shared" si="26"/>
        <v>1.7409694395176889E-3</v>
      </c>
    </row>
    <row r="90" spans="2:14" x14ac:dyDescent="0.25">
      <c r="B90" s="197" t="s">
        <v>145</v>
      </c>
      <c r="C90" s="198">
        <f t="shared" ref="C90:H90" si="27">C82-SUM(C83:C89)</f>
        <v>138342</v>
      </c>
      <c r="D90" s="198">
        <f t="shared" si="27"/>
        <v>41521</v>
      </c>
      <c r="E90" s="198">
        <f t="shared" si="27"/>
        <v>66071</v>
      </c>
      <c r="F90" s="198">
        <f t="shared" si="27"/>
        <v>120685</v>
      </c>
      <c r="G90" s="198">
        <f t="shared" si="27"/>
        <v>153813</v>
      </c>
      <c r="H90" s="198">
        <f t="shared" si="27"/>
        <v>178199</v>
      </c>
      <c r="I90" s="199">
        <f t="shared" si="25"/>
        <v>0.15854316605228425</v>
      </c>
      <c r="J90" s="198">
        <f>H90-G90</f>
        <v>24386</v>
      </c>
      <c r="K90" s="199">
        <f t="shared" si="26"/>
        <v>3.2516404271314601E-2</v>
      </c>
    </row>
    <row r="91" spans="2:14" x14ac:dyDescent="0.25">
      <c r="B91" s="184" t="s">
        <v>49</v>
      </c>
      <c r="C91" s="182"/>
      <c r="D91" s="182"/>
      <c r="E91" s="182"/>
      <c r="F91" s="182"/>
      <c r="G91" s="182"/>
      <c r="H91" s="183"/>
      <c r="I91" s="183"/>
      <c r="J91" s="183"/>
      <c r="K91" s="182"/>
      <c r="L91" s="200"/>
      <c r="M91" s="200"/>
      <c r="N91" s="200"/>
    </row>
    <row r="92" spans="2:14" x14ac:dyDescent="0.25">
      <c r="B92" s="185" t="s">
        <v>68</v>
      </c>
      <c r="C92" s="186">
        <v>55887</v>
      </c>
      <c r="D92" s="186">
        <v>24221</v>
      </c>
      <c r="E92" s="186">
        <v>33444</v>
      </c>
      <c r="F92" s="186">
        <v>51485</v>
      </c>
      <c r="G92" s="186">
        <v>58157</v>
      </c>
      <c r="H92" s="186">
        <v>57388</v>
      </c>
      <c r="I92" s="187">
        <f>IFERROR(H92/G92-1,"-")</f>
        <v>-1.3222827862510056E-2</v>
      </c>
      <c r="J92" s="186">
        <f>H92-G92</f>
        <v>-769</v>
      </c>
      <c r="K92" s="187">
        <f>H92/H$8</f>
        <v>1.0471727721941215E-2</v>
      </c>
      <c r="L92" s="129"/>
      <c r="M92" s="129"/>
      <c r="N92" s="129"/>
    </row>
    <row r="93" spans="2:14" x14ac:dyDescent="0.25">
      <c r="B93" s="188" t="s">
        <v>97</v>
      </c>
      <c r="C93" s="189">
        <v>37119</v>
      </c>
      <c r="D93" s="189">
        <v>16023</v>
      </c>
      <c r="E93" s="189">
        <v>21732</v>
      </c>
      <c r="F93" s="189">
        <v>33809</v>
      </c>
      <c r="G93" s="189">
        <v>37722</v>
      </c>
      <c r="H93" s="189">
        <v>35821</v>
      </c>
      <c r="I93" s="190">
        <f>IFERROR(H93/G93-1,"-")</f>
        <v>-5.0394994963151474E-2</v>
      </c>
      <c r="J93" s="189">
        <f t="shared" ref="J93:J103" si="28">H93-G93</f>
        <v>-1901</v>
      </c>
      <c r="K93" s="190">
        <f>H93/H$8</f>
        <v>6.5363448582919119E-3</v>
      </c>
    </row>
    <row r="94" spans="2:14" x14ac:dyDescent="0.25">
      <c r="B94" s="192" t="s">
        <v>103</v>
      </c>
      <c r="C94" s="193">
        <v>19153</v>
      </c>
      <c r="D94" s="193">
        <v>8684</v>
      </c>
      <c r="E94" s="193">
        <v>11001</v>
      </c>
      <c r="F94" s="193">
        <v>16289</v>
      </c>
      <c r="G94" s="193">
        <v>12024</v>
      </c>
      <c r="H94" s="193">
        <v>11877</v>
      </c>
      <c r="I94" s="194">
        <f>IFERROR(H94/G94-1,"-")</f>
        <v>-1.2225548902195627E-2</v>
      </c>
      <c r="J94" s="193">
        <f t="shared" si="28"/>
        <v>-147</v>
      </c>
      <c r="K94" s="194">
        <f>H94/H$8</f>
        <v>2.1672250322976199E-3</v>
      </c>
    </row>
    <row r="95" spans="2:14" x14ac:dyDescent="0.25">
      <c r="B95" s="192" t="s">
        <v>100</v>
      </c>
      <c r="C95" s="193">
        <v>17966</v>
      </c>
      <c r="D95" s="193">
        <v>7339</v>
      </c>
      <c r="E95" s="193">
        <v>10731</v>
      </c>
      <c r="F95" s="193">
        <v>17520</v>
      </c>
      <c r="G95" s="193">
        <v>25698</v>
      </c>
      <c r="H95" s="193">
        <v>23944</v>
      </c>
      <c r="I95" s="194">
        <f>IFERROR(H95/G95-1,"-")</f>
        <v>-6.8254338859055186E-2</v>
      </c>
      <c r="J95" s="193">
        <f t="shared" si="28"/>
        <v>-1754</v>
      </c>
      <c r="K95" s="194">
        <f>H95/H$8</f>
        <v>4.3691198259942924E-3</v>
      </c>
    </row>
    <row r="96" spans="2:14" x14ac:dyDescent="0.25">
      <c r="B96" s="188" t="s">
        <v>107</v>
      </c>
      <c r="C96" s="189">
        <v>18768</v>
      </c>
      <c r="D96" s="189">
        <v>8198</v>
      </c>
      <c r="E96" s="189">
        <v>11712</v>
      </c>
      <c r="F96" s="189">
        <v>17676</v>
      </c>
      <c r="G96" s="189">
        <v>20435</v>
      </c>
      <c r="H96" s="189">
        <v>21567</v>
      </c>
      <c r="I96" s="190">
        <f>IFERROR(H96/G96-1,"-")</f>
        <v>5.539515537068751E-2</v>
      </c>
      <c r="J96" s="189">
        <f t="shared" si="28"/>
        <v>1132</v>
      </c>
      <c r="K96" s="190">
        <f>H96/H$8</f>
        <v>3.9353828636493025E-3</v>
      </c>
    </row>
    <row r="97" spans="2:14" x14ac:dyDescent="0.25">
      <c r="B97" s="192" t="s">
        <v>110</v>
      </c>
      <c r="C97" s="193">
        <v>2421</v>
      </c>
      <c r="D97" s="193">
        <v>1288</v>
      </c>
      <c r="E97" s="193">
        <v>921</v>
      </c>
      <c r="F97" s="193">
        <v>2403</v>
      </c>
      <c r="G97" s="193">
        <v>2795</v>
      </c>
      <c r="H97" s="193">
        <v>3030</v>
      </c>
      <c r="I97" s="194">
        <f t="shared" ref="I97:I104" si="29">IFERROR(H97/G97-1,"-")</f>
        <v>8.4078711985688726E-2</v>
      </c>
      <c r="J97" s="193">
        <f t="shared" si="28"/>
        <v>235</v>
      </c>
      <c r="K97" s="194">
        <f t="shared" ref="K97:K104" si="30">H97/H$8</f>
        <v>5.5289145810068099E-4</v>
      </c>
    </row>
    <row r="98" spans="2:14" x14ac:dyDescent="0.25">
      <c r="B98" s="192" t="s">
        <v>113</v>
      </c>
      <c r="C98" s="193">
        <v>3905</v>
      </c>
      <c r="D98" s="193">
        <v>1481</v>
      </c>
      <c r="E98" s="193">
        <v>2395</v>
      </c>
      <c r="F98" s="193">
        <v>3482</v>
      </c>
      <c r="G98" s="193">
        <v>3814</v>
      </c>
      <c r="H98" s="193">
        <v>4234</v>
      </c>
      <c r="I98" s="194">
        <f t="shared" si="29"/>
        <v>0.11012060828526482</v>
      </c>
      <c r="J98" s="193">
        <f t="shared" si="28"/>
        <v>420</v>
      </c>
      <c r="K98" s="194">
        <f t="shared" si="30"/>
        <v>7.7258826191362485E-4</v>
      </c>
    </row>
    <row r="99" spans="2:14" x14ac:dyDescent="0.25">
      <c r="B99" s="192" t="s">
        <v>116</v>
      </c>
      <c r="C99" s="193">
        <v>3854</v>
      </c>
      <c r="D99" s="193">
        <v>1974</v>
      </c>
      <c r="E99" s="193">
        <v>3541</v>
      </c>
      <c r="F99" s="193">
        <v>3412</v>
      </c>
      <c r="G99" s="193">
        <v>3885</v>
      </c>
      <c r="H99" s="193">
        <v>3685</v>
      </c>
      <c r="I99" s="194">
        <f t="shared" si="29"/>
        <v>-5.1480051480051525E-2</v>
      </c>
      <c r="J99" s="193">
        <f t="shared" si="28"/>
        <v>-200</v>
      </c>
      <c r="K99" s="194">
        <f t="shared" si="30"/>
        <v>6.7241089871320446E-4</v>
      </c>
    </row>
    <row r="100" spans="2:14" x14ac:dyDescent="0.25">
      <c r="B100" s="192" t="s">
        <v>123</v>
      </c>
      <c r="C100" s="193">
        <v>699</v>
      </c>
      <c r="D100" s="193">
        <v>323</v>
      </c>
      <c r="E100" s="193">
        <v>432</v>
      </c>
      <c r="F100" s="193">
        <v>1172</v>
      </c>
      <c r="G100" s="193">
        <v>938</v>
      </c>
      <c r="H100" s="193">
        <v>933</v>
      </c>
      <c r="I100" s="194">
        <f t="shared" si="29"/>
        <v>-5.3304904051172386E-3</v>
      </c>
      <c r="J100" s="193">
        <f t="shared" si="28"/>
        <v>-5</v>
      </c>
      <c r="K100" s="194">
        <f t="shared" si="30"/>
        <v>1.7024677571218989E-4</v>
      </c>
    </row>
    <row r="101" spans="2:14" x14ac:dyDescent="0.25">
      <c r="B101" s="192" t="s">
        <v>119</v>
      </c>
      <c r="C101" s="193">
        <v>519</v>
      </c>
      <c r="D101" s="193">
        <v>351</v>
      </c>
      <c r="E101" s="193">
        <v>507</v>
      </c>
      <c r="F101" s="193">
        <v>682</v>
      </c>
      <c r="G101" s="193">
        <v>650</v>
      </c>
      <c r="H101" s="193">
        <v>903</v>
      </c>
      <c r="I101" s="194">
        <f t="shared" si="29"/>
        <v>0.38923076923076927</v>
      </c>
      <c r="J101" s="193">
        <f t="shared" si="28"/>
        <v>253</v>
      </c>
      <c r="K101" s="194">
        <f t="shared" si="30"/>
        <v>1.6477260285970789E-4</v>
      </c>
    </row>
    <row r="102" spans="2:14" x14ac:dyDescent="0.25">
      <c r="B102" s="192" t="s">
        <v>128</v>
      </c>
      <c r="C102" s="193">
        <v>155</v>
      </c>
      <c r="D102" s="193">
        <v>124</v>
      </c>
      <c r="E102" s="193">
        <v>105</v>
      </c>
      <c r="F102" s="193">
        <v>270</v>
      </c>
      <c r="G102" s="193">
        <v>153</v>
      </c>
      <c r="H102" s="193">
        <v>230</v>
      </c>
      <c r="I102" s="194">
        <f t="shared" si="29"/>
        <v>0.50326797385620914</v>
      </c>
      <c r="J102" s="193">
        <f t="shared" si="28"/>
        <v>77</v>
      </c>
      <c r="K102" s="194">
        <f t="shared" si="30"/>
        <v>4.1968658535695256E-5</v>
      </c>
    </row>
    <row r="103" spans="2:14" x14ac:dyDescent="0.25">
      <c r="B103" s="192" t="s">
        <v>131</v>
      </c>
      <c r="C103" s="193">
        <v>271</v>
      </c>
      <c r="D103" s="193">
        <v>89</v>
      </c>
      <c r="E103" s="193">
        <v>96</v>
      </c>
      <c r="F103" s="193">
        <v>168</v>
      </c>
      <c r="G103" s="193">
        <v>270</v>
      </c>
      <c r="H103" s="193">
        <v>384</v>
      </c>
      <c r="I103" s="194">
        <f t="shared" si="29"/>
        <v>0.42222222222222228</v>
      </c>
      <c r="J103" s="193">
        <f t="shared" si="28"/>
        <v>114</v>
      </c>
      <c r="K103" s="194">
        <f t="shared" si="30"/>
        <v>7.0069412511769477E-5</v>
      </c>
    </row>
    <row r="104" spans="2:14" x14ac:dyDescent="0.25">
      <c r="B104" s="197" t="s">
        <v>145</v>
      </c>
      <c r="C104" s="198">
        <f t="shared" ref="C104:H104" si="31">C96-SUM(C97:C103)</f>
        <v>6944</v>
      </c>
      <c r="D104" s="198">
        <f t="shared" si="31"/>
        <v>2568</v>
      </c>
      <c r="E104" s="198">
        <f t="shared" si="31"/>
        <v>3715</v>
      </c>
      <c r="F104" s="198">
        <f t="shared" si="31"/>
        <v>6087</v>
      </c>
      <c r="G104" s="198">
        <f t="shared" si="31"/>
        <v>7930</v>
      </c>
      <c r="H104" s="198">
        <f t="shared" si="31"/>
        <v>8168</v>
      </c>
      <c r="I104" s="199">
        <f t="shared" si="29"/>
        <v>3.0012610340479196E-2</v>
      </c>
      <c r="J104" s="198">
        <f>H104-G104</f>
        <v>238</v>
      </c>
      <c r="K104" s="199">
        <f t="shared" si="30"/>
        <v>1.4904347953024297E-3</v>
      </c>
    </row>
    <row r="105" spans="2:14" x14ac:dyDescent="0.25">
      <c r="B105" s="184" t="s">
        <v>50</v>
      </c>
      <c r="C105" s="182"/>
      <c r="D105" s="182"/>
      <c r="E105" s="182"/>
      <c r="F105" s="182"/>
      <c r="G105" s="182"/>
      <c r="H105" s="183"/>
      <c r="I105" s="183"/>
      <c r="J105" s="183"/>
      <c r="K105" s="182"/>
      <c r="L105" s="200"/>
      <c r="M105" s="200"/>
      <c r="N105" s="200"/>
    </row>
    <row r="106" spans="2:14" x14ac:dyDescent="0.25">
      <c r="B106" s="185" t="s">
        <v>68</v>
      </c>
      <c r="C106" s="186">
        <v>142901</v>
      </c>
      <c r="D106" s="186">
        <v>77467</v>
      </c>
      <c r="E106" s="186">
        <v>107459</v>
      </c>
      <c r="F106" s="186">
        <v>198873</v>
      </c>
      <c r="G106" s="186">
        <v>252588</v>
      </c>
      <c r="H106" s="186">
        <v>239146</v>
      </c>
      <c r="I106" s="187">
        <f>IFERROR(H106/G106-1,"-")</f>
        <v>-5.3217096615832848E-2</v>
      </c>
      <c r="J106" s="186">
        <f>H106-G106</f>
        <v>-13442</v>
      </c>
      <c r="K106" s="187">
        <f>H106/H$8</f>
        <v>4.3637551365988597E-2</v>
      </c>
      <c r="L106" s="129"/>
      <c r="M106" s="129"/>
      <c r="N106" s="129"/>
    </row>
    <row r="107" spans="2:14" x14ac:dyDescent="0.25">
      <c r="B107" s="188" t="s">
        <v>97</v>
      </c>
      <c r="C107" s="189">
        <v>31009</v>
      </c>
      <c r="D107" s="189">
        <v>30584</v>
      </c>
      <c r="E107" s="189">
        <v>44398</v>
      </c>
      <c r="F107" s="189">
        <v>48630</v>
      </c>
      <c r="G107" s="189">
        <v>55684</v>
      </c>
      <c r="H107" s="189">
        <v>49807</v>
      </c>
      <c r="I107" s="190">
        <f>IFERROR(H107/G107-1,"-")</f>
        <v>-0.10554198692622652</v>
      </c>
      <c r="J107" s="189">
        <f t="shared" ref="J107:J117" si="32">H107-G107</f>
        <v>-5877</v>
      </c>
      <c r="K107" s="190">
        <f>H107/H$8</f>
        <v>9.0884042421190154E-3</v>
      </c>
    </row>
    <row r="108" spans="2:14" x14ac:dyDescent="0.25">
      <c r="B108" s="192" t="s">
        <v>103</v>
      </c>
      <c r="C108" s="193">
        <v>11886</v>
      </c>
      <c r="D108" s="193">
        <v>4963</v>
      </c>
      <c r="E108" s="193">
        <v>24120</v>
      </c>
      <c r="F108" s="193">
        <v>16359</v>
      </c>
      <c r="G108" s="193">
        <v>19520</v>
      </c>
      <c r="H108" s="193">
        <v>16099</v>
      </c>
      <c r="I108" s="194">
        <f>IFERROR(H108/G108-1,"-")</f>
        <v>-0.17525614754098362</v>
      </c>
      <c r="J108" s="193">
        <f t="shared" si="32"/>
        <v>-3421</v>
      </c>
      <c r="K108" s="194">
        <f>H108/H$8</f>
        <v>2.937623625070252E-3</v>
      </c>
    </row>
    <row r="109" spans="2:14" x14ac:dyDescent="0.25">
      <c r="B109" s="192" t="s">
        <v>100</v>
      </c>
      <c r="C109" s="193">
        <v>19123</v>
      </c>
      <c r="D109" s="193">
        <v>25621</v>
      </c>
      <c r="E109" s="193">
        <v>20278</v>
      </c>
      <c r="F109" s="193">
        <v>32271</v>
      </c>
      <c r="G109" s="193">
        <v>36164</v>
      </c>
      <c r="H109" s="193">
        <v>33708</v>
      </c>
      <c r="I109" s="194">
        <f>IFERROR(H109/G109-1,"-")</f>
        <v>-6.791284149983412E-2</v>
      </c>
      <c r="J109" s="193">
        <f t="shared" si="32"/>
        <v>-2456</v>
      </c>
      <c r="K109" s="194">
        <f>H109/H$8</f>
        <v>6.1507806170487643E-3</v>
      </c>
    </row>
    <row r="110" spans="2:14" x14ac:dyDescent="0.25">
      <c r="B110" s="188" t="s">
        <v>107</v>
      </c>
      <c r="C110" s="189">
        <v>111892</v>
      </c>
      <c r="D110" s="189">
        <v>46883</v>
      </c>
      <c r="E110" s="189">
        <v>63061</v>
      </c>
      <c r="F110" s="189">
        <v>150243</v>
      </c>
      <c r="G110" s="189">
        <v>196904</v>
      </c>
      <c r="H110" s="189">
        <v>189339</v>
      </c>
      <c r="I110" s="190">
        <f>IFERROR(H110/G110-1,"-")</f>
        <v>-3.841973753707395E-2</v>
      </c>
      <c r="J110" s="189">
        <f t="shared" si="32"/>
        <v>-7565</v>
      </c>
      <c r="K110" s="190">
        <f>H110/H$8</f>
        <v>3.4549147123869584E-2</v>
      </c>
    </row>
    <row r="111" spans="2:14" x14ac:dyDescent="0.25">
      <c r="B111" s="192" t="s">
        <v>110</v>
      </c>
      <c r="C111" s="193">
        <v>61414</v>
      </c>
      <c r="D111" s="193">
        <v>26382</v>
      </c>
      <c r="E111" s="193">
        <v>26812</v>
      </c>
      <c r="F111" s="193">
        <v>90804</v>
      </c>
      <c r="G111" s="193">
        <v>128108</v>
      </c>
      <c r="H111" s="193">
        <v>116734</v>
      </c>
      <c r="I111" s="194">
        <f t="shared" ref="I111:I118" si="33">IFERROR(H111/G111-1,"-")</f>
        <v>-8.8784463109251588E-2</v>
      </c>
      <c r="J111" s="193">
        <f t="shared" si="32"/>
        <v>-11374</v>
      </c>
      <c r="K111" s="194">
        <f t="shared" ref="K111:K118" si="34">H111/H$8</f>
        <v>2.1300736458721086E-2</v>
      </c>
    </row>
    <row r="112" spans="2:14" x14ac:dyDescent="0.25">
      <c r="B112" s="192" t="s">
        <v>113</v>
      </c>
      <c r="C112" s="193">
        <v>9783</v>
      </c>
      <c r="D112" s="193">
        <v>3197</v>
      </c>
      <c r="E112" s="193">
        <v>7197</v>
      </c>
      <c r="F112" s="193">
        <v>6944</v>
      </c>
      <c r="G112" s="193">
        <v>8880</v>
      </c>
      <c r="H112" s="193">
        <v>8516</v>
      </c>
      <c r="I112" s="194">
        <f t="shared" si="33"/>
        <v>-4.0990990990991016E-2</v>
      </c>
      <c r="J112" s="193">
        <f t="shared" si="32"/>
        <v>-364</v>
      </c>
      <c r="K112" s="194">
        <f t="shared" si="34"/>
        <v>1.553935200391221E-3</v>
      </c>
    </row>
    <row r="113" spans="2:14" x14ac:dyDescent="0.25">
      <c r="B113" s="192" t="s">
        <v>116</v>
      </c>
      <c r="C113" s="193">
        <v>11371</v>
      </c>
      <c r="D113" s="193">
        <v>2498</v>
      </c>
      <c r="E113" s="193">
        <v>6746</v>
      </c>
      <c r="F113" s="193">
        <v>9830</v>
      </c>
      <c r="G113" s="193">
        <v>13414</v>
      </c>
      <c r="H113" s="193">
        <v>14245</v>
      </c>
      <c r="I113" s="194">
        <f t="shared" si="33"/>
        <v>6.1950201282242379E-2</v>
      </c>
      <c r="J113" s="193">
        <f t="shared" si="32"/>
        <v>831</v>
      </c>
      <c r="K113" s="194">
        <f t="shared" si="34"/>
        <v>2.5993197427868651E-3</v>
      </c>
    </row>
    <row r="114" spans="2:14" x14ac:dyDescent="0.25">
      <c r="B114" s="192" t="s">
        <v>123</v>
      </c>
      <c r="C114" s="193">
        <v>2496</v>
      </c>
      <c r="D114" s="193">
        <v>1300</v>
      </c>
      <c r="E114" s="193">
        <v>3663</v>
      </c>
      <c r="F114" s="193">
        <v>6290</v>
      </c>
      <c r="G114" s="193">
        <v>6514</v>
      </c>
      <c r="H114" s="193">
        <v>6482</v>
      </c>
      <c r="I114" s="194">
        <f t="shared" si="33"/>
        <v>-4.912496162112423E-3</v>
      </c>
      <c r="J114" s="193">
        <f t="shared" si="32"/>
        <v>-32</v>
      </c>
      <c r="K114" s="194">
        <f t="shared" si="34"/>
        <v>1.1827862809929419E-3</v>
      </c>
    </row>
    <row r="115" spans="2:14" x14ac:dyDescent="0.25">
      <c r="B115" s="192" t="s">
        <v>119</v>
      </c>
      <c r="C115" s="193">
        <v>3749</v>
      </c>
      <c r="D115" s="193">
        <v>2838</v>
      </c>
      <c r="E115" s="193">
        <v>4368</v>
      </c>
      <c r="F115" s="193">
        <v>4750</v>
      </c>
      <c r="G115" s="193">
        <v>5340</v>
      </c>
      <c r="H115" s="193">
        <v>5146</v>
      </c>
      <c r="I115" s="194">
        <f t="shared" si="33"/>
        <v>-3.6329588014981318E-2</v>
      </c>
      <c r="J115" s="193">
        <f t="shared" si="32"/>
        <v>-194</v>
      </c>
      <c r="K115" s="194">
        <f t="shared" si="34"/>
        <v>9.3900311662907738E-4</v>
      </c>
    </row>
    <row r="116" spans="2:14" x14ac:dyDescent="0.25">
      <c r="B116" s="192" t="s">
        <v>128</v>
      </c>
      <c r="C116" s="193">
        <v>826</v>
      </c>
      <c r="D116" s="193">
        <v>406</v>
      </c>
      <c r="E116" s="193">
        <v>369</v>
      </c>
      <c r="F116" s="193">
        <v>1261</v>
      </c>
      <c r="G116" s="193">
        <v>1457</v>
      </c>
      <c r="H116" s="193">
        <v>1177</v>
      </c>
      <c r="I116" s="194">
        <f t="shared" si="33"/>
        <v>-0.19217570350034319</v>
      </c>
      <c r="J116" s="193">
        <f t="shared" si="32"/>
        <v>-280</v>
      </c>
      <c r="K116" s="194">
        <f t="shared" si="34"/>
        <v>2.1477004824571009E-4</v>
      </c>
    </row>
    <row r="117" spans="2:14" x14ac:dyDescent="0.25">
      <c r="B117" s="192" t="s">
        <v>131</v>
      </c>
      <c r="C117" s="193">
        <v>1664</v>
      </c>
      <c r="D117" s="193">
        <v>932</v>
      </c>
      <c r="E117" s="193">
        <v>521</v>
      </c>
      <c r="F117" s="193">
        <v>980</v>
      </c>
      <c r="G117" s="193">
        <v>944</v>
      </c>
      <c r="H117" s="193">
        <v>1508</v>
      </c>
      <c r="I117" s="194">
        <f t="shared" si="33"/>
        <v>0.59745762711864403</v>
      </c>
      <c r="J117" s="193">
        <f t="shared" si="32"/>
        <v>564</v>
      </c>
      <c r="K117" s="194">
        <f t="shared" si="34"/>
        <v>2.7516842205142805E-4</v>
      </c>
    </row>
    <row r="118" spans="2:14" x14ac:dyDescent="0.25">
      <c r="B118" s="197" t="s">
        <v>145</v>
      </c>
      <c r="C118" s="198">
        <f t="shared" ref="C118:H118" si="35">C110-SUM(C111:C117)</f>
        <v>20589</v>
      </c>
      <c r="D118" s="198">
        <f t="shared" si="35"/>
        <v>9330</v>
      </c>
      <c r="E118" s="198">
        <f t="shared" si="35"/>
        <v>13385</v>
      </c>
      <c r="F118" s="198">
        <f t="shared" si="35"/>
        <v>29384</v>
      </c>
      <c r="G118" s="198">
        <f t="shared" si="35"/>
        <v>32247</v>
      </c>
      <c r="H118" s="198">
        <f t="shared" si="35"/>
        <v>35531</v>
      </c>
      <c r="I118" s="199">
        <f t="shared" si="33"/>
        <v>0.10183893075324835</v>
      </c>
      <c r="J118" s="198">
        <f>H118-G118</f>
        <v>3284</v>
      </c>
      <c r="K118" s="199">
        <f t="shared" si="34"/>
        <v>6.4834278540512533E-3</v>
      </c>
    </row>
    <row r="119" spans="2:14" x14ac:dyDescent="0.25">
      <c r="B119" s="184" t="s">
        <v>51</v>
      </c>
      <c r="C119" s="182"/>
      <c r="D119" s="182"/>
      <c r="E119" s="182"/>
      <c r="F119" s="182"/>
      <c r="G119" s="182"/>
      <c r="H119" s="183"/>
      <c r="I119" s="183"/>
      <c r="J119" s="183"/>
      <c r="K119" s="182"/>
      <c r="L119" s="200"/>
      <c r="M119" s="200"/>
      <c r="N119" s="200"/>
    </row>
    <row r="120" spans="2:14" x14ac:dyDescent="0.25">
      <c r="B120" s="185" t="s">
        <v>68</v>
      </c>
      <c r="C120" s="186">
        <v>220415</v>
      </c>
      <c r="D120" s="186">
        <v>103516</v>
      </c>
      <c r="E120" s="186">
        <v>164258</v>
      </c>
      <c r="F120" s="186">
        <v>229131</v>
      </c>
      <c r="G120" s="186">
        <v>239109</v>
      </c>
      <c r="H120" s="186">
        <v>250871</v>
      </c>
      <c r="I120" s="187">
        <f>IFERROR(H120/G120-1,"-")</f>
        <v>4.9190954752853289E-2</v>
      </c>
      <c r="J120" s="186">
        <f>H120-G120</f>
        <v>11762</v>
      </c>
      <c r="K120" s="187">
        <f>H120/H$8</f>
        <v>4.5777040589166977E-2</v>
      </c>
      <c r="L120" s="129"/>
      <c r="M120" s="129"/>
      <c r="N120" s="129"/>
    </row>
    <row r="121" spans="2:14" x14ac:dyDescent="0.25">
      <c r="B121" s="188" t="s">
        <v>97</v>
      </c>
      <c r="C121" s="189">
        <v>120142</v>
      </c>
      <c r="D121" s="189">
        <v>61571</v>
      </c>
      <c r="E121" s="189">
        <v>104557</v>
      </c>
      <c r="F121" s="189">
        <v>134886</v>
      </c>
      <c r="G121" s="189">
        <v>146430</v>
      </c>
      <c r="H121" s="189">
        <v>156566</v>
      </c>
      <c r="I121" s="190">
        <f>IFERROR(H121/G121-1,"-")</f>
        <v>6.9220788089872309E-2</v>
      </c>
      <c r="J121" s="189">
        <f t="shared" ref="J121:J131" si="36">H121-G121</f>
        <v>10136</v>
      </c>
      <c r="K121" s="190">
        <f>H121/H$8</f>
        <v>2.8568978227389841E-2</v>
      </c>
    </row>
    <row r="122" spans="2:14" x14ac:dyDescent="0.25">
      <c r="B122" s="192" t="s">
        <v>103</v>
      </c>
      <c r="C122" s="193">
        <v>61076</v>
      </c>
      <c r="D122" s="193">
        <v>27791</v>
      </c>
      <c r="E122" s="193">
        <v>53247</v>
      </c>
      <c r="F122" s="193">
        <v>69865</v>
      </c>
      <c r="G122" s="193">
        <v>66121</v>
      </c>
      <c r="H122" s="193">
        <v>75793</v>
      </c>
      <c r="I122" s="194">
        <f>IFERROR(H122/G122-1,"-")</f>
        <v>0.14627727953297742</v>
      </c>
      <c r="J122" s="193">
        <f t="shared" si="36"/>
        <v>9672</v>
      </c>
      <c r="K122" s="194">
        <f>H122/H$8</f>
        <v>1.3830132766938915E-2</v>
      </c>
    </row>
    <row r="123" spans="2:14" x14ac:dyDescent="0.25">
      <c r="B123" s="192" t="s">
        <v>100</v>
      </c>
      <c r="C123" s="193">
        <v>59066</v>
      </c>
      <c r="D123" s="193">
        <v>33780</v>
      </c>
      <c r="E123" s="193">
        <v>51310</v>
      </c>
      <c r="F123" s="193">
        <v>65021</v>
      </c>
      <c r="G123" s="193">
        <v>80309</v>
      </c>
      <c r="H123" s="193">
        <v>80773</v>
      </c>
      <c r="I123" s="194">
        <f>IFERROR(H123/G123-1,"-")</f>
        <v>5.7776836967213807E-3</v>
      </c>
      <c r="J123" s="193">
        <f t="shared" si="36"/>
        <v>464</v>
      </c>
      <c r="K123" s="194">
        <f>H123/H$8</f>
        <v>1.4738845460450926E-2</v>
      </c>
    </row>
    <row r="124" spans="2:14" x14ac:dyDescent="0.25">
      <c r="B124" s="188" t="s">
        <v>107</v>
      </c>
      <c r="C124" s="189">
        <v>100273</v>
      </c>
      <c r="D124" s="189">
        <v>41945</v>
      </c>
      <c r="E124" s="189">
        <v>59701</v>
      </c>
      <c r="F124" s="189">
        <v>94245</v>
      </c>
      <c r="G124" s="189">
        <v>92679</v>
      </c>
      <c r="H124" s="189">
        <v>94305</v>
      </c>
      <c r="I124" s="190">
        <f>IFERROR(H124/G124-1,"-")</f>
        <v>1.7544427540219454E-2</v>
      </c>
      <c r="J124" s="189">
        <f t="shared" si="36"/>
        <v>1626</v>
      </c>
      <c r="K124" s="190">
        <f>H124/H$8</f>
        <v>1.7208062361777136E-2</v>
      </c>
    </row>
    <row r="125" spans="2:14" x14ac:dyDescent="0.25">
      <c r="B125" s="192" t="s">
        <v>110</v>
      </c>
      <c r="C125" s="193">
        <v>10460</v>
      </c>
      <c r="D125" s="193">
        <v>3941</v>
      </c>
      <c r="E125" s="193">
        <v>3336</v>
      </c>
      <c r="F125" s="193">
        <v>9917</v>
      </c>
      <c r="G125" s="193">
        <v>11646</v>
      </c>
      <c r="H125" s="193">
        <v>10656</v>
      </c>
      <c r="I125" s="194">
        <f t="shared" ref="I125:I132" si="37">IFERROR(H125/G125-1,"-")</f>
        <v>-8.5007727975270453E-2</v>
      </c>
      <c r="J125" s="193">
        <f t="shared" si="36"/>
        <v>-990</v>
      </c>
      <c r="K125" s="194">
        <f t="shared" ref="K125:K132" si="38">H125/H$8</f>
        <v>1.9444261972016029E-3</v>
      </c>
    </row>
    <row r="126" spans="2:14" x14ac:dyDescent="0.25">
      <c r="B126" s="192" t="s">
        <v>113</v>
      </c>
      <c r="C126" s="193">
        <v>9550</v>
      </c>
      <c r="D126" s="193">
        <v>4053</v>
      </c>
      <c r="E126" s="193">
        <v>7314</v>
      </c>
      <c r="F126" s="193">
        <v>11261</v>
      </c>
      <c r="G126" s="193">
        <v>13316</v>
      </c>
      <c r="H126" s="193">
        <v>13127</v>
      </c>
      <c r="I126" s="194">
        <f t="shared" si="37"/>
        <v>-1.4193451486932962E-2</v>
      </c>
      <c r="J126" s="193">
        <f t="shared" si="36"/>
        <v>-189</v>
      </c>
      <c r="K126" s="194">
        <f t="shared" si="38"/>
        <v>2.3953155678177029E-3</v>
      </c>
    </row>
    <row r="127" spans="2:14" x14ac:dyDescent="0.25">
      <c r="B127" s="192" t="s">
        <v>116</v>
      </c>
      <c r="C127" s="193">
        <v>6709</v>
      </c>
      <c r="D127" s="193">
        <v>2906</v>
      </c>
      <c r="E127" s="193">
        <v>7134</v>
      </c>
      <c r="F127" s="193">
        <v>8524</v>
      </c>
      <c r="G127" s="193">
        <v>8756</v>
      </c>
      <c r="H127" s="193">
        <v>8567</v>
      </c>
      <c r="I127" s="194">
        <f t="shared" si="37"/>
        <v>-2.1585198720877163E-2</v>
      </c>
      <c r="J127" s="193">
        <f t="shared" si="36"/>
        <v>-189</v>
      </c>
      <c r="K127" s="194">
        <f t="shared" si="38"/>
        <v>1.5632412942404403E-3</v>
      </c>
    </row>
    <row r="128" spans="2:14" x14ac:dyDescent="0.25">
      <c r="B128" s="192" t="s">
        <v>123</v>
      </c>
      <c r="C128" s="193">
        <v>1866</v>
      </c>
      <c r="D128" s="193">
        <v>784</v>
      </c>
      <c r="E128" s="193">
        <v>1333</v>
      </c>
      <c r="F128" s="193">
        <v>2573</v>
      </c>
      <c r="G128" s="193">
        <v>2637</v>
      </c>
      <c r="H128" s="193">
        <v>2356</v>
      </c>
      <c r="I128" s="194">
        <f t="shared" si="37"/>
        <v>-0.10656048540007579</v>
      </c>
      <c r="J128" s="193">
        <f t="shared" si="36"/>
        <v>-281</v>
      </c>
      <c r="K128" s="194">
        <f t="shared" si="38"/>
        <v>4.2990504134825225E-4</v>
      </c>
    </row>
    <row r="129" spans="2:14" x14ac:dyDescent="0.25">
      <c r="B129" s="192" t="s">
        <v>119</v>
      </c>
      <c r="C129" s="193">
        <v>1484</v>
      </c>
      <c r="D129" s="193">
        <v>812</v>
      </c>
      <c r="E129" s="193">
        <v>1357</v>
      </c>
      <c r="F129" s="193">
        <v>1836</v>
      </c>
      <c r="G129" s="193">
        <v>1934</v>
      </c>
      <c r="H129" s="193">
        <v>2091</v>
      </c>
      <c r="I129" s="194">
        <f t="shared" si="37"/>
        <v>8.1178903826266913E-2</v>
      </c>
      <c r="J129" s="193">
        <f t="shared" si="36"/>
        <v>157</v>
      </c>
      <c r="K129" s="194">
        <f t="shared" si="38"/>
        <v>3.815498478179947E-4</v>
      </c>
    </row>
    <row r="130" spans="2:14" x14ac:dyDescent="0.25">
      <c r="B130" s="192" t="s">
        <v>128</v>
      </c>
      <c r="C130" s="193">
        <v>1623</v>
      </c>
      <c r="D130" s="193">
        <v>678</v>
      </c>
      <c r="E130" s="193">
        <v>555</v>
      </c>
      <c r="F130" s="193">
        <v>1075</v>
      </c>
      <c r="G130" s="193">
        <v>1341</v>
      </c>
      <c r="H130" s="193">
        <v>1334</v>
      </c>
      <c r="I130" s="194">
        <f t="shared" si="37"/>
        <v>-5.2199850857569396E-3</v>
      </c>
      <c r="J130" s="193">
        <f t="shared" si="36"/>
        <v>-7</v>
      </c>
      <c r="K130" s="194">
        <f t="shared" si="38"/>
        <v>2.434182195070325E-4</v>
      </c>
    </row>
    <row r="131" spans="2:14" x14ac:dyDescent="0.25">
      <c r="B131" s="192" t="s">
        <v>131</v>
      </c>
      <c r="C131" s="193">
        <v>2681</v>
      </c>
      <c r="D131" s="193">
        <v>1097</v>
      </c>
      <c r="E131" s="193">
        <v>919</v>
      </c>
      <c r="F131" s="193">
        <v>1885</v>
      </c>
      <c r="G131" s="193">
        <v>2455</v>
      </c>
      <c r="H131" s="193">
        <v>2493</v>
      </c>
      <c r="I131" s="194">
        <f t="shared" si="37"/>
        <v>1.5478615071283119E-2</v>
      </c>
      <c r="J131" s="193">
        <f t="shared" si="36"/>
        <v>38</v>
      </c>
      <c r="K131" s="194">
        <f t="shared" si="38"/>
        <v>4.5490376404125338E-4</v>
      </c>
    </row>
    <row r="132" spans="2:14" x14ac:dyDescent="0.25">
      <c r="B132" s="197" t="s">
        <v>145</v>
      </c>
      <c r="C132" s="198">
        <f t="shared" ref="C132:H132" si="39">C124-SUM(C125:C131)</f>
        <v>65900</v>
      </c>
      <c r="D132" s="198">
        <f t="shared" si="39"/>
        <v>27674</v>
      </c>
      <c r="E132" s="198">
        <f t="shared" si="39"/>
        <v>37753</v>
      </c>
      <c r="F132" s="198">
        <f t="shared" si="39"/>
        <v>57174</v>
      </c>
      <c r="G132" s="198">
        <f t="shared" si="39"/>
        <v>50594</v>
      </c>
      <c r="H132" s="198">
        <f t="shared" si="39"/>
        <v>53681</v>
      </c>
      <c r="I132" s="199">
        <f t="shared" si="37"/>
        <v>6.1015140135193935E-2</v>
      </c>
      <c r="J132" s="198">
        <f>H132-G132</f>
        <v>3087</v>
      </c>
      <c r="K132" s="199">
        <f t="shared" si="38"/>
        <v>9.795302429802857E-3</v>
      </c>
    </row>
    <row r="133" spans="2:14" x14ac:dyDescent="0.25">
      <c r="B133" s="184" t="s">
        <v>52</v>
      </c>
      <c r="C133" s="182"/>
      <c r="D133" s="182"/>
      <c r="E133" s="182"/>
      <c r="F133" s="182"/>
      <c r="G133" s="182"/>
      <c r="H133" s="183"/>
      <c r="I133" s="183"/>
      <c r="J133" s="183"/>
      <c r="K133" s="182"/>
      <c r="L133" s="200"/>
      <c r="M133" s="200"/>
      <c r="N133" s="200"/>
    </row>
    <row r="134" spans="2:14" x14ac:dyDescent="0.25">
      <c r="B134" s="185" t="s">
        <v>68</v>
      </c>
      <c r="C134" s="186">
        <v>250224</v>
      </c>
      <c r="D134" s="186">
        <v>96681</v>
      </c>
      <c r="E134" s="186">
        <v>140346</v>
      </c>
      <c r="F134" s="186">
        <v>257117</v>
      </c>
      <c r="G134" s="186">
        <v>278594</v>
      </c>
      <c r="H134" s="186">
        <v>287810</v>
      </c>
      <c r="I134" s="187">
        <f>IFERROR(H134/G134-1,"-")</f>
        <v>3.3080396562739978E-2</v>
      </c>
      <c r="J134" s="186">
        <f>H134-G134</f>
        <v>9216</v>
      </c>
      <c r="K134" s="187">
        <f>H134/H$8</f>
        <v>5.2517389622428051E-2</v>
      </c>
      <c r="L134" s="129"/>
      <c r="M134" s="129"/>
      <c r="N134" s="129"/>
    </row>
    <row r="135" spans="2:14" x14ac:dyDescent="0.25">
      <c r="B135" s="188" t="s">
        <v>97</v>
      </c>
      <c r="C135" s="189">
        <v>45577</v>
      </c>
      <c r="D135" s="189">
        <v>26839</v>
      </c>
      <c r="E135" s="189">
        <v>45216</v>
      </c>
      <c r="F135" s="189">
        <v>29061</v>
      </c>
      <c r="G135" s="189">
        <v>32018</v>
      </c>
      <c r="H135" s="189">
        <v>29188</v>
      </c>
      <c r="I135" s="190">
        <f>IFERROR(H135/G135-1,"-")</f>
        <v>-8.838778187269658E-2</v>
      </c>
      <c r="J135" s="189">
        <f t="shared" ref="J135:J145" si="40">H135-G135</f>
        <v>-2830</v>
      </c>
      <c r="K135" s="190">
        <f>H135/H$8</f>
        <v>5.3260052406081445E-3</v>
      </c>
    </row>
    <row r="136" spans="2:14" x14ac:dyDescent="0.25">
      <c r="B136" s="192" t="s">
        <v>103</v>
      </c>
      <c r="C136" s="193">
        <v>24890</v>
      </c>
      <c r="D136" s="193">
        <v>20058</v>
      </c>
      <c r="E136" s="193">
        <v>34195</v>
      </c>
      <c r="F136" s="193">
        <v>19943</v>
      </c>
      <c r="G136" s="193">
        <v>20738</v>
      </c>
      <c r="H136" s="193">
        <v>18376</v>
      </c>
      <c r="I136" s="194">
        <f>IFERROR(H136/G136-1,"-")</f>
        <v>-0.1138971935577201</v>
      </c>
      <c r="J136" s="193">
        <f t="shared" si="40"/>
        <v>-2362</v>
      </c>
      <c r="K136" s="194">
        <f>H136/H$8</f>
        <v>3.3531133445736348E-3</v>
      </c>
    </row>
    <row r="137" spans="2:14" x14ac:dyDescent="0.25">
      <c r="B137" s="192" t="s">
        <v>100</v>
      </c>
      <c r="C137" s="193">
        <v>20687</v>
      </c>
      <c r="D137" s="193">
        <v>6781</v>
      </c>
      <c r="E137" s="193">
        <v>11021</v>
      </c>
      <c r="F137" s="193">
        <v>9118</v>
      </c>
      <c r="G137" s="193">
        <v>11280</v>
      </c>
      <c r="H137" s="193">
        <v>10812</v>
      </c>
      <c r="I137" s="194">
        <f>IFERROR(H137/G137-1,"-")</f>
        <v>-4.1489361702127692E-2</v>
      </c>
      <c r="J137" s="193">
        <f t="shared" si="40"/>
        <v>-468</v>
      </c>
      <c r="K137" s="194">
        <f>H137/H$8</f>
        <v>1.9728918960345092E-3</v>
      </c>
    </row>
    <row r="138" spans="2:14" x14ac:dyDescent="0.25">
      <c r="B138" s="188" t="s">
        <v>107</v>
      </c>
      <c r="C138" s="189">
        <v>204647</v>
      </c>
      <c r="D138" s="189">
        <v>69842</v>
      </c>
      <c r="E138" s="189">
        <v>95130</v>
      </c>
      <c r="F138" s="189">
        <v>228056</v>
      </c>
      <c r="G138" s="189">
        <v>246576</v>
      </c>
      <c r="H138" s="189">
        <v>258622</v>
      </c>
      <c r="I138" s="190">
        <f>IFERROR(H138/G138-1,"-")</f>
        <v>4.8853091947310467E-2</v>
      </c>
      <c r="J138" s="189">
        <f t="shared" si="40"/>
        <v>12046</v>
      </c>
      <c r="K138" s="190">
        <f>H138/H$8</f>
        <v>4.7191384381819905E-2</v>
      </c>
    </row>
    <row r="139" spans="2:14" x14ac:dyDescent="0.25">
      <c r="B139" s="192" t="s">
        <v>110</v>
      </c>
      <c r="C139" s="193">
        <v>100583</v>
      </c>
      <c r="D139" s="193">
        <v>26093</v>
      </c>
      <c r="E139" s="193">
        <v>26467</v>
      </c>
      <c r="F139" s="193">
        <v>96562</v>
      </c>
      <c r="G139" s="193">
        <v>105830</v>
      </c>
      <c r="H139" s="193">
        <v>116159</v>
      </c>
      <c r="I139" s="194">
        <f t="shared" ref="I139:I146" si="41">IFERROR(H139/G139-1,"-")</f>
        <v>9.7599924407067995E-2</v>
      </c>
      <c r="J139" s="193">
        <f t="shared" si="40"/>
        <v>10329</v>
      </c>
      <c r="K139" s="194">
        <f t="shared" ref="K139:K146" si="42">H139/H$8</f>
        <v>2.119581481238185E-2</v>
      </c>
    </row>
    <row r="140" spans="2:14" x14ac:dyDescent="0.25">
      <c r="B140" s="192" t="s">
        <v>113</v>
      </c>
      <c r="C140" s="193">
        <v>15093</v>
      </c>
      <c r="D140" s="193">
        <v>6042</v>
      </c>
      <c r="E140" s="193">
        <v>9298</v>
      </c>
      <c r="F140" s="193">
        <v>16587</v>
      </c>
      <c r="G140" s="193">
        <v>20785</v>
      </c>
      <c r="H140" s="193">
        <v>21459</v>
      </c>
      <c r="I140" s="194">
        <f t="shared" si="41"/>
        <v>3.2427231176329174E-2</v>
      </c>
      <c r="J140" s="193">
        <f t="shared" si="40"/>
        <v>674</v>
      </c>
      <c r="K140" s="194">
        <f t="shared" si="42"/>
        <v>3.9156758413803677E-3</v>
      </c>
    </row>
    <row r="141" spans="2:14" x14ac:dyDescent="0.25">
      <c r="B141" s="192" t="s">
        <v>116</v>
      </c>
      <c r="C141" s="193">
        <v>19622</v>
      </c>
      <c r="D141" s="193">
        <v>6586</v>
      </c>
      <c r="E141" s="193">
        <v>15246</v>
      </c>
      <c r="F141" s="193">
        <v>26940</v>
      </c>
      <c r="G141" s="193">
        <v>25089</v>
      </c>
      <c r="H141" s="193">
        <v>24579</v>
      </c>
      <c r="I141" s="194">
        <f t="shared" si="41"/>
        <v>-2.0327633624297459E-2</v>
      </c>
      <c r="J141" s="193">
        <f t="shared" si="40"/>
        <v>-510</v>
      </c>
      <c r="K141" s="194">
        <f t="shared" si="42"/>
        <v>4.4849898180384946E-3</v>
      </c>
    </row>
    <row r="142" spans="2:14" x14ac:dyDescent="0.25">
      <c r="B142" s="192" t="s">
        <v>123</v>
      </c>
      <c r="C142" s="193">
        <v>3955</v>
      </c>
      <c r="D142" s="193">
        <v>1273</v>
      </c>
      <c r="E142" s="193">
        <v>4366</v>
      </c>
      <c r="F142" s="193">
        <v>9965</v>
      </c>
      <c r="G142" s="193">
        <v>8878</v>
      </c>
      <c r="H142" s="193">
        <v>6534</v>
      </c>
      <c r="I142" s="194">
        <f t="shared" si="41"/>
        <v>-0.26402342870015771</v>
      </c>
      <c r="J142" s="193">
        <f t="shared" si="40"/>
        <v>-2344</v>
      </c>
      <c r="K142" s="194">
        <f t="shared" si="42"/>
        <v>1.1922748472705774E-3</v>
      </c>
    </row>
    <row r="143" spans="2:14" x14ac:dyDescent="0.25">
      <c r="B143" s="192" t="s">
        <v>119</v>
      </c>
      <c r="C143" s="193">
        <v>4225</v>
      </c>
      <c r="D143" s="193">
        <v>1935</v>
      </c>
      <c r="E143" s="193">
        <v>3344</v>
      </c>
      <c r="F143" s="193">
        <v>4569</v>
      </c>
      <c r="G143" s="193">
        <v>5490</v>
      </c>
      <c r="H143" s="193">
        <v>5563</v>
      </c>
      <c r="I143" s="194">
        <f t="shared" si="41"/>
        <v>1.3296903460837894E-2</v>
      </c>
      <c r="J143" s="193">
        <f t="shared" si="40"/>
        <v>73</v>
      </c>
      <c r="K143" s="194">
        <f t="shared" si="42"/>
        <v>1.0150941192785771E-3</v>
      </c>
    </row>
    <row r="144" spans="2:14" x14ac:dyDescent="0.25">
      <c r="B144" s="192" t="s">
        <v>128</v>
      </c>
      <c r="C144" s="193">
        <v>2428</v>
      </c>
      <c r="D144" s="193">
        <v>1979</v>
      </c>
      <c r="E144" s="193">
        <v>1422</v>
      </c>
      <c r="F144" s="193">
        <v>3324</v>
      </c>
      <c r="G144" s="193">
        <v>3691</v>
      </c>
      <c r="H144" s="193">
        <v>3402</v>
      </c>
      <c r="I144" s="194">
        <f t="shared" si="41"/>
        <v>-7.8298564074776533E-2</v>
      </c>
      <c r="J144" s="193">
        <f t="shared" si="40"/>
        <v>-289</v>
      </c>
      <c r="K144" s="194">
        <f t="shared" si="42"/>
        <v>6.2077120147145768E-4</v>
      </c>
    </row>
    <row r="145" spans="2:14" x14ac:dyDescent="0.25">
      <c r="B145" s="192" t="s">
        <v>131</v>
      </c>
      <c r="C145" s="193">
        <v>6221</v>
      </c>
      <c r="D145" s="193">
        <v>4050</v>
      </c>
      <c r="E145" s="193">
        <v>947</v>
      </c>
      <c r="F145" s="193">
        <v>2079</v>
      </c>
      <c r="G145" s="193">
        <v>2885</v>
      </c>
      <c r="H145" s="193">
        <v>2731</v>
      </c>
      <c r="I145" s="194">
        <f t="shared" si="41"/>
        <v>-5.3379549393414161E-2</v>
      </c>
      <c r="J145" s="193">
        <f t="shared" si="40"/>
        <v>-154</v>
      </c>
      <c r="K145" s="194">
        <f t="shared" si="42"/>
        <v>4.9833220200427711E-4</v>
      </c>
    </row>
    <row r="146" spans="2:14" x14ac:dyDescent="0.25">
      <c r="B146" s="197" t="s">
        <v>145</v>
      </c>
      <c r="C146" s="198">
        <f t="shared" ref="C146:H146" si="43">C138-SUM(C139:C145)</f>
        <v>52520</v>
      </c>
      <c r="D146" s="198">
        <f t="shared" si="43"/>
        <v>21884</v>
      </c>
      <c r="E146" s="198">
        <f t="shared" si="43"/>
        <v>34040</v>
      </c>
      <c r="F146" s="198">
        <f t="shared" si="43"/>
        <v>68030</v>
      </c>
      <c r="G146" s="198">
        <f t="shared" si="43"/>
        <v>73928</v>
      </c>
      <c r="H146" s="198">
        <f t="shared" si="43"/>
        <v>78195</v>
      </c>
      <c r="I146" s="199">
        <f t="shared" si="41"/>
        <v>5.7718320528081346E-2</v>
      </c>
      <c r="J146" s="198">
        <f>H146-G146</f>
        <v>4267</v>
      </c>
      <c r="K146" s="199">
        <f t="shared" si="42"/>
        <v>1.4268431539994306E-2</v>
      </c>
    </row>
    <row r="147" spans="2:14" x14ac:dyDescent="0.25">
      <c r="B147" s="184" t="s">
        <v>53</v>
      </c>
      <c r="C147" s="182"/>
      <c r="D147" s="182"/>
      <c r="E147" s="182"/>
      <c r="F147" s="182"/>
      <c r="G147" s="182"/>
      <c r="H147" s="183"/>
      <c r="I147" s="183"/>
      <c r="J147" s="183"/>
      <c r="K147" s="182"/>
      <c r="L147" s="200"/>
      <c r="M147" s="200"/>
      <c r="N147" s="200"/>
    </row>
    <row r="148" spans="2:14" x14ac:dyDescent="0.25">
      <c r="B148" s="185" t="s">
        <v>68</v>
      </c>
      <c r="C148" s="186">
        <v>126097</v>
      </c>
      <c r="D148" s="186">
        <v>43425</v>
      </c>
      <c r="E148" s="186">
        <v>71959</v>
      </c>
      <c r="F148" s="186">
        <v>111437</v>
      </c>
      <c r="G148" s="186">
        <v>123198</v>
      </c>
      <c r="H148" s="186">
        <v>128395</v>
      </c>
      <c r="I148" s="187">
        <f>IFERROR(H148/G148-1,"-")</f>
        <v>4.2184126365687691E-2</v>
      </c>
      <c r="J148" s="186">
        <f>H148-G148</f>
        <v>5197</v>
      </c>
      <c r="K148" s="187">
        <f>H148/H$8</f>
        <v>2.3428547446480836E-2</v>
      </c>
      <c r="L148" s="129"/>
      <c r="M148" s="129"/>
      <c r="N148" s="129"/>
    </row>
    <row r="149" spans="2:14" x14ac:dyDescent="0.25">
      <c r="B149" s="188" t="s">
        <v>97</v>
      </c>
      <c r="C149" s="189">
        <v>54208</v>
      </c>
      <c r="D149" s="189">
        <v>22164</v>
      </c>
      <c r="E149" s="189">
        <v>40392</v>
      </c>
      <c r="F149" s="189">
        <v>57756</v>
      </c>
      <c r="G149" s="189">
        <v>59696</v>
      </c>
      <c r="H149" s="189">
        <v>55970</v>
      </c>
      <c r="I149" s="190">
        <f>IFERROR(H149/G149-1,"-")</f>
        <v>-6.2416242294291102E-2</v>
      </c>
      <c r="J149" s="189">
        <f t="shared" ref="J149:J159" si="44">H149-G149</f>
        <v>-3726</v>
      </c>
      <c r="K149" s="190">
        <f>H149/H$8</f>
        <v>1.0212981818447233E-2</v>
      </c>
    </row>
    <row r="150" spans="2:14" x14ac:dyDescent="0.25">
      <c r="B150" s="192" t="s">
        <v>103</v>
      </c>
      <c r="C150" s="193">
        <v>32990</v>
      </c>
      <c r="D150" s="193">
        <v>14597</v>
      </c>
      <c r="E150" s="193">
        <v>32366</v>
      </c>
      <c r="F150" s="193">
        <v>41603</v>
      </c>
      <c r="G150" s="193">
        <v>44199</v>
      </c>
      <c r="H150" s="193">
        <v>37836</v>
      </c>
      <c r="I150" s="194">
        <f>IFERROR(H150/G150-1,"-")</f>
        <v>-0.14396253308898388</v>
      </c>
      <c r="J150" s="193">
        <f t="shared" si="44"/>
        <v>-6363</v>
      </c>
      <c r="K150" s="194">
        <f>H150/H$8</f>
        <v>6.904026801550286E-3</v>
      </c>
    </row>
    <row r="151" spans="2:14" x14ac:dyDescent="0.25">
      <c r="B151" s="192" t="s">
        <v>100</v>
      </c>
      <c r="C151" s="193">
        <v>21218</v>
      </c>
      <c r="D151" s="193">
        <v>7567</v>
      </c>
      <c r="E151" s="193">
        <v>8026</v>
      </c>
      <c r="F151" s="193">
        <v>16153</v>
      </c>
      <c r="G151" s="193">
        <v>15497</v>
      </c>
      <c r="H151" s="193">
        <v>18134</v>
      </c>
      <c r="I151" s="194">
        <f>IFERROR(H151/G151-1,"-")</f>
        <v>0.17016196683229001</v>
      </c>
      <c r="J151" s="193">
        <f t="shared" si="44"/>
        <v>2637</v>
      </c>
      <c r="K151" s="194">
        <f>H151/H$8</f>
        <v>3.3089550168969467E-3</v>
      </c>
    </row>
    <row r="152" spans="2:14" x14ac:dyDescent="0.25">
      <c r="B152" s="188" t="s">
        <v>107</v>
      </c>
      <c r="C152" s="189">
        <v>71889</v>
      </c>
      <c r="D152" s="189">
        <v>21261</v>
      </c>
      <c r="E152" s="189">
        <v>31567</v>
      </c>
      <c r="F152" s="189">
        <v>53681</v>
      </c>
      <c r="G152" s="189">
        <v>63502</v>
      </c>
      <c r="H152" s="189">
        <v>72425</v>
      </c>
      <c r="I152" s="190">
        <f>IFERROR(H152/G152-1,"-")</f>
        <v>0.14051525936190989</v>
      </c>
      <c r="J152" s="189">
        <f t="shared" si="44"/>
        <v>8923</v>
      </c>
      <c r="K152" s="190">
        <f>H152/H$8</f>
        <v>1.3215565628033605E-2</v>
      </c>
    </row>
    <row r="153" spans="2:14" x14ac:dyDescent="0.25">
      <c r="B153" s="192" t="s">
        <v>110</v>
      </c>
      <c r="C153" s="193">
        <v>21798</v>
      </c>
      <c r="D153" s="193">
        <v>5789</v>
      </c>
      <c r="E153" s="193">
        <v>5609</v>
      </c>
      <c r="F153" s="193">
        <v>19238</v>
      </c>
      <c r="G153" s="193">
        <v>18996</v>
      </c>
      <c r="H153" s="193">
        <v>20085</v>
      </c>
      <c r="I153" s="194">
        <f t="shared" ref="I153:I160" si="45">IFERROR(H153/G153-1,"-")</f>
        <v>5.7327858496525552E-2</v>
      </c>
      <c r="J153" s="193">
        <f t="shared" si="44"/>
        <v>1089</v>
      </c>
      <c r="K153" s="194">
        <f t="shared" ref="K153:K160" si="46">H153/H$8</f>
        <v>3.6649587247366924E-3</v>
      </c>
    </row>
    <row r="154" spans="2:14" x14ac:dyDescent="0.25">
      <c r="B154" s="192" t="s">
        <v>113</v>
      </c>
      <c r="C154" s="193">
        <v>18523</v>
      </c>
      <c r="D154" s="193">
        <v>5079</v>
      </c>
      <c r="E154" s="193">
        <v>8623</v>
      </c>
      <c r="F154" s="193">
        <v>11385</v>
      </c>
      <c r="G154" s="193">
        <v>12605</v>
      </c>
      <c r="H154" s="193">
        <v>13027</v>
      </c>
      <c r="I154" s="194">
        <f t="shared" si="45"/>
        <v>3.3478778262594266E-2</v>
      </c>
      <c r="J154" s="193">
        <f t="shared" si="44"/>
        <v>422</v>
      </c>
      <c r="K154" s="194">
        <f t="shared" si="46"/>
        <v>2.3770683249760959E-3</v>
      </c>
    </row>
    <row r="155" spans="2:14" x14ac:dyDescent="0.25">
      <c r="B155" s="192" t="s">
        <v>116</v>
      </c>
      <c r="C155" s="193">
        <v>9905</v>
      </c>
      <c r="D155" s="193">
        <v>2317</v>
      </c>
      <c r="E155" s="193">
        <v>5206</v>
      </c>
      <c r="F155" s="193">
        <v>6579</v>
      </c>
      <c r="G155" s="193">
        <v>10130</v>
      </c>
      <c r="H155" s="193">
        <v>12879</v>
      </c>
      <c r="I155" s="194">
        <f t="shared" si="45"/>
        <v>0.2713721618953604</v>
      </c>
      <c r="J155" s="193">
        <f t="shared" si="44"/>
        <v>2749</v>
      </c>
      <c r="K155" s="194">
        <f t="shared" si="46"/>
        <v>2.3500624055705181E-3</v>
      </c>
    </row>
    <row r="156" spans="2:14" x14ac:dyDescent="0.25">
      <c r="B156" s="192" t="s">
        <v>123</v>
      </c>
      <c r="C156" s="193">
        <v>1673</v>
      </c>
      <c r="D156" s="193">
        <v>600</v>
      </c>
      <c r="E156" s="193">
        <v>927</v>
      </c>
      <c r="F156" s="193">
        <v>1690</v>
      </c>
      <c r="G156" s="193">
        <v>2031</v>
      </c>
      <c r="H156" s="193">
        <v>2829</v>
      </c>
      <c r="I156" s="194">
        <f t="shared" si="45"/>
        <v>0.39290989660265874</v>
      </c>
      <c r="J156" s="193">
        <f t="shared" si="44"/>
        <v>798</v>
      </c>
      <c r="K156" s="194">
        <f t="shared" si="46"/>
        <v>5.1621449998905165E-4</v>
      </c>
    </row>
    <row r="157" spans="2:14" x14ac:dyDescent="0.25">
      <c r="B157" s="192" t="s">
        <v>119</v>
      </c>
      <c r="C157" s="193">
        <v>3007</v>
      </c>
      <c r="D157" s="193">
        <v>1505</v>
      </c>
      <c r="E157" s="193">
        <v>1749</v>
      </c>
      <c r="F157" s="193">
        <v>2959</v>
      </c>
      <c r="G157" s="193">
        <v>3062</v>
      </c>
      <c r="H157" s="193">
        <v>3505</v>
      </c>
      <c r="I157" s="194">
        <f t="shared" si="45"/>
        <v>0.14467668190725025</v>
      </c>
      <c r="J157" s="193">
        <f t="shared" si="44"/>
        <v>443</v>
      </c>
      <c r="K157" s="194">
        <f t="shared" si="46"/>
        <v>6.3956586159831248E-4</v>
      </c>
    </row>
    <row r="158" spans="2:14" x14ac:dyDescent="0.25">
      <c r="B158" s="192" t="s">
        <v>128</v>
      </c>
      <c r="C158" s="193">
        <v>472</v>
      </c>
      <c r="D158" s="193">
        <v>354</v>
      </c>
      <c r="E158" s="193">
        <v>292</v>
      </c>
      <c r="F158" s="193">
        <v>497</v>
      </c>
      <c r="G158" s="193">
        <v>676</v>
      </c>
      <c r="H158" s="193">
        <v>484</v>
      </c>
      <c r="I158" s="194">
        <f t="shared" si="45"/>
        <v>-0.28402366863905326</v>
      </c>
      <c r="J158" s="193">
        <f t="shared" si="44"/>
        <v>-192</v>
      </c>
      <c r="K158" s="194">
        <f t="shared" si="46"/>
        <v>8.8316655353376099E-5</v>
      </c>
    </row>
    <row r="159" spans="2:14" x14ac:dyDescent="0.25">
      <c r="B159" s="192" t="s">
        <v>131</v>
      </c>
      <c r="C159" s="193">
        <v>1062</v>
      </c>
      <c r="D159" s="193">
        <v>441</v>
      </c>
      <c r="E159" s="193">
        <v>454</v>
      </c>
      <c r="F159" s="193">
        <v>656</v>
      </c>
      <c r="G159" s="193">
        <v>941</v>
      </c>
      <c r="H159" s="193">
        <v>796</v>
      </c>
      <c r="I159" s="194">
        <f t="shared" si="45"/>
        <v>-0.15409139213602552</v>
      </c>
      <c r="J159" s="193">
        <f t="shared" si="44"/>
        <v>-145</v>
      </c>
      <c r="K159" s="194">
        <f t="shared" si="46"/>
        <v>1.4524805301918881E-4</v>
      </c>
    </row>
    <row r="160" spans="2:14" x14ac:dyDescent="0.25">
      <c r="B160" s="197" t="s">
        <v>145</v>
      </c>
      <c r="C160" s="198">
        <f t="shared" ref="C160:H160" si="47">C152-SUM(C153:C159)</f>
        <v>15449</v>
      </c>
      <c r="D160" s="198">
        <f t="shared" si="47"/>
        <v>5176</v>
      </c>
      <c r="E160" s="198">
        <f t="shared" si="47"/>
        <v>8707</v>
      </c>
      <c r="F160" s="198">
        <f t="shared" si="47"/>
        <v>10677</v>
      </c>
      <c r="G160" s="198">
        <f t="shared" si="47"/>
        <v>15061</v>
      </c>
      <c r="H160" s="198">
        <f t="shared" si="47"/>
        <v>18820</v>
      </c>
      <c r="I160" s="199">
        <f t="shared" si="45"/>
        <v>0.24958502091494594</v>
      </c>
      <c r="J160" s="198">
        <f>H160-G160</f>
        <v>3759</v>
      </c>
      <c r="K160" s="199">
        <f t="shared" si="46"/>
        <v>3.4341311027903682E-3</v>
      </c>
    </row>
    <row r="161" spans="2:1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</row>
    <row r="162" spans="2:11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</row>
  </sheetData>
  <mergeCells count="2"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23602-41FC-41E4-9FC6-5A38FFD7DCC9}">
  <sheetPr>
    <tabColor theme="7" tint="0.79998168889431442"/>
  </sheetPr>
  <dimension ref="A1:T165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262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2"/>
      <c r="C8" s="201" t="s">
        <v>43</v>
      </c>
      <c r="D8" s="202"/>
      <c r="E8" s="202"/>
      <c r="F8" s="202"/>
      <c r="G8" s="202"/>
      <c r="H8" s="202"/>
      <c r="I8" s="202"/>
      <c r="J8" s="202"/>
    </row>
    <row r="9" spans="1:20" s="175" customFormat="1" ht="72" customHeight="1" x14ac:dyDescent="0.25">
      <c r="A9"/>
      <c r="B9" s="176"/>
      <c r="C9" s="203" t="s">
        <v>261</v>
      </c>
      <c r="D9" s="203" t="s">
        <v>226</v>
      </c>
      <c r="E9" s="203" t="s">
        <v>227</v>
      </c>
      <c r="F9" s="203" t="s">
        <v>228</v>
      </c>
      <c r="G9" s="203" t="s">
        <v>229</v>
      </c>
      <c r="H9" s="203" t="s">
        <v>230</v>
      </c>
      <c r="I9" s="204" t="str">
        <f>CONCATENATE("var. ",RIGHT(H9,2),"/",RIGHT(G9,2))</f>
        <v>var. 25/24</v>
      </c>
      <c r="J9" s="204" t="str">
        <f>CONCATENATE("Cuota s/ total lugares de residencia ",RIGHT(H9,4))</f>
        <v>Cuota s/ total lugares de residencia 2025</v>
      </c>
      <c r="M9" s="176"/>
      <c r="N9" s="203" t="s">
        <v>261</v>
      </c>
      <c r="O9" s="203" t="s">
        <v>226</v>
      </c>
      <c r="P9" s="203" t="s">
        <v>227</v>
      </c>
      <c r="Q9" s="203" t="s">
        <v>228</v>
      </c>
      <c r="R9" s="203" t="s">
        <v>229</v>
      </c>
      <c r="S9" s="203" t="s">
        <v>230</v>
      </c>
      <c r="T9" s="204" t="str">
        <f>CONCATENATE("Cuota s/ total lugares de residencia ",RIGHT(R9,4))</f>
        <v>Cuota s/ total lugares de residencia 2024</v>
      </c>
    </row>
    <row r="10" spans="1:20" x14ac:dyDescent="0.25">
      <c r="B10" s="181" t="s">
        <v>43</v>
      </c>
      <c r="C10" s="182"/>
      <c r="D10" s="182"/>
      <c r="E10" s="182"/>
      <c r="F10" s="182"/>
      <c r="G10" s="182"/>
      <c r="H10" s="182"/>
      <c r="I10" s="183"/>
      <c r="J10" s="183"/>
      <c r="M10" s="184" t="s">
        <v>52</v>
      </c>
      <c r="N10" s="205"/>
      <c r="O10" s="205"/>
      <c r="P10" s="205"/>
      <c r="Q10" s="205"/>
      <c r="R10" s="205"/>
      <c r="S10" s="206"/>
      <c r="T10" s="206"/>
    </row>
    <row r="11" spans="1:20" x14ac:dyDescent="0.25">
      <c r="B11" s="185" t="s">
        <v>68</v>
      </c>
      <c r="C11" s="207">
        <v>404607</v>
      </c>
      <c r="D11" s="207">
        <v>56791</v>
      </c>
      <c r="E11" s="207">
        <v>349079</v>
      </c>
      <c r="F11" s="207">
        <v>411122</v>
      </c>
      <c r="G11" s="207">
        <v>443450</v>
      </c>
      <c r="H11" s="207">
        <v>433757</v>
      </c>
      <c r="I11" s="208">
        <f t="shared" ref="I11:I23" si="0">IFERROR(H11/G11-1,"-")</f>
        <v>-2.1858157627691943E-2</v>
      </c>
      <c r="J11" s="208">
        <f>H11/H11</f>
        <v>1</v>
      </c>
      <c r="K11" s="101"/>
      <c r="L11" s="101"/>
      <c r="M11" s="185" t="s">
        <v>68</v>
      </c>
      <c r="N11" s="207">
        <v>22403</v>
      </c>
      <c r="O11" s="207">
        <v>5135</v>
      </c>
      <c r="P11" s="207">
        <v>21666</v>
      </c>
      <c r="Q11" s="207">
        <v>23086</v>
      </c>
      <c r="R11" s="207">
        <v>23921</v>
      </c>
      <c r="S11" s="208">
        <f t="shared" ref="S11:S23" si="1">IFERROR(R11/Q11-1,"-")</f>
        <v>3.6169106817985019E-2</v>
      </c>
      <c r="T11" s="208">
        <f>R11/R11</f>
        <v>1</v>
      </c>
    </row>
    <row r="12" spans="1:20" x14ac:dyDescent="0.25">
      <c r="B12" s="188" t="s">
        <v>97</v>
      </c>
      <c r="C12" s="189">
        <v>61359</v>
      </c>
      <c r="D12" s="189">
        <v>26605</v>
      </c>
      <c r="E12" s="189">
        <v>57069</v>
      </c>
      <c r="F12" s="189">
        <v>55517</v>
      </c>
      <c r="G12" s="189">
        <v>57381</v>
      </c>
      <c r="H12" s="189">
        <v>54143</v>
      </c>
      <c r="I12" s="190">
        <f t="shared" si="0"/>
        <v>-5.6429828688938866E-2</v>
      </c>
      <c r="J12" s="190">
        <f>H12/H11</f>
        <v>0.12482334579038494</v>
      </c>
      <c r="K12" s="101"/>
      <c r="L12" s="101"/>
      <c r="M12" s="188" t="s">
        <v>97</v>
      </c>
      <c r="N12" s="189">
        <v>1316</v>
      </c>
      <c r="O12" s="189">
        <v>2820</v>
      </c>
      <c r="P12" s="189">
        <v>1386</v>
      </c>
      <c r="Q12" s="189">
        <v>1146</v>
      </c>
      <c r="R12" s="189">
        <v>1343</v>
      </c>
      <c r="S12" s="190">
        <f t="shared" si="1"/>
        <v>0.17190226876090753</v>
      </c>
      <c r="T12" s="190">
        <f>R12/R11</f>
        <v>5.6143137828686095E-2</v>
      </c>
    </row>
    <row r="13" spans="1:20" x14ac:dyDescent="0.25">
      <c r="B13" s="192" t="s">
        <v>103</v>
      </c>
      <c r="C13" s="193">
        <v>23847</v>
      </c>
      <c r="D13" s="193">
        <v>19689</v>
      </c>
      <c r="E13" s="193">
        <v>24325</v>
      </c>
      <c r="F13" s="193">
        <v>20675</v>
      </c>
      <c r="G13" s="193">
        <v>20863</v>
      </c>
      <c r="H13" s="193">
        <v>18086</v>
      </c>
      <c r="I13" s="194">
        <f t="shared" si="0"/>
        <v>-0.13310645640607777</v>
      </c>
      <c r="J13" s="194">
        <f>H13/H11</f>
        <v>4.1696157064900395E-2</v>
      </c>
      <c r="K13" s="101"/>
      <c r="L13" s="101"/>
      <c r="M13" s="192" t="s">
        <v>103</v>
      </c>
      <c r="N13" s="193">
        <v>917</v>
      </c>
      <c r="O13" s="193">
        <v>2577</v>
      </c>
      <c r="P13" s="193">
        <v>871</v>
      </c>
      <c r="Q13" s="193">
        <v>637</v>
      </c>
      <c r="R13" s="193">
        <v>870</v>
      </c>
      <c r="S13" s="194">
        <f t="shared" si="1"/>
        <v>0.36577708006279441</v>
      </c>
      <c r="T13" s="194">
        <f>R13/R11</f>
        <v>3.6369716985075871E-2</v>
      </c>
    </row>
    <row r="14" spans="1:20" x14ac:dyDescent="0.25">
      <c r="B14" s="192" t="s">
        <v>100</v>
      </c>
      <c r="C14" s="193">
        <v>37512</v>
      </c>
      <c r="D14" s="193">
        <v>6916</v>
      </c>
      <c r="E14" s="193">
        <v>32744</v>
      </c>
      <c r="F14" s="193">
        <v>34842</v>
      </c>
      <c r="G14" s="193">
        <v>36518</v>
      </c>
      <c r="H14" s="193">
        <v>36057</v>
      </c>
      <c r="I14" s="194">
        <f t="shared" si="0"/>
        <v>-1.2623911495700746E-2</v>
      </c>
      <c r="J14" s="194">
        <f>H14/H11</f>
        <v>8.3127188725484552E-2</v>
      </c>
      <c r="K14" s="101"/>
      <c r="L14" s="101"/>
      <c r="M14" s="192" t="s">
        <v>100</v>
      </c>
      <c r="N14" s="193">
        <v>399</v>
      </c>
      <c r="O14" s="193">
        <v>243</v>
      </c>
      <c r="P14" s="193">
        <v>515</v>
      </c>
      <c r="Q14" s="193">
        <v>509</v>
      </c>
      <c r="R14" s="193">
        <v>473</v>
      </c>
      <c r="S14" s="194">
        <f t="shared" si="1"/>
        <v>-7.0726915520628708E-2</v>
      </c>
      <c r="T14" s="194">
        <f>R14/R11</f>
        <v>1.9773420843610216E-2</v>
      </c>
    </row>
    <row r="15" spans="1:20" x14ac:dyDescent="0.25">
      <c r="B15" s="188" t="s">
        <v>107</v>
      </c>
      <c r="C15" s="189">
        <v>343248</v>
      </c>
      <c r="D15" s="189">
        <v>30186</v>
      </c>
      <c r="E15" s="189">
        <v>292010</v>
      </c>
      <c r="F15" s="189">
        <v>355605</v>
      </c>
      <c r="G15" s="189">
        <v>386069</v>
      </c>
      <c r="H15" s="189">
        <v>379614</v>
      </c>
      <c r="I15" s="190">
        <f t="shared" si="0"/>
        <v>-1.671980915328608E-2</v>
      </c>
      <c r="J15" s="190">
        <f>H15/H11</f>
        <v>0.8751766542096151</v>
      </c>
      <c r="K15" s="101"/>
      <c r="L15" s="101"/>
      <c r="M15" s="188" t="s">
        <v>107</v>
      </c>
      <c r="N15" s="189">
        <v>21087</v>
      </c>
      <c r="O15" s="189">
        <v>2315</v>
      </c>
      <c r="P15" s="189">
        <v>20280</v>
      </c>
      <c r="Q15" s="189">
        <v>21940</v>
      </c>
      <c r="R15" s="189">
        <v>22578</v>
      </c>
      <c r="S15" s="190">
        <f t="shared" si="1"/>
        <v>2.9079307201458571E-2</v>
      </c>
      <c r="T15" s="190">
        <f>R15/R11</f>
        <v>0.94385686217131393</v>
      </c>
    </row>
    <row r="16" spans="1:20" x14ac:dyDescent="0.25">
      <c r="B16" s="192" t="s">
        <v>110</v>
      </c>
      <c r="C16" s="193">
        <v>140719</v>
      </c>
      <c r="D16" s="193">
        <v>1204</v>
      </c>
      <c r="E16" s="193">
        <v>114746</v>
      </c>
      <c r="F16" s="193">
        <v>141638</v>
      </c>
      <c r="G16" s="193">
        <v>151887</v>
      </c>
      <c r="H16" s="193">
        <v>153134</v>
      </c>
      <c r="I16" s="194">
        <f t="shared" si="0"/>
        <v>8.2100508930982308E-3</v>
      </c>
      <c r="J16" s="194">
        <f>H16/H11</f>
        <v>0.3530409883875073</v>
      </c>
      <c r="K16" s="101"/>
      <c r="L16" s="101"/>
      <c r="M16" s="192" t="s">
        <v>110</v>
      </c>
      <c r="N16" s="193">
        <v>8839</v>
      </c>
      <c r="O16" s="193">
        <v>85</v>
      </c>
      <c r="P16" s="193">
        <v>7429</v>
      </c>
      <c r="Q16" s="193">
        <v>8576</v>
      </c>
      <c r="R16" s="193">
        <v>9308</v>
      </c>
      <c r="S16" s="194">
        <f t="shared" si="1"/>
        <v>8.5354477611940371E-2</v>
      </c>
      <c r="T16" s="194">
        <f>R16/R11</f>
        <v>0.38911416746791522</v>
      </c>
    </row>
    <row r="17" spans="1:20" x14ac:dyDescent="0.25">
      <c r="B17" s="192" t="s">
        <v>113</v>
      </c>
      <c r="C17" s="193">
        <v>39803</v>
      </c>
      <c r="D17" s="193">
        <v>4104</v>
      </c>
      <c r="E17" s="193">
        <v>29208</v>
      </c>
      <c r="F17" s="193">
        <v>38948</v>
      </c>
      <c r="G17" s="193">
        <v>43069</v>
      </c>
      <c r="H17" s="193">
        <v>39042</v>
      </c>
      <c r="I17" s="194">
        <f t="shared" si="0"/>
        <v>-9.3501126099979071E-2</v>
      </c>
      <c r="J17" s="194">
        <f>H17/H11</f>
        <v>9.0008922046214815E-2</v>
      </c>
      <c r="K17" s="101"/>
      <c r="L17" s="101"/>
      <c r="M17" s="192" t="s">
        <v>113</v>
      </c>
      <c r="N17" s="193">
        <v>1212</v>
      </c>
      <c r="O17" s="193">
        <v>192</v>
      </c>
      <c r="P17" s="193">
        <v>1299</v>
      </c>
      <c r="Q17" s="193">
        <v>1902</v>
      </c>
      <c r="R17" s="193">
        <v>2028</v>
      </c>
      <c r="S17" s="194">
        <f t="shared" si="1"/>
        <v>6.6246056782334417E-2</v>
      </c>
      <c r="T17" s="194">
        <f>R17/R11</f>
        <v>8.4779064420383757E-2</v>
      </c>
    </row>
    <row r="18" spans="1:20" x14ac:dyDescent="0.25">
      <c r="B18" s="192" t="s">
        <v>116</v>
      </c>
      <c r="C18" s="193">
        <v>17655</v>
      </c>
      <c r="D18" s="193">
        <v>7511</v>
      </c>
      <c r="E18" s="193">
        <v>18369</v>
      </c>
      <c r="F18" s="193">
        <v>21509</v>
      </c>
      <c r="G18" s="193">
        <v>22773</v>
      </c>
      <c r="H18" s="193">
        <v>22162</v>
      </c>
      <c r="I18" s="194">
        <f t="shared" si="0"/>
        <v>-2.6830018003776379E-2</v>
      </c>
      <c r="J18" s="194">
        <f>H18/H11</f>
        <v>5.1093123569187354E-2</v>
      </c>
      <c r="K18" s="101"/>
      <c r="L18" s="101"/>
      <c r="M18" s="192" t="s">
        <v>116</v>
      </c>
      <c r="N18" s="193">
        <v>1560</v>
      </c>
      <c r="O18" s="193">
        <v>945</v>
      </c>
      <c r="P18" s="193">
        <v>2904</v>
      </c>
      <c r="Q18" s="193">
        <v>2192</v>
      </c>
      <c r="R18" s="193">
        <v>2057</v>
      </c>
      <c r="S18" s="194">
        <f t="shared" si="1"/>
        <v>-6.1587591240875872E-2</v>
      </c>
      <c r="T18" s="194">
        <f>R18/R11</f>
        <v>8.5991388319886286E-2</v>
      </c>
    </row>
    <row r="19" spans="1:20" x14ac:dyDescent="0.25">
      <c r="B19" s="192" t="s">
        <v>123</v>
      </c>
      <c r="C19" s="193">
        <v>11863</v>
      </c>
      <c r="D19" s="193">
        <v>575</v>
      </c>
      <c r="E19" s="193">
        <v>14346</v>
      </c>
      <c r="F19" s="193">
        <v>12830</v>
      </c>
      <c r="G19" s="193">
        <v>15628</v>
      </c>
      <c r="H19" s="193">
        <v>15170</v>
      </c>
      <c r="I19" s="194">
        <f t="shared" si="0"/>
        <v>-2.9306373176350098E-2</v>
      </c>
      <c r="J19" s="194">
        <f>H19/H11</f>
        <v>3.4973498986759867E-2</v>
      </c>
      <c r="K19" s="101"/>
      <c r="L19" s="101"/>
      <c r="M19" s="192" t="s">
        <v>123</v>
      </c>
      <c r="N19" s="193">
        <v>262</v>
      </c>
      <c r="O19" s="193">
        <v>43</v>
      </c>
      <c r="P19" s="193">
        <v>770</v>
      </c>
      <c r="Q19" s="193">
        <v>751</v>
      </c>
      <c r="R19" s="193">
        <v>669</v>
      </c>
      <c r="S19" s="194">
        <f t="shared" si="1"/>
        <v>-0.10918774966711053</v>
      </c>
      <c r="T19" s="194">
        <f>R19/R11</f>
        <v>2.7967058233351449E-2</v>
      </c>
    </row>
    <row r="20" spans="1:20" x14ac:dyDescent="0.25">
      <c r="B20" s="192" t="s">
        <v>119</v>
      </c>
      <c r="C20" s="193">
        <v>12131</v>
      </c>
      <c r="D20" s="193">
        <v>495</v>
      </c>
      <c r="E20" s="193">
        <v>13448</v>
      </c>
      <c r="F20" s="193">
        <v>12998</v>
      </c>
      <c r="G20" s="193">
        <v>13763</v>
      </c>
      <c r="H20" s="193">
        <v>12394</v>
      </c>
      <c r="I20" s="194">
        <f t="shared" si="0"/>
        <v>-9.9469592385381111E-2</v>
      </c>
      <c r="J20" s="194">
        <f>H20/H11</f>
        <v>2.8573602270395636E-2</v>
      </c>
      <c r="K20" s="101"/>
      <c r="L20" s="101"/>
      <c r="M20" s="192" t="s">
        <v>119</v>
      </c>
      <c r="N20" s="193">
        <v>321</v>
      </c>
      <c r="O20" s="193">
        <v>18</v>
      </c>
      <c r="P20" s="193">
        <v>389</v>
      </c>
      <c r="Q20" s="193">
        <v>445</v>
      </c>
      <c r="R20" s="193">
        <v>462</v>
      </c>
      <c r="S20" s="194">
        <f t="shared" si="1"/>
        <v>3.8202247191011285E-2</v>
      </c>
      <c r="T20" s="194">
        <f>R20/R11</f>
        <v>1.931357384724719E-2</v>
      </c>
    </row>
    <row r="21" spans="1:20" x14ac:dyDescent="0.25">
      <c r="B21" s="192" t="s">
        <v>128</v>
      </c>
      <c r="C21" s="193">
        <v>12694</v>
      </c>
      <c r="D21" s="193">
        <v>101</v>
      </c>
      <c r="E21" s="193">
        <v>8703</v>
      </c>
      <c r="F21" s="193">
        <v>12445</v>
      </c>
      <c r="G21" s="193">
        <v>10717</v>
      </c>
      <c r="H21" s="193">
        <v>10119</v>
      </c>
      <c r="I21" s="194">
        <f t="shared" si="0"/>
        <v>-5.5799197536624101E-2</v>
      </c>
      <c r="J21" s="194">
        <f>H21/H11</f>
        <v>2.3328730141530859E-2</v>
      </c>
      <c r="K21" s="101"/>
      <c r="L21" s="101"/>
      <c r="M21" s="192" t="s">
        <v>128</v>
      </c>
      <c r="N21" s="193">
        <v>1068</v>
      </c>
      <c r="O21" s="193">
        <v>3</v>
      </c>
      <c r="P21" s="193">
        <v>444</v>
      </c>
      <c r="Q21" s="193">
        <v>665</v>
      </c>
      <c r="R21" s="193">
        <v>638</v>
      </c>
      <c r="S21" s="194">
        <f t="shared" si="1"/>
        <v>-4.0601503759398527E-2</v>
      </c>
      <c r="T21" s="194">
        <f>R21/R11</f>
        <v>2.6671125789055641E-2</v>
      </c>
    </row>
    <row r="22" spans="1:20" x14ac:dyDescent="0.25">
      <c r="A22" s="196"/>
      <c r="B22" s="192" t="s">
        <v>131</v>
      </c>
      <c r="C22" s="193">
        <v>17581</v>
      </c>
      <c r="D22" s="193">
        <v>577</v>
      </c>
      <c r="E22" s="193">
        <v>5816</v>
      </c>
      <c r="F22" s="193">
        <v>9657</v>
      </c>
      <c r="G22" s="193">
        <v>11046</v>
      </c>
      <c r="H22" s="193">
        <v>8888</v>
      </c>
      <c r="I22" s="194">
        <f t="shared" si="0"/>
        <v>-0.19536483795038928</v>
      </c>
      <c r="J22" s="194">
        <f>H22/H11</f>
        <v>2.0490735596197872E-2</v>
      </c>
      <c r="K22" s="101"/>
      <c r="L22" s="101"/>
      <c r="M22" s="192" t="s">
        <v>131</v>
      </c>
      <c r="N22" s="193">
        <v>2158</v>
      </c>
      <c r="O22" s="193">
        <v>11</v>
      </c>
      <c r="P22" s="193">
        <v>194</v>
      </c>
      <c r="Q22" s="193">
        <v>457</v>
      </c>
      <c r="R22" s="193">
        <v>407</v>
      </c>
      <c r="S22" s="194">
        <f t="shared" si="1"/>
        <v>-0.10940919037199126</v>
      </c>
      <c r="T22" s="194">
        <f>R22/R11</f>
        <v>1.7014338865432046E-2</v>
      </c>
    </row>
    <row r="23" spans="1:20" x14ac:dyDescent="0.25">
      <c r="B23" s="197" t="s">
        <v>145</v>
      </c>
      <c r="C23" s="198">
        <f t="shared" ref="C23:H23" si="2">C15-SUM(C16:C22)</f>
        <v>90802</v>
      </c>
      <c r="D23" s="198">
        <f t="shared" si="2"/>
        <v>15619</v>
      </c>
      <c r="E23" s="198">
        <f t="shared" si="2"/>
        <v>87374</v>
      </c>
      <c r="F23" s="198">
        <f t="shared" si="2"/>
        <v>105580</v>
      </c>
      <c r="G23" s="198">
        <f t="shared" si="2"/>
        <v>117186</v>
      </c>
      <c r="H23" s="198">
        <f t="shared" si="2"/>
        <v>118705</v>
      </c>
      <c r="I23" s="199">
        <f t="shared" si="0"/>
        <v>1.2962299250763643E-2</v>
      </c>
      <c r="J23" s="199">
        <f>H23/H11</f>
        <v>0.27366705321182139</v>
      </c>
      <c r="K23" s="200"/>
      <c r="L23" s="200"/>
      <c r="M23" s="197" t="s">
        <v>145</v>
      </c>
      <c r="N23" s="198">
        <f>N15-SUM(N16:N22)</f>
        <v>5667</v>
      </c>
      <c r="O23" s="198">
        <f>O15-SUM(O16:O22)</f>
        <v>1018</v>
      </c>
      <c r="P23" s="198">
        <f>P15-SUM(P16:P22)</f>
        <v>6851</v>
      </c>
      <c r="Q23" s="198">
        <f>Q15-SUM(Q16:Q22)</f>
        <v>6952</v>
      </c>
      <c r="R23" s="198">
        <f>R15-SUM(R16:R22)</f>
        <v>7009</v>
      </c>
      <c r="S23" s="199">
        <f t="shared" si="1"/>
        <v>8.1990794016111312E-3</v>
      </c>
      <c r="T23" s="199">
        <f>R23/R11</f>
        <v>0.2930061452280423</v>
      </c>
    </row>
    <row r="24" spans="1:20" x14ac:dyDescent="0.25">
      <c r="B24" s="184" t="s">
        <v>44</v>
      </c>
      <c r="C24" s="205"/>
      <c r="D24" s="205"/>
      <c r="E24" s="205"/>
      <c r="F24" s="205"/>
      <c r="G24" s="205"/>
      <c r="H24" s="205"/>
      <c r="I24" s="206"/>
      <c r="J24" s="206"/>
      <c r="K24" s="129"/>
      <c r="L24" s="129"/>
      <c r="M24" s="129"/>
      <c r="N24" s="129"/>
      <c r="O24" s="129"/>
      <c r="P24" s="129"/>
      <c r="Q24" s="129"/>
      <c r="R24" s="129"/>
      <c r="S24" s="129"/>
    </row>
    <row r="25" spans="1:20" x14ac:dyDescent="0.25">
      <c r="B25" s="185" t="s">
        <v>68</v>
      </c>
      <c r="C25" s="207">
        <v>148350</v>
      </c>
      <c r="D25" s="207">
        <v>19347</v>
      </c>
      <c r="E25" s="207">
        <v>130897</v>
      </c>
      <c r="F25" s="207">
        <v>147030</v>
      </c>
      <c r="G25" s="207">
        <v>154587</v>
      </c>
      <c r="H25" s="207">
        <v>147890</v>
      </c>
      <c r="I25" s="208">
        <f t="shared" ref="I25:I37" si="3">IFERROR(H25/G25-1,"-")</f>
        <v>-4.3321883470149536E-2</v>
      </c>
      <c r="J25" s="208">
        <f>H25/H25</f>
        <v>1</v>
      </c>
    </row>
    <row r="26" spans="1:20" x14ac:dyDescent="0.25">
      <c r="B26" s="188" t="s">
        <v>97</v>
      </c>
      <c r="C26" s="189">
        <v>8379</v>
      </c>
      <c r="D26" s="189">
        <v>8339</v>
      </c>
      <c r="E26" s="189">
        <v>9611</v>
      </c>
      <c r="F26" s="189">
        <v>6455</v>
      </c>
      <c r="G26" s="189">
        <v>7633</v>
      </c>
      <c r="H26" s="189">
        <v>5525</v>
      </c>
      <c r="I26" s="190">
        <f t="shared" si="3"/>
        <v>-0.27616926503340755</v>
      </c>
      <c r="J26" s="190">
        <f>H26/H25</f>
        <v>3.7358847792278042E-2</v>
      </c>
    </row>
    <row r="27" spans="1:20" x14ac:dyDescent="0.25">
      <c r="B27" s="192" t="s">
        <v>103</v>
      </c>
      <c r="C27" s="193">
        <v>3947</v>
      </c>
      <c r="D27" s="193">
        <v>6165</v>
      </c>
      <c r="E27" s="193">
        <v>4343</v>
      </c>
      <c r="F27" s="193">
        <v>2403</v>
      </c>
      <c r="G27" s="193">
        <v>2881</v>
      </c>
      <c r="H27" s="193">
        <v>1972</v>
      </c>
      <c r="I27" s="194">
        <f t="shared" si="3"/>
        <v>-0.31551544602568549</v>
      </c>
      <c r="J27" s="194">
        <f>H27/H25</f>
        <v>1.3334234904320778E-2</v>
      </c>
    </row>
    <row r="28" spans="1:20" x14ac:dyDescent="0.25">
      <c r="B28" s="192" t="s">
        <v>100</v>
      </c>
      <c r="C28" s="193">
        <v>4432</v>
      </c>
      <c r="D28" s="193">
        <v>2174</v>
      </c>
      <c r="E28" s="193">
        <v>5268</v>
      </c>
      <c r="F28" s="193">
        <v>4052</v>
      </c>
      <c r="G28" s="193">
        <v>4752</v>
      </c>
      <c r="H28" s="193">
        <v>3553</v>
      </c>
      <c r="I28" s="194">
        <f t="shared" si="3"/>
        <v>-0.25231481481481477</v>
      </c>
      <c r="J28" s="194">
        <f>H28/H25</f>
        <v>2.4024612887957264E-2</v>
      </c>
    </row>
    <row r="29" spans="1:20" x14ac:dyDescent="0.25">
      <c r="B29" s="188" t="s">
        <v>107</v>
      </c>
      <c r="C29" s="189">
        <v>139971</v>
      </c>
      <c r="D29" s="189">
        <v>11008</v>
      </c>
      <c r="E29" s="189">
        <v>121286</v>
      </c>
      <c r="F29" s="189">
        <v>140575</v>
      </c>
      <c r="G29" s="189">
        <v>146954</v>
      </c>
      <c r="H29" s="189">
        <v>142365</v>
      </c>
      <c r="I29" s="190">
        <f t="shared" si="3"/>
        <v>-3.122745893272727E-2</v>
      </c>
      <c r="J29" s="190">
        <f>H29/H25</f>
        <v>0.96264115220772195</v>
      </c>
    </row>
    <row r="30" spans="1:20" x14ac:dyDescent="0.25">
      <c r="B30" s="192" t="s">
        <v>110</v>
      </c>
      <c r="C30" s="193">
        <v>64610</v>
      </c>
      <c r="D30" s="193">
        <v>461</v>
      </c>
      <c r="E30" s="193">
        <v>55516</v>
      </c>
      <c r="F30" s="193">
        <v>63956</v>
      </c>
      <c r="G30" s="193">
        <v>66540</v>
      </c>
      <c r="H30" s="193">
        <v>66925</v>
      </c>
      <c r="I30" s="194">
        <f t="shared" si="3"/>
        <v>5.785993387436239E-3</v>
      </c>
      <c r="J30" s="194">
        <f>H30/H25</f>
        <v>0.4525322875109879</v>
      </c>
    </row>
    <row r="31" spans="1:20" x14ac:dyDescent="0.25">
      <c r="B31" s="192" t="s">
        <v>113</v>
      </c>
      <c r="C31" s="193">
        <v>15278</v>
      </c>
      <c r="D31" s="193">
        <v>1551</v>
      </c>
      <c r="E31" s="193">
        <v>11389</v>
      </c>
      <c r="F31" s="193">
        <v>14497</v>
      </c>
      <c r="G31" s="193">
        <v>15333</v>
      </c>
      <c r="H31" s="193">
        <v>13413</v>
      </c>
      <c r="I31" s="194">
        <f t="shared" si="3"/>
        <v>-0.12522011348072781</v>
      </c>
      <c r="J31" s="194">
        <f>H31/H25</f>
        <v>9.0695787409561163E-2</v>
      </c>
    </row>
    <row r="32" spans="1:20" x14ac:dyDescent="0.25">
      <c r="B32" s="192" t="s">
        <v>116</v>
      </c>
      <c r="C32" s="193">
        <v>6362</v>
      </c>
      <c r="D32" s="193">
        <v>3174</v>
      </c>
      <c r="E32" s="193">
        <v>6284</v>
      </c>
      <c r="F32" s="193">
        <v>6631</v>
      </c>
      <c r="G32" s="193">
        <v>6481</v>
      </c>
      <c r="H32" s="193">
        <v>5585</v>
      </c>
      <c r="I32" s="194">
        <f t="shared" si="3"/>
        <v>-0.13825027002005863</v>
      </c>
      <c r="J32" s="194">
        <f>H32/H25</f>
        <v>3.7764554736628576E-2</v>
      </c>
    </row>
    <row r="33" spans="2:10" x14ac:dyDescent="0.25">
      <c r="B33" s="192" t="s">
        <v>123</v>
      </c>
      <c r="C33" s="193">
        <v>5653</v>
      </c>
      <c r="D33" s="193">
        <v>170</v>
      </c>
      <c r="E33" s="193">
        <v>6830</v>
      </c>
      <c r="F33" s="193">
        <v>5327</v>
      </c>
      <c r="G33" s="193">
        <v>6123</v>
      </c>
      <c r="H33" s="193">
        <v>5803</v>
      </c>
      <c r="I33" s="194">
        <f t="shared" si="3"/>
        <v>-5.2261963089988539E-2</v>
      </c>
      <c r="J33" s="194">
        <f>H33/H25</f>
        <v>3.9238623301102171E-2</v>
      </c>
    </row>
    <row r="34" spans="2:10" x14ac:dyDescent="0.25">
      <c r="B34" s="192" t="s">
        <v>119</v>
      </c>
      <c r="C34" s="193">
        <v>6909</v>
      </c>
      <c r="D34" s="193">
        <v>249</v>
      </c>
      <c r="E34" s="193">
        <v>8112</v>
      </c>
      <c r="F34" s="193">
        <v>7362</v>
      </c>
      <c r="G34" s="193">
        <v>6913</v>
      </c>
      <c r="H34" s="193">
        <v>6687</v>
      </c>
      <c r="I34" s="194">
        <f t="shared" si="3"/>
        <v>-3.269202950961958E-2</v>
      </c>
      <c r="J34" s="194">
        <f>H34/H25</f>
        <v>4.521603894786666E-2</v>
      </c>
    </row>
    <row r="35" spans="2:10" x14ac:dyDescent="0.25">
      <c r="B35" s="192" t="s">
        <v>128</v>
      </c>
      <c r="C35" s="193">
        <v>5326</v>
      </c>
      <c r="D35" s="193">
        <v>39</v>
      </c>
      <c r="E35" s="193">
        <v>3232</v>
      </c>
      <c r="F35" s="193">
        <v>4376</v>
      </c>
      <c r="G35" s="193">
        <v>3587</v>
      </c>
      <c r="H35" s="193">
        <v>3609</v>
      </c>
      <c r="I35" s="194">
        <f t="shared" si="3"/>
        <v>6.1332589908000834E-3</v>
      </c>
      <c r="J35" s="194">
        <f>H35/H25</f>
        <v>2.4403272702684428E-2</v>
      </c>
    </row>
    <row r="36" spans="2:10" x14ac:dyDescent="0.25">
      <c r="B36" s="192" t="s">
        <v>131</v>
      </c>
      <c r="C36" s="193">
        <v>5626</v>
      </c>
      <c r="D36" s="193">
        <v>90</v>
      </c>
      <c r="E36" s="193">
        <v>1725</v>
      </c>
      <c r="F36" s="193">
        <v>3291</v>
      </c>
      <c r="G36" s="193">
        <v>3554</v>
      </c>
      <c r="H36" s="193">
        <v>3156</v>
      </c>
      <c r="I36" s="194">
        <f t="shared" si="3"/>
        <v>-0.1119864940911649</v>
      </c>
      <c r="J36" s="194">
        <f>H36/H25</f>
        <v>2.134018527283792E-2</v>
      </c>
    </row>
    <row r="37" spans="2:10" x14ac:dyDescent="0.25">
      <c r="B37" s="197" t="s">
        <v>145</v>
      </c>
      <c r="C37" s="198">
        <f t="shared" ref="C37:H37" si="4">C29-SUM(C30:C36)</f>
        <v>30207</v>
      </c>
      <c r="D37" s="198">
        <f t="shared" si="4"/>
        <v>5274</v>
      </c>
      <c r="E37" s="198">
        <f t="shared" si="4"/>
        <v>28198</v>
      </c>
      <c r="F37" s="198">
        <f t="shared" si="4"/>
        <v>35135</v>
      </c>
      <c r="G37" s="198">
        <f t="shared" si="4"/>
        <v>38423</v>
      </c>
      <c r="H37" s="198">
        <f t="shared" si="4"/>
        <v>37187</v>
      </c>
      <c r="I37" s="199">
        <f t="shared" si="3"/>
        <v>-3.2168232569034227E-2</v>
      </c>
      <c r="J37" s="199">
        <f>H37/H25</f>
        <v>0.25145040232605315</v>
      </c>
    </row>
    <row r="38" spans="2:10" x14ac:dyDescent="0.25">
      <c r="B38" s="184" t="s">
        <v>45</v>
      </c>
      <c r="C38" s="205"/>
      <c r="D38" s="205"/>
      <c r="E38" s="205"/>
      <c r="F38" s="205"/>
      <c r="G38" s="205"/>
      <c r="H38" s="205"/>
      <c r="I38" s="206"/>
      <c r="J38" s="206"/>
    </row>
    <row r="39" spans="2:10" x14ac:dyDescent="0.25">
      <c r="B39" s="185" t="s">
        <v>68</v>
      </c>
      <c r="C39" s="207">
        <v>105310</v>
      </c>
      <c r="D39" s="207">
        <v>10131</v>
      </c>
      <c r="E39" s="207">
        <v>88104</v>
      </c>
      <c r="F39" s="207">
        <v>102173</v>
      </c>
      <c r="G39" s="207">
        <v>112246</v>
      </c>
      <c r="H39" s="207">
        <v>115019</v>
      </c>
      <c r="I39" s="208">
        <f t="shared" ref="I39:I51" si="5">IFERROR(H39/G39-1,"-")</f>
        <v>2.4704666536001341E-2</v>
      </c>
      <c r="J39" s="208">
        <f>H39/H39</f>
        <v>1</v>
      </c>
    </row>
    <row r="40" spans="2:10" x14ac:dyDescent="0.25">
      <c r="B40" s="188" t="s">
        <v>97</v>
      </c>
      <c r="C40" s="189">
        <v>6245</v>
      </c>
      <c r="D40" s="189">
        <v>3001</v>
      </c>
      <c r="E40" s="189">
        <v>5940</v>
      </c>
      <c r="F40" s="189">
        <v>4224</v>
      </c>
      <c r="G40" s="189">
        <v>4931</v>
      </c>
      <c r="H40" s="189">
        <v>5645</v>
      </c>
      <c r="I40" s="190">
        <f t="shared" si="5"/>
        <v>0.14479821537213544</v>
      </c>
      <c r="J40" s="190">
        <f>H40/H39</f>
        <v>4.9078847842530367E-2</v>
      </c>
    </row>
    <row r="41" spans="2:10" x14ac:dyDescent="0.25">
      <c r="B41" s="192" t="s">
        <v>103</v>
      </c>
      <c r="C41" s="193">
        <v>2293</v>
      </c>
      <c r="D41" s="193">
        <v>2279</v>
      </c>
      <c r="E41" s="193">
        <v>2491</v>
      </c>
      <c r="F41" s="193">
        <v>1394</v>
      </c>
      <c r="G41" s="193">
        <v>1755</v>
      </c>
      <c r="H41" s="193">
        <v>2075</v>
      </c>
      <c r="I41" s="194">
        <f t="shared" si="5"/>
        <v>0.18233618233618243</v>
      </c>
      <c r="J41" s="194">
        <f>H41/H39</f>
        <v>1.804049765690886E-2</v>
      </c>
    </row>
    <row r="42" spans="2:10" x14ac:dyDescent="0.25">
      <c r="B42" s="192" t="s">
        <v>100</v>
      </c>
      <c r="C42" s="193">
        <v>3952</v>
      </c>
      <c r="D42" s="193">
        <v>722</v>
      </c>
      <c r="E42" s="193">
        <v>3449</v>
      </c>
      <c r="F42" s="193">
        <v>2830</v>
      </c>
      <c r="G42" s="193">
        <v>3176</v>
      </c>
      <c r="H42" s="193">
        <v>3570</v>
      </c>
      <c r="I42" s="194">
        <f t="shared" si="5"/>
        <v>0.12405541561712852</v>
      </c>
      <c r="J42" s="194">
        <f>H42/H39</f>
        <v>3.1038350185621507E-2</v>
      </c>
    </row>
    <row r="43" spans="2:10" x14ac:dyDescent="0.25">
      <c r="B43" s="188" t="s">
        <v>107</v>
      </c>
      <c r="C43" s="189">
        <v>99065</v>
      </c>
      <c r="D43" s="189">
        <v>7130</v>
      </c>
      <c r="E43" s="189">
        <v>82164</v>
      </c>
      <c r="F43" s="189">
        <v>97949</v>
      </c>
      <c r="G43" s="189">
        <v>107315</v>
      </c>
      <c r="H43" s="189">
        <v>109374</v>
      </c>
      <c r="I43" s="190">
        <f t="shared" si="5"/>
        <v>1.9186507012067366E-2</v>
      </c>
      <c r="J43" s="190">
        <f>H43/H39</f>
        <v>0.95092115215746964</v>
      </c>
    </row>
    <row r="44" spans="2:10" x14ac:dyDescent="0.25">
      <c r="B44" s="192" t="s">
        <v>110</v>
      </c>
      <c r="C44" s="193">
        <v>44676</v>
      </c>
      <c r="D44" s="193">
        <v>257</v>
      </c>
      <c r="E44" s="193">
        <v>33474</v>
      </c>
      <c r="F44" s="193">
        <v>40917</v>
      </c>
      <c r="G44" s="193">
        <v>46040</v>
      </c>
      <c r="H44" s="193">
        <v>47035</v>
      </c>
      <c r="I44" s="194">
        <f t="shared" si="5"/>
        <v>2.16116420503909E-2</v>
      </c>
      <c r="J44" s="194">
        <f>H44/H39</f>
        <v>0.4089324372494979</v>
      </c>
    </row>
    <row r="45" spans="2:10" x14ac:dyDescent="0.25">
      <c r="B45" s="192" t="s">
        <v>113</v>
      </c>
      <c r="C45" s="193">
        <v>4649</v>
      </c>
      <c r="D45" s="193">
        <v>587</v>
      </c>
      <c r="E45" s="193">
        <v>3140</v>
      </c>
      <c r="F45" s="193">
        <v>4770</v>
      </c>
      <c r="G45" s="193">
        <v>4864</v>
      </c>
      <c r="H45" s="193">
        <v>4432</v>
      </c>
      <c r="I45" s="194">
        <f t="shared" si="5"/>
        <v>-8.8815789473684181E-2</v>
      </c>
      <c r="J45" s="194">
        <f>H45/H39</f>
        <v>3.8532764152009666E-2</v>
      </c>
    </row>
    <row r="46" spans="2:10" x14ac:dyDescent="0.25">
      <c r="B46" s="192" t="s">
        <v>116</v>
      </c>
      <c r="C46" s="193">
        <v>2719</v>
      </c>
      <c r="D46" s="193">
        <v>1408</v>
      </c>
      <c r="E46" s="193">
        <v>2638</v>
      </c>
      <c r="F46" s="193">
        <v>2846</v>
      </c>
      <c r="G46" s="193">
        <v>2914</v>
      </c>
      <c r="H46" s="193">
        <v>3282</v>
      </c>
      <c r="I46" s="194">
        <f t="shared" si="5"/>
        <v>0.12628689087165412</v>
      </c>
      <c r="J46" s="194">
        <f>H46/H39</f>
        <v>2.8534416052999938E-2</v>
      </c>
    </row>
    <row r="47" spans="2:10" x14ac:dyDescent="0.25">
      <c r="B47" s="192" t="s">
        <v>123</v>
      </c>
      <c r="C47" s="193">
        <v>4291</v>
      </c>
      <c r="D47" s="193">
        <v>158</v>
      </c>
      <c r="E47" s="193">
        <v>4319</v>
      </c>
      <c r="F47" s="193">
        <v>4506</v>
      </c>
      <c r="G47" s="193">
        <v>4862</v>
      </c>
      <c r="H47" s="193">
        <v>4791</v>
      </c>
      <c r="I47" s="194">
        <f t="shared" si="5"/>
        <v>-1.4603044014808719E-2</v>
      </c>
      <c r="J47" s="194">
        <f>H47/H39</f>
        <v>4.1653987602048359E-2</v>
      </c>
    </row>
    <row r="48" spans="2:10" x14ac:dyDescent="0.25">
      <c r="B48" s="192" t="s">
        <v>119</v>
      </c>
      <c r="C48" s="193">
        <v>3387</v>
      </c>
      <c r="D48" s="193">
        <v>59</v>
      </c>
      <c r="E48" s="193">
        <v>3069</v>
      </c>
      <c r="F48" s="193">
        <v>3219</v>
      </c>
      <c r="G48" s="193">
        <v>3831</v>
      </c>
      <c r="H48" s="193">
        <v>3089</v>
      </c>
      <c r="I48" s="194">
        <f t="shared" si="5"/>
        <v>-0.19368311145914907</v>
      </c>
      <c r="J48" s="194">
        <f>H48/H39</f>
        <v>2.685643241551396E-2</v>
      </c>
    </row>
    <row r="49" spans="2:10" x14ac:dyDescent="0.25">
      <c r="B49" s="192" t="s">
        <v>128</v>
      </c>
      <c r="C49" s="193">
        <v>4220</v>
      </c>
      <c r="D49" s="193">
        <v>31</v>
      </c>
      <c r="E49" s="193">
        <v>3518</v>
      </c>
      <c r="F49" s="193">
        <v>4227</v>
      </c>
      <c r="G49" s="193">
        <v>3701</v>
      </c>
      <c r="H49" s="193">
        <v>3548</v>
      </c>
      <c r="I49" s="194">
        <f t="shared" si="5"/>
        <v>-4.1340178330180999E-2</v>
      </c>
      <c r="J49" s="194">
        <f>H49/H39</f>
        <v>3.0847077439379582E-2</v>
      </c>
    </row>
    <row r="50" spans="2:10" x14ac:dyDescent="0.25">
      <c r="B50" s="192" t="s">
        <v>131</v>
      </c>
      <c r="C50" s="193">
        <v>6567</v>
      </c>
      <c r="D50" s="193">
        <v>368</v>
      </c>
      <c r="E50" s="193">
        <v>2552</v>
      </c>
      <c r="F50" s="193">
        <v>3815</v>
      </c>
      <c r="G50" s="193">
        <v>4132</v>
      </c>
      <c r="H50" s="193">
        <v>3336</v>
      </c>
      <c r="I50" s="194">
        <f t="shared" si="5"/>
        <v>-0.19264278799612777</v>
      </c>
      <c r="J50" s="194">
        <f>H50/H39</f>
        <v>2.9003903702866481E-2</v>
      </c>
    </row>
    <row r="51" spans="2:10" x14ac:dyDescent="0.25">
      <c r="B51" s="197" t="s">
        <v>145</v>
      </c>
      <c r="C51" s="198">
        <f t="shared" ref="C51:H51" si="6">C43-SUM(C44:C50)</f>
        <v>28556</v>
      </c>
      <c r="D51" s="198">
        <f t="shared" si="6"/>
        <v>4262</v>
      </c>
      <c r="E51" s="198">
        <f t="shared" si="6"/>
        <v>29454</v>
      </c>
      <c r="F51" s="198">
        <f t="shared" si="6"/>
        <v>33649</v>
      </c>
      <c r="G51" s="198">
        <f t="shared" si="6"/>
        <v>36971</v>
      </c>
      <c r="H51" s="198">
        <f t="shared" si="6"/>
        <v>39861</v>
      </c>
      <c r="I51" s="199">
        <f t="shared" si="5"/>
        <v>7.8169375997403368E-2</v>
      </c>
      <c r="J51" s="199">
        <f>H51/H39</f>
        <v>0.34656013354315374</v>
      </c>
    </row>
    <row r="52" spans="2:10" x14ac:dyDescent="0.25">
      <c r="B52" s="184" t="s">
        <v>46</v>
      </c>
      <c r="C52" s="205"/>
      <c r="D52" s="205"/>
      <c r="E52" s="205"/>
      <c r="F52" s="205"/>
      <c r="G52" s="205"/>
      <c r="H52" s="205"/>
      <c r="I52" s="206"/>
      <c r="J52" s="206"/>
    </row>
    <row r="53" spans="2:10" x14ac:dyDescent="0.25">
      <c r="B53" s="185" t="s">
        <v>68</v>
      </c>
      <c r="C53" s="207">
        <v>4632</v>
      </c>
      <c r="D53" s="207">
        <v>335</v>
      </c>
      <c r="E53" s="207">
        <v>2789</v>
      </c>
      <c r="F53" s="207">
        <v>4514</v>
      </c>
      <c r="G53" s="207">
        <v>4771</v>
      </c>
      <c r="H53" s="207">
        <v>3980</v>
      </c>
      <c r="I53" s="208">
        <f t="shared" ref="I53:I65" si="7">IFERROR(H53/G53-1,"-")</f>
        <v>-0.16579333473066438</v>
      </c>
      <c r="J53" s="208">
        <f>H53/H53</f>
        <v>1</v>
      </c>
    </row>
    <row r="54" spans="2:10" x14ac:dyDescent="0.25">
      <c r="B54" s="188" t="s">
        <v>97</v>
      </c>
      <c r="C54" s="189">
        <v>458</v>
      </c>
      <c r="D54" s="189">
        <v>35</v>
      </c>
      <c r="E54" s="189">
        <v>119</v>
      </c>
      <c r="F54" s="189">
        <v>1606</v>
      </c>
      <c r="G54" s="189">
        <v>924</v>
      </c>
      <c r="H54" s="189">
        <v>571</v>
      </c>
      <c r="I54" s="190">
        <f t="shared" si="7"/>
        <v>-0.38203463203463206</v>
      </c>
      <c r="J54" s="190">
        <f>H54/H53</f>
        <v>0.14346733668341707</v>
      </c>
    </row>
    <row r="55" spans="2:10" x14ac:dyDescent="0.25">
      <c r="B55" s="192" t="s">
        <v>103</v>
      </c>
      <c r="C55" s="193">
        <v>196</v>
      </c>
      <c r="D55" s="193">
        <v>23</v>
      </c>
      <c r="E55" s="193">
        <v>28</v>
      </c>
      <c r="F55" s="193">
        <v>1151</v>
      </c>
      <c r="G55" s="193">
        <v>370</v>
      </c>
      <c r="H55" s="193">
        <v>361</v>
      </c>
      <c r="I55" s="194">
        <f t="shared" si="7"/>
        <v>-2.4324324324324298E-2</v>
      </c>
      <c r="J55" s="194">
        <f>H55/H53</f>
        <v>9.0703517587939694E-2</v>
      </c>
    </row>
    <row r="56" spans="2:10" x14ac:dyDescent="0.25">
      <c r="B56" s="192" t="s">
        <v>100</v>
      </c>
      <c r="C56" s="193">
        <v>262</v>
      </c>
      <c r="D56" s="193">
        <v>12</v>
      </c>
      <c r="E56" s="193">
        <v>91</v>
      </c>
      <c r="F56" s="193">
        <v>455</v>
      </c>
      <c r="G56" s="193">
        <v>554</v>
      </c>
      <c r="H56" s="193">
        <v>210</v>
      </c>
      <c r="I56" s="194">
        <f t="shared" si="7"/>
        <v>-0.62093862815884471</v>
      </c>
      <c r="J56" s="194">
        <f>H56/H53</f>
        <v>5.2763819095477386E-2</v>
      </c>
    </row>
    <row r="57" spans="2:10" x14ac:dyDescent="0.25">
      <c r="B57" s="188" t="s">
        <v>107</v>
      </c>
      <c r="C57" s="189">
        <v>4174</v>
      </c>
      <c r="D57" s="189">
        <v>300</v>
      </c>
      <c r="E57" s="189">
        <v>2670</v>
      </c>
      <c r="F57" s="189">
        <v>2908</v>
      </c>
      <c r="G57" s="189">
        <v>3847</v>
      </c>
      <c r="H57" s="189">
        <v>3409</v>
      </c>
      <c r="I57" s="190">
        <f t="shared" si="7"/>
        <v>-0.1138549519105797</v>
      </c>
      <c r="J57" s="190">
        <f>H57/H53</f>
        <v>0.85653266331658295</v>
      </c>
    </row>
    <row r="58" spans="2:10" x14ac:dyDescent="0.25">
      <c r="B58" s="192" t="s">
        <v>110</v>
      </c>
      <c r="C58" s="193">
        <v>1200</v>
      </c>
      <c r="D58" s="193">
        <v>3</v>
      </c>
      <c r="E58" s="193">
        <v>946</v>
      </c>
      <c r="F58" s="193">
        <v>823</v>
      </c>
      <c r="G58" s="193">
        <v>1042</v>
      </c>
      <c r="H58" s="193">
        <v>1039</v>
      </c>
      <c r="I58" s="194">
        <f t="shared" si="7"/>
        <v>-2.8790786948176272E-3</v>
      </c>
      <c r="J58" s="194">
        <f>H58/H53</f>
        <v>0.26105527638190956</v>
      </c>
    </row>
    <row r="59" spans="2:10" x14ac:dyDescent="0.25">
      <c r="B59" s="192" t="s">
        <v>113</v>
      </c>
      <c r="C59" s="193">
        <v>1169</v>
      </c>
      <c r="D59" s="193">
        <v>174</v>
      </c>
      <c r="E59" s="193">
        <v>615</v>
      </c>
      <c r="F59" s="193">
        <v>548</v>
      </c>
      <c r="G59" s="193">
        <v>766</v>
      </c>
      <c r="H59" s="193">
        <v>747</v>
      </c>
      <c r="I59" s="194">
        <f t="shared" si="7"/>
        <v>-2.4804177545691863E-2</v>
      </c>
      <c r="J59" s="194">
        <f>H59/H53</f>
        <v>0.18768844221105527</v>
      </c>
    </row>
    <row r="60" spans="2:10" x14ac:dyDescent="0.25">
      <c r="B60" s="192" t="s">
        <v>116</v>
      </c>
      <c r="C60" s="193">
        <v>238</v>
      </c>
      <c r="D60" s="193">
        <v>29</v>
      </c>
      <c r="E60" s="193">
        <v>133</v>
      </c>
      <c r="F60" s="193">
        <v>288</v>
      </c>
      <c r="G60" s="193">
        <v>301</v>
      </c>
      <c r="H60" s="193">
        <v>204</v>
      </c>
      <c r="I60" s="194">
        <f t="shared" si="7"/>
        <v>-0.32225913621262459</v>
      </c>
      <c r="J60" s="194">
        <f>H60/H53</f>
        <v>5.1256281407035177E-2</v>
      </c>
    </row>
    <row r="61" spans="2:10" x14ac:dyDescent="0.25">
      <c r="B61" s="192" t="s">
        <v>123</v>
      </c>
      <c r="C61" s="193">
        <v>127</v>
      </c>
      <c r="D61" s="193">
        <v>3</v>
      </c>
      <c r="E61" s="193">
        <v>109</v>
      </c>
      <c r="F61" s="193">
        <v>75</v>
      </c>
      <c r="G61" s="193">
        <v>156</v>
      </c>
      <c r="H61" s="193">
        <v>99</v>
      </c>
      <c r="I61" s="194">
        <f t="shared" si="7"/>
        <v>-0.36538461538461542</v>
      </c>
      <c r="J61" s="194">
        <f>H61/H53</f>
        <v>2.4874371859296484E-2</v>
      </c>
    </row>
    <row r="62" spans="2:10" x14ac:dyDescent="0.25">
      <c r="B62" s="192" t="s">
        <v>119</v>
      </c>
      <c r="C62" s="193">
        <v>104</v>
      </c>
      <c r="D62" s="193">
        <v>3</v>
      </c>
      <c r="E62" s="193">
        <v>106</v>
      </c>
      <c r="F62" s="193">
        <v>66</v>
      </c>
      <c r="G62" s="193">
        <v>88</v>
      </c>
      <c r="H62" s="193">
        <v>124</v>
      </c>
      <c r="I62" s="194">
        <f t="shared" si="7"/>
        <v>0.40909090909090917</v>
      </c>
      <c r="J62" s="194">
        <f>H62/H53</f>
        <v>3.1155778894472363E-2</v>
      </c>
    </row>
    <row r="63" spans="2:10" x14ac:dyDescent="0.25">
      <c r="B63" s="192" t="s">
        <v>128</v>
      </c>
      <c r="C63" s="193">
        <v>31</v>
      </c>
      <c r="D63" s="193">
        <v>0</v>
      </c>
      <c r="E63" s="193">
        <v>11</v>
      </c>
      <c r="F63" s="193">
        <v>47</v>
      </c>
      <c r="G63" s="193">
        <v>26</v>
      </c>
      <c r="H63" s="193">
        <v>76</v>
      </c>
      <c r="I63" s="194">
        <f t="shared" si="7"/>
        <v>1.9230769230769229</v>
      </c>
      <c r="J63" s="194">
        <f>H63/H53</f>
        <v>1.9095477386934675E-2</v>
      </c>
    </row>
    <row r="64" spans="2:10" x14ac:dyDescent="0.25">
      <c r="B64" s="192" t="s">
        <v>131</v>
      </c>
      <c r="C64" s="193">
        <v>66</v>
      </c>
      <c r="D64" s="193">
        <v>0</v>
      </c>
      <c r="E64" s="193">
        <v>39</v>
      </c>
      <c r="F64" s="193">
        <v>47</v>
      </c>
      <c r="G64" s="193">
        <v>46</v>
      </c>
      <c r="H64" s="193">
        <v>21</v>
      </c>
      <c r="I64" s="194">
        <f t="shared" si="7"/>
        <v>-0.54347826086956519</v>
      </c>
      <c r="J64" s="194">
        <f>H64/H53</f>
        <v>5.2763819095477385E-3</v>
      </c>
    </row>
    <row r="65" spans="2:10" x14ac:dyDescent="0.25">
      <c r="B65" s="197" t="s">
        <v>145</v>
      </c>
      <c r="C65" s="198">
        <f t="shared" ref="C65:H65" si="8">C57-SUM(C58:C64)</f>
        <v>1239</v>
      </c>
      <c r="D65" s="198">
        <f t="shared" si="8"/>
        <v>88</v>
      </c>
      <c r="E65" s="198">
        <f t="shared" si="8"/>
        <v>711</v>
      </c>
      <c r="F65" s="198">
        <f t="shared" si="8"/>
        <v>1014</v>
      </c>
      <c r="G65" s="198">
        <f t="shared" si="8"/>
        <v>1422</v>
      </c>
      <c r="H65" s="198">
        <f t="shared" si="8"/>
        <v>1099</v>
      </c>
      <c r="I65" s="199">
        <f t="shared" si="7"/>
        <v>-0.22714486638537268</v>
      </c>
      <c r="J65" s="199">
        <f>H65/H53</f>
        <v>0.27613065326633168</v>
      </c>
    </row>
    <row r="66" spans="2:10" x14ac:dyDescent="0.25">
      <c r="B66" s="184" t="s">
        <v>47</v>
      </c>
      <c r="C66" s="205"/>
      <c r="D66" s="205"/>
      <c r="E66" s="205"/>
      <c r="F66" s="205"/>
      <c r="G66" s="205"/>
      <c r="H66" s="205"/>
      <c r="I66" s="206"/>
      <c r="J66" s="206"/>
    </row>
    <row r="67" spans="2:10" x14ac:dyDescent="0.25">
      <c r="B67" s="185" t="s">
        <v>68</v>
      </c>
      <c r="C67" s="207">
        <v>11683</v>
      </c>
      <c r="D67" s="207">
        <v>1554</v>
      </c>
      <c r="E67" s="207">
        <v>10397</v>
      </c>
      <c r="F67" s="207">
        <v>18389</v>
      </c>
      <c r="G67" s="207">
        <v>24407</v>
      </c>
      <c r="H67" s="207">
        <v>15773</v>
      </c>
      <c r="I67" s="208">
        <f t="shared" ref="I67:I79" si="9">IFERROR(H67/G67-1,"-")</f>
        <v>-0.35375097308149306</v>
      </c>
      <c r="J67" s="208">
        <f>H67/H67</f>
        <v>1</v>
      </c>
    </row>
    <row r="68" spans="2:10" x14ac:dyDescent="0.25">
      <c r="B68" s="188" t="s">
        <v>97</v>
      </c>
      <c r="C68" s="189">
        <v>2948</v>
      </c>
      <c r="D68" s="189">
        <v>795</v>
      </c>
      <c r="E68" s="189">
        <v>2447</v>
      </c>
      <c r="F68" s="189">
        <v>2288</v>
      </c>
      <c r="G68" s="189">
        <v>3641</v>
      </c>
      <c r="H68" s="189">
        <v>1914</v>
      </c>
      <c r="I68" s="190">
        <f t="shared" si="9"/>
        <v>-0.47432024169184295</v>
      </c>
      <c r="J68" s="190">
        <f>H68/H67</f>
        <v>0.12134660495783935</v>
      </c>
    </row>
    <row r="69" spans="2:10" x14ac:dyDescent="0.25">
      <c r="B69" s="192" t="s">
        <v>103</v>
      </c>
      <c r="C69" s="193">
        <v>1391</v>
      </c>
      <c r="D69" s="193">
        <v>777</v>
      </c>
      <c r="E69" s="193">
        <v>1565</v>
      </c>
      <c r="F69" s="193">
        <v>1964</v>
      </c>
      <c r="G69" s="193">
        <v>2133</v>
      </c>
      <c r="H69" s="193">
        <v>701</v>
      </c>
      <c r="I69" s="194">
        <f t="shared" si="9"/>
        <v>-0.67135489920300051</v>
      </c>
      <c r="J69" s="194">
        <f>H69/H67</f>
        <v>4.4443035567108352E-2</v>
      </c>
    </row>
    <row r="70" spans="2:10" x14ac:dyDescent="0.25">
      <c r="B70" s="192" t="s">
        <v>100</v>
      </c>
      <c r="C70" s="193">
        <v>1557</v>
      </c>
      <c r="D70" s="193">
        <v>18</v>
      </c>
      <c r="E70" s="193">
        <v>882</v>
      </c>
      <c r="F70" s="193">
        <v>324</v>
      </c>
      <c r="G70" s="193">
        <v>1508</v>
      </c>
      <c r="H70" s="193">
        <v>1213</v>
      </c>
      <c r="I70" s="194">
        <f t="shared" si="9"/>
        <v>-0.19562334217506627</v>
      </c>
      <c r="J70" s="194">
        <f>H70/H67</f>
        <v>7.6903569390730994E-2</v>
      </c>
    </row>
    <row r="71" spans="2:10" x14ac:dyDescent="0.25">
      <c r="B71" s="188" t="s">
        <v>107</v>
      </c>
      <c r="C71" s="189">
        <v>8735</v>
      </c>
      <c r="D71" s="189">
        <v>759</v>
      </c>
      <c r="E71" s="189">
        <v>7950</v>
      </c>
      <c r="F71" s="189">
        <v>16101</v>
      </c>
      <c r="G71" s="189">
        <v>20766</v>
      </c>
      <c r="H71" s="189">
        <v>13859</v>
      </c>
      <c r="I71" s="190">
        <f t="shared" si="9"/>
        <v>-0.33261099874795341</v>
      </c>
      <c r="J71" s="190">
        <f>H71/H67</f>
        <v>0.87865339504216067</v>
      </c>
    </row>
    <row r="72" spans="2:10" x14ac:dyDescent="0.25">
      <c r="B72" s="192" t="s">
        <v>110</v>
      </c>
      <c r="C72" s="193">
        <v>3884</v>
      </c>
      <c r="D72" s="193">
        <v>1</v>
      </c>
      <c r="E72" s="193">
        <v>2953</v>
      </c>
      <c r="F72" s="193">
        <v>5416</v>
      </c>
      <c r="G72" s="193">
        <v>6599</v>
      </c>
      <c r="H72" s="193">
        <v>6445</v>
      </c>
      <c r="I72" s="194">
        <f t="shared" si="9"/>
        <v>-2.3336869222609469E-2</v>
      </c>
      <c r="J72" s="194">
        <f>H72/H67</f>
        <v>0.40860964940087491</v>
      </c>
    </row>
    <row r="73" spans="2:10" x14ac:dyDescent="0.25">
      <c r="B73" s="192" t="s">
        <v>113</v>
      </c>
      <c r="C73" s="193">
        <v>861</v>
      </c>
      <c r="D73" s="193">
        <v>201</v>
      </c>
      <c r="E73" s="193">
        <v>1125</v>
      </c>
      <c r="F73" s="193">
        <v>845</v>
      </c>
      <c r="G73" s="193">
        <v>1209</v>
      </c>
      <c r="H73" s="193">
        <v>1027</v>
      </c>
      <c r="I73" s="194">
        <f t="shared" si="9"/>
        <v>-0.15053763440860213</v>
      </c>
      <c r="J73" s="194">
        <f>H73/H67</f>
        <v>6.511126608761808E-2</v>
      </c>
    </row>
    <row r="74" spans="2:10" x14ac:dyDescent="0.25">
      <c r="B74" s="192" t="s">
        <v>116</v>
      </c>
      <c r="C74" s="193">
        <v>1017</v>
      </c>
      <c r="D74" s="193">
        <v>160</v>
      </c>
      <c r="E74" s="193">
        <v>705</v>
      </c>
      <c r="F74" s="193">
        <v>2422</v>
      </c>
      <c r="G74" s="193">
        <v>2680</v>
      </c>
      <c r="H74" s="193">
        <v>917</v>
      </c>
      <c r="I74" s="194">
        <f t="shared" si="9"/>
        <v>-0.65783582089552239</v>
      </c>
      <c r="J74" s="194">
        <f>H74/H67</f>
        <v>5.8137323273949153E-2</v>
      </c>
    </row>
    <row r="75" spans="2:10" x14ac:dyDescent="0.25">
      <c r="B75" s="192" t="s">
        <v>123</v>
      </c>
      <c r="C75" s="193">
        <v>122</v>
      </c>
      <c r="D75" s="193">
        <v>2</v>
      </c>
      <c r="E75" s="193">
        <v>210</v>
      </c>
      <c r="F75" s="193">
        <v>356</v>
      </c>
      <c r="G75" s="193">
        <v>906</v>
      </c>
      <c r="H75" s="193">
        <v>524</v>
      </c>
      <c r="I75" s="194">
        <f t="shared" si="9"/>
        <v>-0.42163355408388525</v>
      </c>
      <c r="J75" s="194">
        <f>H75/H67</f>
        <v>3.32213275851138E-2</v>
      </c>
    </row>
    <row r="76" spans="2:10" x14ac:dyDescent="0.25">
      <c r="B76" s="192" t="s">
        <v>119</v>
      </c>
      <c r="C76" s="193">
        <v>233</v>
      </c>
      <c r="D76" s="193">
        <v>0</v>
      </c>
      <c r="E76" s="193">
        <v>211</v>
      </c>
      <c r="F76" s="193">
        <v>340</v>
      </c>
      <c r="G76" s="193">
        <v>582</v>
      </c>
      <c r="H76" s="193">
        <v>322</v>
      </c>
      <c r="I76" s="194">
        <f t="shared" si="9"/>
        <v>-0.4467353951890034</v>
      </c>
      <c r="J76" s="194">
        <f>H76/H67</f>
        <v>2.041463260001268E-2</v>
      </c>
    </row>
    <row r="77" spans="2:10" x14ac:dyDescent="0.25">
      <c r="B77" s="192" t="s">
        <v>128</v>
      </c>
      <c r="C77" s="193">
        <v>348</v>
      </c>
      <c r="D77" s="193">
        <v>0</v>
      </c>
      <c r="E77" s="193">
        <v>216</v>
      </c>
      <c r="F77" s="193">
        <v>1156</v>
      </c>
      <c r="G77" s="193">
        <v>797</v>
      </c>
      <c r="H77" s="193">
        <v>431</v>
      </c>
      <c r="I77" s="194">
        <f t="shared" si="9"/>
        <v>-0.45922208281053956</v>
      </c>
      <c r="J77" s="194">
        <f>H77/H67</f>
        <v>2.7325175933557346E-2</v>
      </c>
    </row>
    <row r="78" spans="2:10" x14ac:dyDescent="0.25">
      <c r="B78" s="192" t="s">
        <v>131</v>
      </c>
      <c r="C78" s="193">
        <v>356</v>
      </c>
      <c r="D78" s="193">
        <v>0</v>
      </c>
      <c r="E78" s="193">
        <v>149</v>
      </c>
      <c r="F78" s="193">
        <v>218</v>
      </c>
      <c r="G78" s="193">
        <v>380</v>
      </c>
      <c r="H78" s="193">
        <v>502</v>
      </c>
      <c r="I78" s="194">
        <f t="shared" si="9"/>
        <v>0.32105263157894748</v>
      </c>
      <c r="J78" s="194">
        <f>H78/H67</f>
        <v>3.1826539022380015E-2</v>
      </c>
    </row>
    <row r="79" spans="2:10" x14ac:dyDescent="0.25">
      <c r="B79" s="197" t="s">
        <v>145</v>
      </c>
      <c r="C79" s="198">
        <f t="shared" ref="C79:H79" si="10">C71-SUM(C72:C78)</f>
        <v>1914</v>
      </c>
      <c r="D79" s="198">
        <f t="shared" si="10"/>
        <v>395</v>
      </c>
      <c r="E79" s="198">
        <f t="shared" si="10"/>
        <v>2381</v>
      </c>
      <c r="F79" s="198">
        <f t="shared" si="10"/>
        <v>5348</v>
      </c>
      <c r="G79" s="198">
        <f t="shared" si="10"/>
        <v>7613</v>
      </c>
      <c r="H79" s="198">
        <f t="shared" si="10"/>
        <v>3691</v>
      </c>
      <c r="I79" s="199">
        <f t="shared" si="9"/>
        <v>-0.51517141731249172</v>
      </c>
      <c r="J79" s="199">
        <f>H79/H67</f>
        <v>0.23400748113865466</v>
      </c>
    </row>
    <row r="80" spans="2:10" x14ac:dyDescent="0.25">
      <c r="B80" s="184" t="s">
        <v>48</v>
      </c>
      <c r="C80" s="205"/>
      <c r="D80" s="205"/>
      <c r="E80" s="205"/>
      <c r="F80" s="205"/>
      <c r="G80" s="205"/>
      <c r="H80" s="205"/>
      <c r="I80" s="206"/>
      <c r="J80" s="206"/>
    </row>
    <row r="81" spans="2:10" x14ac:dyDescent="0.25">
      <c r="B81" s="185" t="s">
        <v>68</v>
      </c>
      <c r="C81" s="207">
        <v>57643</v>
      </c>
      <c r="D81" s="207">
        <v>6183</v>
      </c>
      <c r="E81" s="207">
        <v>50459</v>
      </c>
      <c r="F81" s="207">
        <v>57829</v>
      </c>
      <c r="G81" s="207">
        <v>66869</v>
      </c>
      <c r="H81" s="207">
        <v>68685</v>
      </c>
      <c r="I81" s="208">
        <f t="shared" ref="I81:I93" si="11">IFERROR(H81/G81-1,"-")</f>
        <v>2.7157576754549995E-2</v>
      </c>
      <c r="J81" s="208">
        <f>H81/H81</f>
        <v>1</v>
      </c>
    </row>
    <row r="82" spans="2:10" x14ac:dyDescent="0.25">
      <c r="B82" s="188" t="s">
        <v>97</v>
      </c>
      <c r="C82" s="189">
        <v>19508</v>
      </c>
      <c r="D82" s="189">
        <v>2964</v>
      </c>
      <c r="E82" s="189">
        <v>19887</v>
      </c>
      <c r="F82" s="189">
        <v>18181</v>
      </c>
      <c r="G82" s="189">
        <v>18681</v>
      </c>
      <c r="H82" s="189">
        <v>19036</v>
      </c>
      <c r="I82" s="190">
        <f t="shared" si="11"/>
        <v>1.9003265349820664E-2</v>
      </c>
      <c r="J82" s="190">
        <f>H82/H81</f>
        <v>0.27714930479726285</v>
      </c>
    </row>
    <row r="83" spans="2:10" x14ac:dyDescent="0.25">
      <c r="B83" s="192" t="s">
        <v>103</v>
      </c>
      <c r="C83" s="193">
        <v>3989</v>
      </c>
      <c r="D83" s="193">
        <v>1841</v>
      </c>
      <c r="E83" s="193">
        <v>5892</v>
      </c>
      <c r="F83" s="193">
        <v>3040</v>
      </c>
      <c r="G83" s="193">
        <v>3538</v>
      </c>
      <c r="H83" s="193">
        <v>3458</v>
      </c>
      <c r="I83" s="194">
        <f t="shared" si="11"/>
        <v>-2.2611644997173497E-2</v>
      </c>
      <c r="J83" s="194">
        <f>H83/H81</f>
        <v>5.0345781466113418E-2</v>
      </c>
    </row>
    <row r="84" spans="2:10" x14ac:dyDescent="0.25">
      <c r="B84" s="192" t="s">
        <v>100</v>
      </c>
      <c r="C84" s="193">
        <v>15519</v>
      </c>
      <c r="D84" s="193">
        <v>1123</v>
      </c>
      <c r="E84" s="193">
        <v>13995</v>
      </c>
      <c r="F84" s="193">
        <v>15141</v>
      </c>
      <c r="G84" s="193">
        <v>15143</v>
      </c>
      <c r="H84" s="193">
        <v>15578</v>
      </c>
      <c r="I84" s="194">
        <f t="shared" si="11"/>
        <v>2.8726144092980244E-2</v>
      </c>
      <c r="J84" s="194">
        <f>H84/H81</f>
        <v>0.22680352333114945</v>
      </c>
    </row>
    <row r="85" spans="2:10" x14ac:dyDescent="0.25">
      <c r="B85" s="188" t="s">
        <v>107</v>
      </c>
      <c r="C85" s="189">
        <v>38135</v>
      </c>
      <c r="D85" s="189">
        <v>3219</v>
      </c>
      <c r="E85" s="189">
        <v>30572</v>
      </c>
      <c r="F85" s="189">
        <v>39648</v>
      </c>
      <c r="G85" s="189">
        <v>48188</v>
      </c>
      <c r="H85" s="189">
        <v>49649</v>
      </c>
      <c r="I85" s="190">
        <f t="shared" si="11"/>
        <v>3.0318751556404067E-2</v>
      </c>
      <c r="J85" s="190">
        <f>H85/H81</f>
        <v>0.72285069520273715</v>
      </c>
    </row>
    <row r="86" spans="2:10" x14ac:dyDescent="0.25">
      <c r="B86" s="192" t="s">
        <v>110</v>
      </c>
      <c r="C86" s="193">
        <v>6693</v>
      </c>
      <c r="D86" s="193">
        <v>193</v>
      </c>
      <c r="E86" s="193">
        <v>5005</v>
      </c>
      <c r="F86" s="193">
        <v>7345</v>
      </c>
      <c r="G86" s="193">
        <v>9359</v>
      </c>
      <c r="H86" s="193">
        <v>9724</v>
      </c>
      <c r="I86" s="194">
        <f t="shared" si="11"/>
        <v>3.8999893150977627E-2</v>
      </c>
      <c r="J86" s="194">
        <f>H86/H81</f>
        <v>0.14157385164155201</v>
      </c>
    </row>
    <row r="87" spans="2:10" x14ac:dyDescent="0.25">
      <c r="B87" s="192" t="s">
        <v>113</v>
      </c>
      <c r="C87" s="193">
        <v>12909</v>
      </c>
      <c r="D87" s="193">
        <v>682</v>
      </c>
      <c r="E87" s="193">
        <v>8736</v>
      </c>
      <c r="F87" s="193">
        <v>11990</v>
      </c>
      <c r="G87" s="193">
        <v>14402</v>
      </c>
      <c r="H87" s="193">
        <v>13160</v>
      </c>
      <c r="I87" s="194">
        <f t="shared" si="11"/>
        <v>-8.6238022496875399E-2</v>
      </c>
      <c r="J87" s="194">
        <f>H87/H81</f>
        <v>0.19159933027589721</v>
      </c>
    </row>
    <row r="88" spans="2:10" x14ac:dyDescent="0.25">
      <c r="B88" s="192" t="s">
        <v>116</v>
      </c>
      <c r="C88" s="193">
        <v>2993</v>
      </c>
      <c r="D88" s="193">
        <v>694</v>
      </c>
      <c r="E88" s="193">
        <v>3013</v>
      </c>
      <c r="F88" s="193">
        <v>3296</v>
      </c>
      <c r="G88" s="193">
        <v>4901</v>
      </c>
      <c r="H88" s="193">
        <v>5225</v>
      </c>
      <c r="I88" s="194">
        <f t="shared" si="11"/>
        <v>6.6108957355641706E-2</v>
      </c>
      <c r="J88" s="194">
        <f>H88/H81</f>
        <v>7.6071922544951584E-2</v>
      </c>
    </row>
    <row r="89" spans="2:10" x14ac:dyDescent="0.25">
      <c r="B89" s="192" t="s">
        <v>123</v>
      </c>
      <c r="C89" s="193">
        <v>665</v>
      </c>
      <c r="D89" s="193">
        <v>59</v>
      </c>
      <c r="E89" s="193">
        <v>945</v>
      </c>
      <c r="F89" s="193">
        <v>744</v>
      </c>
      <c r="G89" s="193">
        <v>1177</v>
      </c>
      <c r="H89" s="193">
        <v>1676</v>
      </c>
      <c r="I89" s="194">
        <f t="shared" si="11"/>
        <v>0.42395921835174177</v>
      </c>
      <c r="J89" s="194">
        <f>H89/H81</f>
        <v>2.4401252092887821E-2</v>
      </c>
    </row>
    <row r="90" spans="2:10" x14ac:dyDescent="0.25">
      <c r="B90" s="192" t="s">
        <v>119</v>
      </c>
      <c r="C90" s="193">
        <v>399</v>
      </c>
      <c r="D90" s="193">
        <v>53</v>
      </c>
      <c r="E90" s="193">
        <v>604</v>
      </c>
      <c r="F90" s="193">
        <v>464</v>
      </c>
      <c r="G90" s="193">
        <v>653</v>
      </c>
      <c r="H90" s="193">
        <v>722</v>
      </c>
      <c r="I90" s="194">
        <f t="shared" si="11"/>
        <v>0.10566615620214392</v>
      </c>
      <c r="J90" s="194">
        <f>H90/H81</f>
        <v>1.0511756569847857E-2</v>
      </c>
    </row>
    <row r="91" spans="2:10" x14ac:dyDescent="0.25">
      <c r="B91" s="192" t="s">
        <v>128</v>
      </c>
      <c r="C91" s="193">
        <v>1180</v>
      </c>
      <c r="D91" s="193">
        <v>17</v>
      </c>
      <c r="E91" s="193">
        <v>888</v>
      </c>
      <c r="F91" s="193">
        <v>1463</v>
      </c>
      <c r="G91" s="193">
        <v>1259</v>
      </c>
      <c r="H91" s="193">
        <v>1203</v>
      </c>
      <c r="I91" s="194">
        <f t="shared" si="11"/>
        <v>-4.4479745830023787E-2</v>
      </c>
      <c r="J91" s="194">
        <f>H91/H81</f>
        <v>1.7514741209871152E-2</v>
      </c>
    </row>
    <row r="92" spans="2:10" x14ac:dyDescent="0.25">
      <c r="B92" s="192" t="s">
        <v>131</v>
      </c>
      <c r="C92" s="193">
        <v>1727</v>
      </c>
      <c r="D92" s="193">
        <v>88</v>
      </c>
      <c r="E92" s="193">
        <v>702</v>
      </c>
      <c r="F92" s="193">
        <v>1268</v>
      </c>
      <c r="G92" s="193">
        <v>1627</v>
      </c>
      <c r="H92" s="193">
        <v>899</v>
      </c>
      <c r="I92" s="194">
        <f t="shared" si="11"/>
        <v>-0.44744929317762749</v>
      </c>
      <c r="J92" s="194">
        <f>H92/H81</f>
        <v>1.3088738443619422E-2</v>
      </c>
    </row>
    <row r="93" spans="2:10" x14ac:dyDescent="0.25">
      <c r="B93" s="197" t="s">
        <v>145</v>
      </c>
      <c r="C93" s="198">
        <f t="shared" ref="C93:H93" si="12">C85-SUM(C86:C92)</f>
        <v>11569</v>
      </c>
      <c r="D93" s="198">
        <f t="shared" si="12"/>
        <v>1433</v>
      </c>
      <c r="E93" s="198">
        <f t="shared" si="12"/>
        <v>10679</v>
      </c>
      <c r="F93" s="198">
        <f t="shared" si="12"/>
        <v>13078</v>
      </c>
      <c r="G93" s="198">
        <f t="shared" si="12"/>
        <v>14810</v>
      </c>
      <c r="H93" s="198">
        <f t="shared" si="12"/>
        <v>17040</v>
      </c>
      <c r="I93" s="199">
        <f t="shared" si="11"/>
        <v>0.15057393652937212</v>
      </c>
      <c r="J93" s="199">
        <f>H93/H81</f>
        <v>0.24808910242411006</v>
      </c>
    </row>
    <row r="94" spans="2:10" x14ac:dyDescent="0.25">
      <c r="B94" s="184" t="s">
        <v>49</v>
      </c>
      <c r="C94" s="205"/>
      <c r="D94" s="205"/>
      <c r="E94" s="205"/>
      <c r="F94" s="205"/>
      <c r="G94" s="205"/>
      <c r="H94" s="205"/>
      <c r="I94" s="206"/>
      <c r="J94" s="206"/>
    </row>
    <row r="95" spans="2:10" x14ac:dyDescent="0.25">
      <c r="B95" s="185" t="s">
        <v>68</v>
      </c>
      <c r="C95" s="207">
        <v>5359</v>
      </c>
      <c r="D95" s="207">
        <v>1385</v>
      </c>
      <c r="E95" s="207">
        <v>4177</v>
      </c>
      <c r="F95" s="207">
        <v>5270</v>
      </c>
      <c r="G95" s="207">
        <v>4803</v>
      </c>
      <c r="H95" s="207">
        <v>4194</v>
      </c>
      <c r="I95" s="208">
        <f t="shared" ref="I95:I107" si="13">IFERROR(H95/G95-1,"-")</f>
        <v>-0.12679575265459087</v>
      </c>
      <c r="J95" s="208">
        <f>H95/H95</f>
        <v>1</v>
      </c>
    </row>
    <row r="96" spans="2:10" x14ac:dyDescent="0.25">
      <c r="B96" s="188" t="s">
        <v>97</v>
      </c>
      <c r="C96" s="189">
        <v>3061</v>
      </c>
      <c r="D96" s="189">
        <v>799</v>
      </c>
      <c r="E96" s="189">
        <v>2253</v>
      </c>
      <c r="F96" s="189">
        <v>3101</v>
      </c>
      <c r="G96" s="189">
        <v>2167</v>
      </c>
      <c r="H96" s="189">
        <v>1760</v>
      </c>
      <c r="I96" s="190">
        <f t="shared" si="13"/>
        <v>-0.18781725888324874</v>
      </c>
      <c r="J96" s="190">
        <f>H96/H95</f>
        <v>0.41964711492608486</v>
      </c>
    </row>
    <row r="97" spans="2:10" x14ac:dyDescent="0.25">
      <c r="B97" s="192" t="s">
        <v>103</v>
      </c>
      <c r="C97" s="193">
        <v>1674</v>
      </c>
      <c r="D97" s="193">
        <v>461</v>
      </c>
      <c r="E97" s="193">
        <v>1122</v>
      </c>
      <c r="F97" s="193">
        <v>489</v>
      </c>
      <c r="G97" s="193">
        <v>315</v>
      </c>
      <c r="H97" s="193">
        <v>389</v>
      </c>
      <c r="I97" s="194">
        <f t="shared" si="13"/>
        <v>0.23492063492063497</v>
      </c>
      <c r="J97" s="194">
        <f>H97/H95</f>
        <v>9.2751549833094901E-2</v>
      </c>
    </row>
    <row r="98" spans="2:10" x14ac:dyDescent="0.25">
      <c r="B98" s="192" t="s">
        <v>100</v>
      </c>
      <c r="C98" s="193">
        <v>1387</v>
      </c>
      <c r="D98" s="193">
        <v>338</v>
      </c>
      <c r="E98" s="193">
        <v>1131</v>
      </c>
      <c r="F98" s="193">
        <v>2612</v>
      </c>
      <c r="G98" s="193">
        <v>1852</v>
      </c>
      <c r="H98" s="193">
        <v>1371</v>
      </c>
      <c r="I98" s="194">
        <f t="shared" si="13"/>
        <v>-0.25971922246220303</v>
      </c>
      <c r="J98" s="194">
        <f>H98/H95</f>
        <v>0.32689556509299</v>
      </c>
    </row>
    <row r="99" spans="2:10" x14ac:dyDescent="0.25">
      <c r="B99" s="188" t="s">
        <v>107</v>
      </c>
      <c r="C99" s="189">
        <v>2298</v>
      </c>
      <c r="D99" s="189">
        <v>586</v>
      </c>
      <c r="E99" s="189">
        <v>1924</v>
      </c>
      <c r="F99" s="189">
        <v>2169</v>
      </c>
      <c r="G99" s="189">
        <v>2636</v>
      </c>
      <c r="H99" s="189">
        <v>2434</v>
      </c>
      <c r="I99" s="190">
        <f t="shared" si="13"/>
        <v>-7.6631259484066794E-2</v>
      </c>
      <c r="J99" s="190">
        <f>H99/H95</f>
        <v>0.58035288507391514</v>
      </c>
    </row>
    <row r="100" spans="2:10" x14ac:dyDescent="0.25">
      <c r="B100" s="192" t="s">
        <v>110</v>
      </c>
      <c r="C100" s="193">
        <v>525</v>
      </c>
      <c r="D100" s="193">
        <v>25</v>
      </c>
      <c r="E100" s="193">
        <v>330</v>
      </c>
      <c r="F100" s="193">
        <v>411</v>
      </c>
      <c r="G100" s="193">
        <v>472</v>
      </c>
      <c r="H100" s="193">
        <v>478</v>
      </c>
      <c r="I100" s="194">
        <f t="shared" si="13"/>
        <v>1.2711864406779627E-2</v>
      </c>
      <c r="J100" s="194">
        <f>H100/H95</f>
        <v>0.1139723414401526</v>
      </c>
    </row>
    <row r="101" spans="2:10" x14ac:dyDescent="0.25">
      <c r="B101" s="192" t="s">
        <v>113</v>
      </c>
      <c r="C101" s="193">
        <v>458</v>
      </c>
      <c r="D101" s="193">
        <v>92</v>
      </c>
      <c r="E101" s="193">
        <v>390</v>
      </c>
      <c r="F101" s="193">
        <v>440</v>
      </c>
      <c r="G101" s="193">
        <v>537</v>
      </c>
      <c r="H101" s="193">
        <v>505</v>
      </c>
      <c r="I101" s="194">
        <f t="shared" si="13"/>
        <v>-5.9590316573556845E-2</v>
      </c>
      <c r="J101" s="194">
        <f>H101/H95</f>
        <v>0.12041010968049595</v>
      </c>
    </row>
    <row r="102" spans="2:10" x14ac:dyDescent="0.25">
      <c r="B102" s="192" t="s">
        <v>116</v>
      </c>
      <c r="C102" s="193">
        <v>500</v>
      </c>
      <c r="D102" s="193">
        <v>271</v>
      </c>
      <c r="E102" s="193">
        <v>388</v>
      </c>
      <c r="F102" s="193">
        <v>402</v>
      </c>
      <c r="G102" s="193">
        <v>456</v>
      </c>
      <c r="H102" s="193">
        <v>412</v>
      </c>
      <c r="I102" s="194">
        <f t="shared" si="13"/>
        <v>-9.6491228070175405E-2</v>
      </c>
      <c r="J102" s="194">
        <f>H102/H95</f>
        <v>9.8235574630424413E-2</v>
      </c>
    </row>
    <row r="103" spans="2:10" x14ac:dyDescent="0.25">
      <c r="B103" s="192" t="s">
        <v>123</v>
      </c>
      <c r="C103" s="193">
        <v>153</v>
      </c>
      <c r="D103" s="193">
        <v>10</v>
      </c>
      <c r="E103" s="193">
        <v>117</v>
      </c>
      <c r="F103" s="193">
        <v>88</v>
      </c>
      <c r="G103" s="193">
        <v>146</v>
      </c>
      <c r="H103" s="193">
        <v>134</v>
      </c>
      <c r="I103" s="194">
        <f t="shared" si="13"/>
        <v>-8.2191780821917804E-2</v>
      </c>
      <c r="J103" s="194">
        <f>H103/H95</f>
        <v>3.195040534096328E-2</v>
      </c>
    </row>
    <row r="104" spans="2:10" x14ac:dyDescent="0.25">
      <c r="B104" s="192" t="s">
        <v>119</v>
      </c>
      <c r="C104" s="193">
        <v>29</v>
      </c>
      <c r="D104" s="193">
        <v>14</v>
      </c>
      <c r="E104" s="193">
        <v>81</v>
      </c>
      <c r="F104" s="193">
        <v>33</v>
      </c>
      <c r="G104" s="193">
        <v>95</v>
      </c>
      <c r="H104" s="193">
        <v>92</v>
      </c>
      <c r="I104" s="194">
        <f t="shared" si="13"/>
        <v>-3.157894736842104E-2</v>
      </c>
      <c r="J104" s="194">
        <f>H104/H95</f>
        <v>2.1936099189318072E-2</v>
      </c>
    </row>
    <row r="105" spans="2:10" x14ac:dyDescent="0.25">
      <c r="B105" s="192" t="s">
        <v>128</v>
      </c>
      <c r="C105" s="193">
        <v>17</v>
      </c>
      <c r="D105" s="193">
        <v>5</v>
      </c>
      <c r="E105" s="193">
        <v>65</v>
      </c>
      <c r="F105" s="193">
        <v>17</v>
      </c>
      <c r="G105" s="193">
        <v>33</v>
      </c>
      <c r="H105" s="193">
        <v>78</v>
      </c>
      <c r="I105" s="194">
        <f t="shared" si="13"/>
        <v>1.3636363636363638</v>
      </c>
      <c r="J105" s="194">
        <f>H105/H95</f>
        <v>1.8597997138769671E-2</v>
      </c>
    </row>
    <row r="106" spans="2:10" x14ac:dyDescent="0.25">
      <c r="B106" s="192" t="s">
        <v>131</v>
      </c>
      <c r="C106" s="193">
        <v>26</v>
      </c>
      <c r="D106" s="193">
        <v>2</v>
      </c>
      <c r="E106" s="193">
        <v>10</v>
      </c>
      <c r="F106" s="193">
        <v>16</v>
      </c>
      <c r="G106" s="193">
        <v>45</v>
      </c>
      <c r="H106" s="193">
        <v>11</v>
      </c>
      <c r="I106" s="194">
        <f t="shared" si="13"/>
        <v>-0.75555555555555554</v>
      </c>
      <c r="J106" s="194">
        <f>H106/H95</f>
        <v>2.6227944682880307E-3</v>
      </c>
    </row>
    <row r="107" spans="2:10" x14ac:dyDescent="0.25">
      <c r="B107" s="197" t="s">
        <v>145</v>
      </c>
      <c r="C107" s="198">
        <f t="shared" ref="C107:H107" si="14">C99-SUM(C100:C106)</f>
        <v>590</v>
      </c>
      <c r="D107" s="198">
        <f t="shared" si="14"/>
        <v>167</v>
      </c>
      <c r="E107" s="198">
        <f t="shared" si="14"/>
        <v>543</v>
      </c>
      <c r="F107" s="198">
        <f t="shared" si="14"/>
        <v>762</v>
      </c>
      <c r="G107" s="198">
        <f t="shared" si="14"/>
        <v>852</v>
      </c>
      <c r="H107" s="198">
        <f t="shared" si="14"/>
        <v>724</v>
      </c>
      <c r="I107" s="199">
        <f t="shared" si="13"/>
        <v>-0.15023474178403751</v>
      </c>
      <c r="J107" s="199">
        <f>H107/H95</f>
        <v>0.1726275631855031</v>
      </c>
    </row>
    <row r="108" spans="2:10" x14ac:dyDescent="0.25">
      <c r="B108" s="184" t="s">
        <v>50</v>
      </c>
      <c r="C108" s="205"/>
      <c r="D108" s="205"/>
      <c r="E108" s="205"/>
      <c r="F108" s="205"/>
      <c r="G108" s="205"/>
      <c r="H108" s="205"/>
      <c r="I108" s="206"/>
      <c r="J108" s="206"/>
    </row>
    <row r="109" spans="2:10" x14ac:dyDescent="0.25">
      <c r="B109" s="185" t="s">
        <v>68</v>
      </c>
      <c r="C109" s="207">
        <v>15480</v>
      </c>
      <c r="D109" s="207">
        <v>1925</v>
      </c>
      <c r="E109" s="207">
        <v>14671</v>
      </c>
      <c r="F109" s="207">
        <v>20512</v>
      </c>
      <c r="G109" s="207">
        <v>17964</v>
      </c>
      <c r="H109" s="207">
        <v>19437</v>
      </c>
      <c r="I109" s="208">
        <f t="shared" ref="I109:I121" si="15">IFERROR(H109/G109-1,"-")</f>
        <v>8.199732798931203E-2</v>
      </c>
      <c r="J109" s="208">
        <f>H109/H109</f>
        <v>1</v>
      </c>
    </row>
    <row r="110" spans="2:10" x14ac:dyDescent="0.25">
      <c r="B110" s="188" t="s">
        <v>97</v>
      </c>
      <c r="C110" s="189">
        <v>3115</v>
      </c>
      <c r="D110" s="189">
        <v>992</v>
      </c>
      <c r="E110" s="189">
        <v>2222</v>
      </c>
      <c r="F110" s="189">
        <v>2461</v>
      </c>
      <c r="G110" s="189">
        <v>2017</v>
      </c>
      <c r="H110" s="189">
        <v>2452</v>
      </c>
      <c r="I110" s="190">
        <f t="shared" si="15"/>
        <v>0.21566683192860681</v>
      </c>
      <c r="J110" s="190">
        <f>H110/H109</f>
        <v>0.1261511550136338</v>
      </c>
    </row>
    <row r="111" spans="2:10" x14ac:dyDescent="0.25">
      <c r="B111" s="192" t="s">
        <v>103</v>
      </c>
      <c r="C111" s="193">
        <v>738</v>
      </c>
      <c r="D111" s="193">
        <v>992</v>
      </c>
      <c r="E111" s="193">
        <v>918</v>
      </c>
      <c r="F111" s="193">
        <v>962</v>
      </c>
      <c r="G111" s="193">
        <v>676</v>
      </c>
      <c r="H111" s="193">
        <v>634</v>
      </c>
      <c r="I111" s="194">
        <f t="shared" si="15"/>
        <v>-6.2130177514792884E-2</v>
      </c>
      <c r="J111" s="194">
        <f>H111/H109</f>
        <v>3.2618202397489325E-2</v>
      </c>
    </row>
    <row r="112" spans="2:10" x14ac:dyDescent="0.25">
      <c r="B112" s="192" t="s">
        <v>100</v>
      </c>
      <c r="C112" s="193">
        <v>2377</v>
      </c>
      <c r="D112" s="193">
        <v>0</v>
      </c>
      <c r="E112" s="193">
        <v>1304</v>
      </c>
      <c r="F112" s="193">
        <v>1499</v>
      </c>
      <c r="G112" s="193">
        <v>1341</v>
      </c>
      <c r="H112" s="193">
        <v>1818</v>
      </c>
      <c r="I112" s="194">
        <f t="shared" si="15"/>
        <v>0.35570469798657722</v>
      </c>
      <c r="J112" s="194">
        <f>H112/H109</f>
        <v>9.3532952616144471E-2</v>
      </c>
    </row>
    <row r="113" spans="2:10" x14ac:dyDescent="0.25">
      <c r="B113" s="188" t="s">
        <v>107</v>
      </c>
      <c r="C113" s="189">
        <v>12365</v>
      </c>
      <c r="D113" s="189">
        <v>933</v>
      </c>
      <c r="E113" s="189">
        <v>12449</v>
      </c>
      <c r="F113" s="189">
        <v>18051</v>
      </c>
      <c r="G113" s="189">
        <v>15947</v>
      </c>
      <c r="H113" s="189">
        <v>16985</v>
      </c>
      <c r="I113" s="190">
        <f t="shared" si="15"/>
        <v>6.5090612654417734E-2</v>
      </c>
      <c r="J113" s="190">
        <f>H113/H109</f>
        <v>0.87384884498636617</v>
      </c>
    </row>
    <row r="114" spans="2:10" x14ac:dyDescent="0.25">
      <c r="B114" s="192" t="s">
        <v>110</v>
      </c>
      <c r="C114" s="193">
        <v>7131</v>
      </c>
      <c r="D114" s="193">
        <v>72</v>
      </c>
      <c r="E114" s="193">
        <v>6730</v>
      </c>
      <c r="F114" s="193">
        <v>11400</v>
      </c>
      <c r="G114" s="193">
        <v>8996</v>
      </c>
      <c r="H114" s="193">
        <v>9024</v>
      </c>
      <c r="I114" s="194">
        <f t="shared" si="15"/>
        <v>3.1124944419742562E-3</v>
      </c>
      <c r="J114" s="194">
        <f>H114/H109</f>
        <v>0.46426917734218243</v>
      </c>
    </row>
    <row r="115" spans="2:10" x14ac:dyDescent="0.25">
      <c r="B115" s="192" t="s">
        <v>113</v>
      </c>
      <c r="C115" s="193">
        <v>508</v>
      </c>
      <c r="D115" s="193">
        <v>123</v>
      </c>
      <c r="E115" s="193">
        <v>493</v>
      </c>
      <c r="F115" s="193">
        <v>970</v>
      </c>
      <c r="G115" s="193">
        <v>722</v>
      </c>
      <c r="H115" s="193">
        <v>749</v>
      </c>
      <c r="I115" s="194">
        <f t="shared" si="15"/>
        <v>3.7396121883656486E-2</v>
      </c>
      <c r="J115" s="194">
        <f>H115/H109</f>
        <v>3.853475330555127E-2</v>
      </c>
    </row>
    <row r="116" spans="2:10" x14ac:dyDescent="0.25">
      <c r="B116" s="192" t="s">
        <v>116</v>
      </c>
      <c r="C116" s="193">
        <v>660</v>
      </c>
      <c r="D116" s="193">
        <v>298</v>
      </c>
      <c r="E116" s="193">
        <v>884</v>
      </c>
      <c r="F116" s="193">
        <v>1866</v>
      </c>
      <c r="G116" s="193">
        <v>1179</v>
      </c>
      <c r="H116" s="193">
        <v>1544</v>
      </c>
      <c r="I116" s="194">
        <f t="shared" si="15"/>
        <v>0.30958439355385914</v>
      </c>
      <c r="J116" s="194">
        <f>H116/H109</f>
        <v>7.9436126974327309E-2</v>
      </c>
    </row>
    <row r="117" spans="2:10" x14ac:dyDescent="0.25">
      <c r="B117" s="192" t="s">
        <v>123</v>
      </c>
      <c r="C117" s="193">
        <v>174</v>
      </c>
      <c r="D117" s="193">
        <v>36</v>
      </c>
      <c r="E117" s="193">
        <v>604</v>
      </c>
      <c r="F117" s="193">
        <v>504</v>
      </c>
      <c r="G117" s="193">
        <v>892</v>
      </c>
      <c r="H117" s="193">
        <v>839</v>
      </c>
      <c r="I117" s="194">
        <f t="shared" si="15"/>
        <v>-5.94170403587444E-2</v>
      </c>
      <c r="J117" s="194">
        <f>H117/H109</f>
        <v>4.3165097494469312E-2</v>
      </c>
    </row>
    <row r="118" spans="2:10" x14ac:dyDescent="0.25">
      <c r="B118" s="192" t="s">
        <v>119</v>
      </c>
      <c r="C118" s="193">
        <v>388</v>
      </c>
      <c r="D118" s="193">
        <v>25</v>
      </c>
      <c r="E118" s="193">
        <v>483</v>
      </c>
      <c r="F118" s="193">
        <v>598</v>
      </c>
      <c r="G118" s="193">
        <v>677</v>
      </c>
      <c r="H118" s="193">
        <v>480</v>
      </c>
      <c r="I118" s="194">
        <f t="shared" si="15"/>
        <v>-0.29098966026587891</v>
      </c>
      <c r="J118" s="194">
        <f>H118/H109</f>
        <v>2.4695169007562894E-2</v>
      </c>
    </row>
    <row r="119" spans="2:10" x14ac:dyDescent="0.25">
      <c r="B119" s="192" t="s">
        <v>128</v>
      </c>
      <c r="C119" s="193">
        <v>175</v>
      </c>
      <c r="D119" s="193">
        <v>0</v>
      </c>
      <c r="E119" s="193">
        <v>157</v>
      </c>
      <c r="F119" s="193">
        <v>240</v>
      </c>
      <c r="G119" s="193">
        <v>373</v>
      </c>
      <c r="H119" s="193">
        <v>299</v>
      </c>
      <c r="I119" s="194">
        <f t="shared" si="15"/>
        <v>-0.19839142091152817</v>
      </c>
      <c r="J119" s="194">
        <f>H119/H109</f>
        <v>1.5383032360961054E-2</v>
      </c>
    </row>
    <row r="120" spans="2:10" x14ac:dyDescent="0.25">
      <c r="B120" s="192" t="s">
        <v>131</v>
      </c>
      <c r="C120" s="193">
        <v>459</v>
      </c>
      <c r="D120" s="193">
        <v>0</v>
      </c>
      <c r="E120" s="193">
        <v>129</v>
      </c>
      <c r="F120" s="193">
        <v>124</v>
      </c>
      <c r="G120" s="193">
        <v>414</v>
      </c>
      <c r="H120" s="193">
        <v>219</v>
      </c>
      <c r="I120" s="194">
        <f t="shared" si="15"/>
        <v>-0.47101449275362317</v>
      </c>
      <c r="J120" s="194">
        <f>H120/H109</f>
        <v>1.1267170859700571E-2</v>
      </c>
    </row>
    <row r="121" spans="2:10" x14ac:dyDescent="0.25">
      <c r="B121" s="197" t="s">
        <v>145</v>
      </c>
      <c r="C121" s="198">
        <f t="shared" ref="C121:H121" si="16">C113-SUM(C114:C120)</f>
        <v>2870</v>
      </c>
      <c r="D121" s="198">
        <f t="shared" si="16"/>
        <v>379</v>
      </c>
      <c r="E121" s="198">
        <f t="shared" si="16"/>
        <v>2969</v>
      </c>
      <c r="F121" s="198">
        <f t="shared" si="16"/>
        <v>2349</v>
      </c>
      <c r="G121" s="198">
        <f t="shared" si="16"/>
        <v>2694</v>
      </c>
      <c r="H121" s="198">
        <f t="shared" si="16"/>
        <v>3831</v>
      </c>
      <c r="I121" s="199">
        <f t="shared" si="15"/>
        <v>0.42204899777282856</v>
      </c>
      <c r="J121" s="199">
        <f>H121/H109</f>
        <v>0.19709831764161137</v>
      </c>
    </row>
    <row r="122" spans="2:10" x14ac:dyDescent="0.25">
      <c r="B122" s="184" t="s">
        <v>51</v>
      </c>
      <c r="C122" s="205"/>
      <c r="D122" s="205"/>
      <c r="E122" s="205"/>
      <c r="F122" s="205"/>
      <c r="G122" s="205"/>
      <c r="H122" s="205"/>
      <c r="I122" s="206"/>
      <c r="J122" s="206"/>
    </row>
    <row r="123" spans="2:10" x14ac:dyDescent="0.25">
      <c r="B123" s="185" t="s">
        <v>68</v>
      </c>
      <c r="C123" s="207">
        <v>23364</v>
      </c>
      <c r="D123" s="207">
        <v>8041</v>
      </c>
      <c r="E123" s="207">
        <v>17059</v>
      </c>
      <c r="F123" s="207">
        <v>22775</v>
      </c>
      <c r="G123" s="207">
        <v>22625</v>
      </c>
      <c r="H123" s="207">
        <v>24926</v>
      </c>
      <c r="I123" s="208">
        <f t="shared" ref="I123:I135" si="17">IFERROR(H123/G123-1,"-")</f>
        <v>0.10170165745856363</v>
      </c>
      <c r="J123" s="208">
        <f>H123/H123</f>
        <v>1</v>
      </c>
    </row>
    <row r="124" spans="2:10" x14ac:dyDescent="0.25">
      <c r="B124" s="188" t="s">
        <v>97</v>
      </c>
      <c r="C124" s="189">
        <v>12212</v>
      </c>
      <c r="D124" s="189">
        <v>5069</v>
      </c>
      <c r="E124" s="189">
        <v>8995</v>
      </c>
      <c r="F124" s="189">
        <v>12083</v>
      </c>
      <c r="G124" s="189">
        <v>11880</v>
      </c>
      <c r="H124" s="189">
        <v>13464</v>
      </c>
      <c r="I124" s="190">
        <f t="shared" si="17"/>
        <v>0.1333333333333333</v>
      </c>
      <c r="J124" s="190">
        <f>H124/H123</f>
        <v>0.54015887025595766</v>
      </c>
    </row>
    <row r="125" spans="2:10" x14ac:dyDescent="0.25">
      <c r="B125" s="192" t="s">
        <v>103</v>
      </c>
      <c r="C125" s="193">
        <v>6261</v>
      </c>
      <c r="D125" s="193">
        <v>2876</v>
      </c>
      <c r="E125" s="193">
        <v>4007</v>
      </c>
      <c r="F125" s="193">
        <v>5638</v>
      </c>
      <c r="G125" s="193">
        <v>5012</v>
      </c>
      <c r="H125" s="193">
        <v>6097</v>
      </c>
      <c r="I125" s="194">
        <f t="shared" si="17"/>
        <v>0.21648044692737423</v>
      </c>
      <c r="J125" s="194">
        <f>H125/H123</f>
        <v>0.24460402792265104</v>
      </c>
    </row>
    <row r="126" spans="2:10" x14ac:dyDescent="0.25">
      <c r="B126" s="192" t="s">
        <v>100</v>
      </c>
      <c r="C126" s="193">
        <v>5951</v>
      </c>
      <c r="D126" s="193">
        <v>2193</v>
      </c>
      <c r="E126" s="193">
        <v>4988</v>
      </c>
      <c r="F126" s="193">
        <v>6445</v>
      </c>
      <c r="G126" s="193">
        <v>6868</v>
      </c>
      <c r="H126" s="193">
        <v>7367</v>
      </c>
      <c r="I126" s="194">
        <f t="shared" si="17"/>
        <v>7.2655794991263845E-2</v>
      </c>
      <c r="J126" s="194">
        <f>H126/H123</f>
        <v>0.29555484233330659</v>
      </c>
    </row>
    <row r="127" spans="2:10" x14ac:dyDescent="0.25">
      <c r="B127" s="188" t="s">
        <v>107</v>
      </c>
      <c r="C127" s="189">
        <v>11152</v>
      </c>
      <c r="D127" s="189">
        <v>2972</v>
      </c>
      <c r="E127" s="189">
        <v>8064</v>
      </c>
      <c r="F127" s="189">
        <v>10692</v>
      </c>
      <c r="G127" s="189">
        <v>10745</v>
      </c>
      <c r="H127" s="189">
        <v>11462</v>
      </c>
      <c r="I127" s="190">
        <f t="shared" si="17"/>
        <v>6.6728711028385401E-2</v>
      </c>
      <c r="J127" s="190">
        <f>H127/H123</f>
        <v>0.45984112974404234</v>
      </c>
    </row>
    <row r="128" spans="2:10" x14ac:dyDescent="0.25">
      <c r="B128" s="192" t="s">
        <v>110</v>
      </c>
      <c r="C128" s="193">
        <v>1151</v>
      </c>
      <c r="D128" s="193">
        <v>71</v>
      </c>
      <c r="E128" s="193">
        <v>857</v>
      </c>
      <c r="F128" s="193">
        <v>1254</v>
      </c>
      <c r="G128" s="193">
        <v>1571</v>
      </c>
      <c r="H128" s="193">
        <v>1243</v>
      </c>
      <c r="I128" s="194">
        <f t="shared" si="17"/>
        <v>-0.2087842138765118</v>
      </c>
      <c r="J128" s="194">
        <f>H128/H123</f>
        <v>4.9867608120035302E-2</v>
      </c>
    </row>
    <row r="129" spans="2:10" x14ac:dyDescent="0.25">
      <c r="B129" s="192" t="s">
        <v>113</v>
      </c>
      <c r="C129" s="193">
        <v>1141</v>
      </c>
      <c r="D129" s="193">
        <v>336</v>
      </c>
      <c r="E129" s="193">
        <v>938</v>
      </c>
      <c r="F129" s="193">
        <v>1580</v>
      </c>
      <c r="G129" s="193">
        <v>1621</v>
      </c>
      <c r="H129" s="193">
        <v>1849</v>
      </c>
      <c r="I129" s="194">
        <f t="shared" si="17"/>
        <v>0.14065391733497834</v>
      </c>
      <c r="J129" s="194">
        <f>H129/H123</f>
        <v>7.4179571531733934E-2</v>
      </c>
    </row>
    <row r="130" spans="2:10" x14ac:dyDescent="0.25">
      <c r="B130" s="192" t="s">
        <v>116</v>
      </c>
      <c r="C130" s="193">
        <v>860</v>
      </c>
      <c r="D130" s="193">
        <v>349</v>
      </c>
      <c r="E130" s="193">
        <v>884</v>
      </c>
      <c r="F130" s="193">
        <v>854</v>
      </c>
      <c r="G130" s="193">
        <v>776</v>
      </c>
      <c r="H130" s="193">
        <v>1068</v>
      </c>
      <c r="I130" s="194">
        <f t="shared" si="17"/>
        <v>0.37628865979381443</v>
      </c>
      <c r="J130" s="194">
        <f>H130/H123</f>
        <v>4.2846826606755997E-2</v>
      </c>
    </row>
    <row r="131" spans="2:10" x14ac:dyDescent="0.25">
      <c r="B131" s="192" t="s">
        <v>123</v>
      </c>
      <c r="C131" s="193">
        <v>215</v>
      </c>
      <c r="D131" s="193">
        <v>44</v>
      </c>
      <c r="E131" s="193">
        <v>270</v>
      </c>
      <c r="F131" s="193">
        <v>263</v>
      </c>
      <c r="G131" s="193">
        <v>326</v>
      </c>
      <c r="H131" s="193">
        <v>304</v>
      </c>
      <c r="I131" s="194">
        <f t="shared" si="17"/>
        <v>-6.7484662576687171E-2</v>
      </c>
      <c r="J131" s="194">
        <f>H131/H123</f>
        <v>1.2196100457353767E-2</v>
      </c>
    </row>
    <row r="132" spans="2:10" x14ac:dyDescent="0.25">
      <c r="B132" s="192" t="s">
        <v>119</v>
      </c>
      <c r="C132" s="193">
        <v>148</v>
      </c>
      <c r="D132" s="193">
        <v>37</v>
      </c>
      <c r="E132" s="193">
        <v>179</v>
      </c>
      <c r="F132" s="193">
        <v>200</v>
      </c>
      <c r="G132" s="193">
        <v>198</v>
      </c>
      <c r="H132" s="193">
        <v>222</v>
      </c>
      <c r="I132" s="194">
        <f t="shared" si="17"/>
        <v>0.1212121212121211</v>
      </c>
      <c r="J132" s="194">
        <f>H132/H123</f>
        <v>8.9063628339886066E-3</v>
      </c>
    </row>
    <row r="133" spans="2:10" x14ac:dyDescent="0.25">
      <c r="B133" s="192" t="s">
        <v>128</v>
      </c>
      <c r="C133" s="193">
        <v>214</v>
      </c>
      <c r="D133" s="193">
        <v>2</v>
      </c>
      <c r="E133" s="193">
        <v>110</v>
      </c>
      <c r="F133" s="193">
        <v>153</v>
      </c>
      <c r="G133" s="193">
        <v>235</v>
      </c>
      <c r="H133" s="193">
        <v>199</v>
      </c>
      <c r="I133" s="194">
        <f t="shared" si="17"/>
        <v>-0.15319148936170213</v>
      </c>
      <c r="J133" s="194">
        <f>H133/H123</f>
        <v>7.9836315493861838E-3</v>
      </c>
    </row>
    <row r="134" spans="2:10" x14ac:dyDescent="0.25">
      <c r="B134" s="192" t="s">
        <v>131</v>
      </c>
      <c r="C134" s="193">
        <v>408</v>
      </c>
      <c r="D134" s="193">
        <v>10</v>
      </c>
      <c r="E134" s="193">
        <v>245</v>
      </c>
      <c r="F134" s="193">
        <v>313</v>
      </c>
      <c r="G134" s="193">
        <v>336</v>
      </c>
      <c r="H134" s="193">
        <v>370</v>
      </c>
      <c r="I134" s="194">
        <f t="shared" si="17"/>
        <v>0.10119047619047628</v>
      </c>
      <c r="J134" s="194">
        <f>H134/H123</f>
        <v>1.4843938056647677E-2</v>
      </c>
    </row>
    <row r="135" spans="2:10" x14ac:dyDescent="0.25">
      <c r="B135" s="197" t="s">
        <v>145</v>
      </c>
      <c r="C135" s="198">
        <f t="shared" ref="C135:H135" si="18">C127-SUM(C128:C134)</f>
        <v>7015</v>
      </c>
      <c r="D135" s="198">
        <f t="shared" si="18"/>
        <v>2123</v>
      </c>
      <c r="E135" s="198">
        <f t="shared" si="18"/>
        <v>4581</v>
      </c>
      <c r="F135" s="198">
        <f t="shared" si="18"/>
        <v>6075</v>
      </c>
      <c r="G135" s="198">
        <f t="shared" si="18"/>
        <v>5682</v>
      </c>
      <c r="H135" s="198">
        <f t="shared" si="18"/>
        <v>6207</v>
      </c>
      <c r="I135" s="199">
        <f t="shared" si="17"/>
        <v>9.2397043294614623E-2</v>
      </c>
      <c r="J135" s="199">
        <f>H135/H123</f>
        <v>0.24901709058814089</v>
      </c>
    </row>
    <row r="136" spans="2:10" x14ac:dyDescent="0.25">
      <c r="B136" s="184" t="s">
        <v>52</v>
      </c>
      <c r="C136" s="205"/>
      <c r="D136" s="205"/>
      <c r="E136" s="205"/>
      <c r="F136" s="205"/>
      <c r="G136" s="205"/>
      <c r="H136" s="205"/>
      <c r="I136" s="206"/>
      <c r="J136" s="206"/>
    </row>
    <row r="137" spans="2:10" x14ac:dyDescent="0.25">
      <c r="B137" s="185" t="s">
        <v>68</v>
      </c>
      <c r="C137" s="207">
        <v>22403</v>
      </c>
      <c r="D137" s="207">
        <v>5135</v>
      </c>
      <c r="E137" s="207">
        <v>21666</v>
      </c>
      <c r="F137" s="207">
        <v>23086</v>
      </c>
      <c r="G137" s="207">
        <v>23921</v>
      </c>
      <c r="H137" s="207">
        <v>23285</v>
      </c>
      <c r="I137" s="208">
        <f t="shared" ref="I137:I149" si="19">IFERROR(H137/G137-1,"-")</f>
        <v>-2.6587517244262338E-2</v>
      </c>
      <c r="J137" s="208">
        <f>H137/H137</f>
        <v>1</v>
      </c>
    </row>
    <row r="138" spans="2:10" x14ac:dyDescent="0.25">
      <c r="B138" s="188" t="s">
        <v>97</v>
      </c>
      <c r="C138" s="189">
        <v>1316</v>
      </c>
      <c r="D138" s="189">
        <v>2820</v>
      </c>
      <c r="E138" s="189">
        <v>1386</v>
      </c>
      <c r="F138" s="189">
        <v>1146</v>
      </c>
      <c r="G138" s="189">
        <v>1343</v>
      </c>
      <c r="H138" s="189">
        <v>670</v>
      </c>
      <c r="I138" s="190">
        <f t="shared" si="19"/>
        <v>-0.50111690245718543</v>
      </c>
      <c r="J138" s="190">
        <f>H138/H137</f>
        <v>2.877388876959416E-2</v>
      </c>
    </row>
    <row r="139" spans="2:10" x14ac:dyDescent="0.25">
      <c r="B139" s="192" t="s">
        <v>103</v>
      </c>
      <c r="C139" s="193">
        <v>917</v>
      </c>
      <c r="D139" s="193">
        <v>2577</v>
      </c>
      <c r="E139" s="193">
        <v>871</v>
      </c>
      <c r="F139" s="193">
        <v>637</v>
      </c>
      <c r="G139" s="193">
        <v>870</v>
      </c>
      <c r="H139" s="193">
        <v>270</v>
      </c>
      <c r="I139" s="194">
        <f t="shared" si="19"/>
        <v>-0.68965517241379315</v>
      </c>
      <c r="J139" s="194">
        <f>H139/H137</f>
        <v>1.1595447713120034E-2</v>
      </c>
    </row>
    <row r="140" spans="2:10" x14ac:dyDescent="0.25">
      <c r="B140" s="192" t="s">
        <v>100</v>
      </c>
      <c r="C140" s="193">
        <v>399</v>
      </c>
      <c r="D140" s="193">
        <v>243</v>
      </c>
      <c r="E140" s="193">
        <v>515</v>
      </c>
      <c r="F140" s="193">
        <v>509</v>
      </c>
      <c r="G140" s="193">
        <v>473</v>
      </c>
      <c r="H140" s="193">
        <v>400</v>
      </c>
      <c r="I140" s="194">
        <f t="shared" si="19"/>
        <v>-0.15433403805496826</v>
      </c>
      <c r="J140" s="194">
        <f>H140/H137</f>
        <v>1.7178441056474127E-2</v>
      </c>
    </row>
    <row r="141" spans="2:10" x14ac:dyDescent="0.25">
      <c r="B141" s="188" t="s">
        <v>107</v>
      </c>
      <c r="C141" s="189">
        <v>21087</v>
      </c>
      <c r="D141" s="189">
        <v>2315</v>
      </c>
      <c r="E141" s="189">
        <v>20280</v>
      </c>
      <c r="F141" s="189">
        <v>21940</v>
      </c>
      <c r="G141" s="189">
        <v>22578</v>
      </c>
      <c r="H141" s="189">
        <v>22615</v>
      </c>
      <c r="I141" s="190">
        <f t="shared" si="19"/>
        <v>1.6387633979979555E-3</v>
      </c>
      <c r="J141" s="190">
        <f>H141/H137</f>
        <v>0.97122611123040581</v>
      </c>
    </row>
    <row r="142" spans="2:10" x14ac:dyDescent="0.25">
      <c r="B142" s="192" t="s">
        <v>110</v>
      </c>
      <c r="C142" s="193">
        <v>8839</v>
      </c>
      <c r="D142" s="193">
        <v>85</v>
      </c>
      <c r="E142" s="193">
        <v>7429</v>
      </c>
      <c r="F142" s="193">
        <v>8576</v>
      </c>
      <c r="G142" s="193">
        <v>9308</v>
      </c>
      <c r="H142" s="193">
        <v>9450</v>
      </c>
      <c r="I142" s="194">
        <f t="shared" si="19"/>
        <v>1.5255694026643729E-2</v>
      </c>
      <c r="J142" s="194">
        <f>H142/H137</f>
        <v>0.40584066995920121</v>
      </c>
    </row>
    <row r="143" spans="2:10" x14ac:dyDescent="0.25">
      <c r="B143" s="192" t="s">
        <v>113</v>
      </c>
      <c r="C143" s="193">
        <v>1212</v>
      </c>
      <c r="D143" s="193">
        <v>192</v>
      </c>
      <c r="E143" s="193">
        <v>1299</v>
      </c>
      <c r="F143" s="193">
        <v>1902</v>
      </c>
      <c r="G143" s="193">
        <v>2028</v>
      </c>
      <c r="H143" s="193">
        <v>1749</v>
      </c>
      <c r="I143" s="194">
        <f t="shared" si="19"/>
        <v>-0.1375739644970414</v>
      </c>
      <c r="J143" s="194">
        <f>H143/H137</f>
        <v>7.5112733519433109E-2</v>
      </c>
    </row>
    <row r="144" spans="2:10" x14ac:dyDescent="0.25">
      <c r="B144" s="192" t="s">
        <v>116</v>
      </c>
      <c r="C144" s="193">
        <v>1560</v>
      </c>
      <c r="D144" s="193">
        <v>945</v>
      </c>
      <c r="E144" s="193">
        <v>2904</v>
      </c>
      <c r="F144" s="193">
        <v>2192</v>
      </c>
      <c r="G144" s="193">
        <v>2057</v>
      </c>
      <c r="H144" s="193">
        <v>2346</v>
      </c>
      <c r="I144" s="194">
        <f t="shared" si="19"/>
        <v>0.14049586776859502</v>
      </c>
      <c r="J144" s="194">
        <f>H144/H137</f>
        <v>0.10075155679622075</v>
      </c>
    </row>
    <row r="145" spans="2:10" x14ac:dyDescent="0.25">
      <c r="B145" s="192" t="s">
        <v>123</v>
      </c>
      <c r="C145" s="193">
        <v>262</v>
      </c>
      <c r="D145" s="193">
        <v>43</v>
      </c>
      <c r="E145" s="193">
        <v>770</v>
      </c>
      <c r="F145" s="193">
        <v>751</v>
      </c>
      <c r="G145" s="193">
        <v>669</v>
      </c>
      <c r="H145" s="193">
        <v>678</v>
      </c>
      <c r="I145" s="194">
        <f t="shared" si="19"/>
        <v>1.3452914798206317E-2</v>
      </c>
      <c r="J145" s="194">
        <f>H145/H137</f>
        <v>2.9117457590723643E-2</v>
      </c>
    </row>
    <row r="146" spans="2:10" x14ac:dyDescent="0.25">
      <c r="B146" s="192" t="s">
        <v>119</v>
      </c>
      <c r="C146" s="193">
        <v>321</v>
      </c>
      <c r="D146" s="193">
        <v>18</v>
      </c>
      <c r="E146" s="193">
        <v>389</v>
      </c>
      <c r="F146" s="193">
        <v>445</v>
      </c>
      <c r="G146" s="193">
        <v>462</v>
      </c>
      <c r="H146" s="193">
        <v>351</v>
      </c>
      <c r="I146" s="194">
        <f t="shared" si="19"/>
        <v>-0.24025974025974028</v>
      </c>
      <c r="J146" s="194">
        <f>H146/H137</f>
        <v>1.5074082027056044E-2</v>
      </c>
    </row>
    <row r="147" spans="2:10" x14ac:dyDescent="0.25">
      <c r="B147" s="192" t="s">
        <v>128</v>
      </c>
      <c r="C147" s="193">
        <v>1068</v>
      </c>
      <c r="D147" s="193">
        <v>3</v>
      </c>
      <c r="E147" s="193">
        <v>444</v>
      </c>
      <c r="F147" s="193">
        <v>665</v>
      </c>
      <c r="G147" s="193">
        <v>638</v>
      </c>
      <c r="H147" s="193">
        <v>582</v>
      </c>
      <c r="I147" s="194">
        <f t="shared" si="19"/>
        <v>-8.7774294670846409E-2</v>
      </c>
      <c r="J147" s="194">
        <f>H147/H137</f>
        <v>2.4994631737169853E-2</v>
      </c>
    </row>
    <row r="148" spans="2:10" x14ac:dyDescent="0.25">
      <c r="B148" s="192" t="s">
        <v>131</v>
      </c>
      <c r="C148" s="193">
        <v>2158</v>
      </c>
      <c r="D148" s="193">
        <v>11</v>
      </c>
      <c r="E148" s="193">
        <v>194</v>
      </c>
      <c r="F148" s="193">
        <v>457</v>
      </c>
      <c r="G148" s="193">
        <v>407</v>
      </c>
      <c r="H148" s="193">
        <v>288</v>
      </c>
      <c r="I148" s="194">
        <f t="shared" si="19"/>
        <v>-0.29238329238329241</v>
      </c>
      <c r="J148" s="194">
        <f>H148/H137</f>
        <v>1.2368477560661371E-2</v>
      </c>
    </row>
    <row r="149" spans="2:10" x14ac:dyDescent="0.25">
      <c r="B149" s="197" t="s">
        <v>145</v>
      </c>
      <c r="C149" s="198">
        <f t="shared" ref="C149:H149" si="20">C141-SUM(C142:C148)</f>
        <v>5667</v>
      </c>
      <c r="D149" s="198">
        <f t="shared" si="20"/>
        <v>1018</v>
      </c>
      <c r="E149" s="198">
        <f t="shared" si="20"/>
        <v>6851</v>
      </c>
      <c r="F149" s="198">
        <f t="shared" si="20"/>
        <v>6952</v>
      </c>
      <c r="G149" s="198">
        <f t="shared" si="20"/>
        <v>7009</v>
      </c>
      <c r="H149" s="198">
        <f t="shared" si="20"/>
        <v>7171</v>
      </c>
      <c r="I149" s="199">
        <f t="shared" si="19"/>
        <v>2.3113140248252284E-2</v>
      </c>
      <c r="J149" s="199">
        <f>H149/H137</f>
        <v>0.30796650203993986</v>
      </c>
    </row>
    <row r="150" spans="2:10" x14ac:dyDescent="0.25">
      <c r="B150" s="184" t="s">
        <v>53</v>
      </c>
      <c r="C150" s="205"/>
      <c r="D150" s="205"/>
      <c r="E150" s="205"/>
      <c r="F150" s="205"/>
      <c r="G150" s="205"/>
      <c r="H150" s="205"/>
      <c r="I150" s="206"/>
      <c r="J150" s="206"/>
    </row>
    <row r="151" spans="2:10" x14ac:dyDescent="0.25">
      <c r="B151" s="185" t="s">
        <v>68</v>
      </c>
      <c r="C151" s="207">
        <v>10383</v>
      </c>
      <c r="D151" s="207">
        <v>2755</v>
      </c>
      <c r="E151" s="207">
        <v>8860</v>
      </c>
      <c r="F151" s="207">
        <v>9544</v>
      </c>
      <c r="G151" s="207">
        <v>11257</v>
      </c>
      <c r="H151" s="207">
        <v>10568</v>
      </c>
      <c r="I151" s="208">
        <f t="shared" ref="I151:I163" si="21">IFERROR(H151/G151-1,"-")</f>
        <v>-6.1206360486808165E-2</v>
      </c>
      <c r="J151" s="208">
        <f>H151/H151</f>
        <v>1</v>
      </c>
    </row>
    <row r="152" spans="2:10" x14ac:dyDescent="0.25">
      <c r="B152" s="188" t="s">
        <v>97</v>
      </c>
      <c r="C152" s="189">
        <v>4117</v>
      </c>
      <c r="D152" s="189">
        <v>1791</v>
      </c>
      <c r="E152" s="189">
        <v>4209</v>
      </c>
      <c r="F152" s="189">
        <v>3972</v>
      </c>
      <c r="G152" s="189">
        <v>4164</v>
      </c>
      <c r="H152" s="189">
        <v>3106</v>
      </c>
      <c r="I152" s="190">
        <f t="shared" si="21"/>
        <v>-0.25408261287223821</v>
      </c>
      <c r="J152" s="190">
        <f>H152/H151</f>
        <v>0.29390613171839514</v>
      </c>
    </row>
    <row r="153" spans="2:10" x14ac:dyDescent="0.25">
      <c r="B153" s="192" t="s">
        <v>103</v>
      </c>
      <c r="C153" s="193">
        <v>2441</v>
      </c>
      <c r="D153" s="193">
        <v>1698</v>
      </c>
      <c r="E153" s="193">
        <v>3088</v>
      </c>
      <c r="F153" s="193">
        <v>2997</v>
      </c>
      <c r="G153" s="193">
        <v>3313</v>
      </c>
      <c r="H153" s="193">
        <v>2129</v>
      </c>
      <c r="I153" s="194">
        <f t="shared" si="21"/>
        <v>-0.35738001811047393</v>
      </c>
      <c r="J153" s="194">
        <f>H153/H151</f>
        <v>0.20145722937168811</v>
      </c>
    </row>
    <row r="154" spans="2:10" x14ac:dyDescent="0.25">
      <c r="B154" s="192" t="s">
        <v>100</v>
      </c>
      <c r="C154" s="193">
        <v>1676</v>
      </c>
      <c r="D154" s="193">
        <v>93</v>
      </c>
      <c r="E154" s="193">
        <v>1121</v>
      </c>
      <c r="F154" s="193">
        <v>975</v>
      </c>
      <c r="G154" s="193">
        <v>851</v>
      </c>
      <c r="H154" s="193">
        <v>977</v>
      </c>
      <c r="I154" s="194">
        <f t="shared" si="21"/>
        <v>0.14806110458284372</v>
      </c>
      <c r="J154" s="194">
        <f>H154/H151</f>
        <v>9.2448902346707038E-2</v>
      </c>
    </row>
    <row r="155" spans="2:10" x14ac:dyDescent="0.25">
      <c r="B155" s="188" t="s">
        <v>107</v>
      </c>
      <c r="C155" s="189">
        <v>6266</v>
      </c>
      <c r="D155" s="189">
        <v>964</v>
      </c>
      <c r="E155" s="189">
        <v>4651</v>
      </c>
      <c r="F155" s="189">
        <v>5572</v>
      </c>
      <c r="G155" s="189">
        <v>7093</v>
      </c>
      <c r="H155" s="189">
        <v>7462</v>
      </c>
      <c r="I155" s="190">
        <f t="shared" si="21"/>
        <v>5.2023121387283267E-2</v>
      </c>
      <c r="J155" s="190">
        <f>H155/H151</f>
        <v>0.70609386828160481</v>
      </c>
    </row>
    <row r="156" spans="2:10" x14ac:dyDescent="0.25">
      <c r="B156" s="192" t="s">
        <v>110</v>
      </c>
      <c r="C156" s="193">
        <v>2010</v>
      </c>
      <c r="D156" s="193">
        <v>36</v>
      </c>
      <c r="E156" s="193">
        <v>1506</v>
      </c>
      <c r="F156" s="193">
        <v>1540</v>
      </c>
      <c r="G156" s="193">
        <v>1960</v>
      </c>
      <c r="H156" s="193">
        <v>1771</v>
      </c>
      <c r="I156" s="194">
        <f t="shared" si="21"/>
        <v>-9.6428571428571419E-2</v>
      </c>
      <c r="J156" s="194">
        <f>H156/H151</f>
        <v>0.16758137774413323</v>
      </c>
    </row>
    <row r="157" spans="2:10" x14ac:dyDescent="0.25">
      <c r="B157" s="192" t="s">
        <v>113</v>
      </c>
      <c r="C157" s="193">
        <v>1618</v>
      </c>
      <c r="D157" s="193">
        <v>166</v>
      </c>
      <c r="E157" s="193">
        <v>1083</v>
      </c>
      <c r="F157" s="193">
        <v>1406</v>
      </c>
      <c r="G157" s="193">
        <v>1587</v>
      </c>
      <c r="H157" s="193">
        <v>1411</v>
      </c>
      <c r="I157" s="194">
        <f t="shared" si="21"/>
        <v>-0.11090107120352866</v>
      </c>
      <c r="J157" s="194">
        <f>H157/H151</f>
        <v>0.13351627554882664</v>
      </c>
    </row>
    <row r="158" spans="2:10" x14ac:dyDescent="0.25">
      <c r="B158" s="192" t="s">
        <v>116</v>
      </c>
      <c r="C158" s="193">
        <v>746</v>
      </c>
      <c r="D158" s="193">
        <v>183</v>
      </c>
      <c r="E158" s="193">
        <v>536</v>
      </c>
      <c r="F158" s="193">
        <v>712</v>
      </c>
      <c r="G158" s="193">
        <v>1028</v>
      </c>
      <c r="H158" s="193">
        <v>1579</v>
      </c>
      <c r="I158" s="194">
        <f t="shared" si="21"/>
        <v>0.53599221789883278</v>
      </c>
      <c r="J158" s="194">
        <f>H158/H151</f>
        <v>0.14941332323996973</v>
      </c>
    </row>
    <row r="159" spans="2:10" x14ac:dyDescent="0.25">
      <c r="B159" s="192" t="s">
        <v>123</v>
      </c>
      <c r="C159" s="193">
        <v>201</v>
      </c>
      <c r="D159" s="193">
        <v>50</v>
      </c>
      <c r="E159" s="193">
        <v>172</v>
      </c>
      <c r="F159" s="193">
        <v>216</v>
      </c>
      <c r="G159" s="193">
        <v>371</v>
      </c>
      <c r="H159" s="193">
        <v>322</v>
      </c>
      <c r="I159" s="194">
        <f t="shared" si="21"/>
        <v>-0.13207547169811318</v>
      </c>
      <c r="J159" s="194">
        <f>H159/H151</f>
        <v>3.0469341408024223E-2</v>
      </c>
    </row>
    <row r="160" spans="2:10" x14ac:dyDescent="0.25">
      <c r="B160" s="192" t="s">
        <v>119</v>
      </c>
      <c r="C160" s="193">
        <v>213</v>
      </c>
      <c r="D160" s="193">
        <v>37</v>
      </c>
      <c r="E160" s="193">
        <v>214</v>
      </c>
      <c r="F160" s="193">
        <v>271</v>
      </c>
      <c r="G160" s="193">
        <v>264</v>
      </c>
      <c r="H160" s="193">
        <v>305</v>
      </c>
      <c r="I160" s="194">
        <f t="shared" si="21"/>
        <v>0.15530303030303028</v>
      </c>
      <c r="J160" s="194">
        <f>H160/H151</f>
        <v>2.8860711582134747E-2</v>
      </c>
    </row>
    <row r="161" spans="2:10" x14ac:dyDescent="0.25">
      <c r="B161" s="192" t="s">
        <v>128</v>
      </c>
      <c r="C161" s="193">
        <v>115</v>
      </c>
      <c r="D161" s="193">
        <v>4</v>
      </c>
      <c r="E161" s="193">
        <v>62</v>
      </c>
      <c r="F161" s="193">
        <v>101</v>
      </c>
      <c r="G161" s="193">
        <v>68</v>
      </c>
      <c r="H161" s="193">
        <v>94</v>
      </c>
      <c r="I161" s="194">
        <f t="shared" si="21"/>
        <v>0.38235294117647056</v>
      </c>
      <c r="J161" s="194">
        <f>H161/H151</f>
        <v>8.8947766843300528E-3</v>
      </c>
    </row>
    <row r="162" spans="2:10" x14ac:dyDescent="0.25">
      <c r="B162" s="192" t="s">
        <v>131</v>
      </c>
      <c r="C162" s="193">
        <v>188</v>
      </c>
      <c r="D162" s="193">
        <v>8</v>
      </c>
      <c r="E162" s="193">
        <v>71</v>
      </c>
      <c r="F162" s="193">
        <v>108</v>
      </c>
      <c r="G162" s="193">
        <v>105</v>
      </c>
      <c r="H162" s="193">
        <v>86</v>
      </c>
      <c r="I162" s="194">
        <f t="shared" si="21"/>
        <v>-0.18095238095238098</v>
      </c>
      <c r="J162" s="194">
        <f>H162/H151</f>
        <v>8.1377744133232406E-3</v>
      </c>
    </row>
    <row r="163" spans="2:10" x14ac:dyDescent="0.25">
      <c r="B163" s="197" t="s">
        <v>145</v>
      </c>
      <c r="C163" s="198">
        <f t="shared" ref="C163:H163" si="22">C155-SUM(C156:C162)</f>
        <v>1175</v>
      </c>
      <c r="D163" s="198">
        <f t="shared" si="22"/>
        <v>480</v>
      </c>
      <c r="E163" s="198">
        <f t="shared" si="22"/>
        <v>1007</v>
      </c>
      <c r="F163" s="198">
        <f t="shared" si="22"/>
        <v>1218</v>
      </c>
      <c r="G163" s="198">
        <f t="shared" si="22"/>
        <v>1710</v>
      </c>
      <c r="H163" s="198">
        <f t="shared" si="22"/>
        <v>1894</v>
      </c>
      <c r="I163" s="199">
        <f t="shared" si="21"/>
        <v>0.10760233918128659</v>
      </c>
      <c r="J163" s="199">
        <f>H163/H151</f>
        <v>0.17922028766086298</v>
      </c>
    </row>
    <row r="164" spans="2:10" x14ac:dyDescent="0.25">
      <c r="C164" s="101"/>
      <c r="D164" s="101"/>
      <c r="E164" s="101"/>
      <c r="F164" s="101"/>
      <c r="G164" s="101"/>
      <c r="H164" s="101"/>
      <c r="I164" s="101"/>
    </row>
    <row r="165" spans="2:10" x14ac:dyDescent="0.25">
      <c r="B165" s="129" t="s">
        <v>55</v>
      </c>
      <c r="C165" s="129"/>
      <c r="D165" s="129"/>
      <c r="E165" s="129"/>
      <c r="F165" s="129"/>
      <c r="G165" s="129"/>
      <c r="H165" s="129"/>
      <c r="I165" s="129"/>
      <c r="J165" s="129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574DA-DF41-43A2-BC4B-79639C990BCD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1"/>
      <c r="L4" s="171"/>
      <c r="M4" s="171"/>
      <c r="P4" s="170" t="s">
        <v>262</v>
      </c>
      <c r="Q4" s="171"/>
      <c r="R4" s="171"/>
      <c r="S4" s="171"/>
      <c r="T4" s="171"/>
      <c r="U4" s="171"/>
      <c r="V4" s="171"/>
      <c r="W4" s="171"/>
      <c r="X4" s="171"/>
      <c r="Y4" s="171"/>
    </row>
    <row r="5" spans="1:25" ht="6" customHeight="1" x14ac:dyDescent="0.25"/>
    <row r="6" spans="1:25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  <c r="M6" s="202"/>
      <c r="P6" s="172"/>
      <c r="Q6" s="201" t="s">
        <v>43</v>
      </c>
      <c r="R6" s="202"/>
      <c r="S6" s="202"/>
      <c r="T6" s="202"/>
      <c r="U6" s="202"/>
      <c r="V6" s="202"/>
      <c r="W6" s="202"/>
      <c r="X6" s="202"/>
      <c r="Y6" s="202"/>
    </row>
    <row r="7" spans="1:25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4" t="str">
        <f>CONCATENATE("var. ",RIGHT(H7,2),"/",RIGHT(D7,2))</f>
        <v>var. 25/21</v>
      </c>
      <c r="K7" s="203" t="str">
        <f>CONCATENATE("dif. ",RIGHT(H7,2),"/",RIGHT(G7,2))</f>
        <v>dif. 25/24</v>
      </c>
      <c r="L7" s="203" t="str">
        <f>CONCATENATE("dif. ",RIGHT(H7,2),"/",RIGHT(D7,2))</f>
        <v>dif. 25/21</v>
      </c>
      <c r="M7" s="204" t="str">
        <f>CONCATENATE("Cuota s/ total lugares de residencia ",RIGHT(H7,4))</f>
        <v>Cuota s/ total lugares de residencia 2025</v>
      </c>
      <c r="P7" s="176"/>
      <c r="Q7" s="203" t="s">
        <v>263</v>
      </c>
      <c r="R7" s="203" t="s">
        <v>264</v>
      </c>
      <c r="S7" s="203" t="s">
        <v>265</v>
      </c>
      <c r="T7" s="203" t="s">
        <v>266</v>
      </c>
      <c r="U7" s="203" t="s">
        <v>267</v>
      </c>
      <c r="V7" s="203" t="s">
        <v>268</v>
      </c>
      <c r="W7" s="204" t="str">
        <f>CONCATENATE("var. ",RIGHT(V7,2),"/",RIGHT(U7,2))</f>
        <v>var. 25/24</v>
      </c>
      <c r="X7" s="203" t="str">
        <f>CONCATENATE("dif. ",RIGHT(V7,2),"/",RIGHT(U7,2))</f>
        <v>dif. 25/24</v>
      </c>
      <c r="Y7" s="204" t="str">
        <f>CONCATENATE("Cuota s/ total lugares de residencia ",RIGHT(V7,4))</f>
        <v>Cuota s/ total lugares de residencia 2025</v>
      </c>
    </row>
    <row r="8" spans="1:25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3"/>
      <c r="L8" s="182"/>
      <c r="M8" s="182"/>
      <c r="P8" s="184" t="s">
        <v>52</v>
      </c>
      <c r="Q8" s="182"/>
      <c r="R8" s="182"/>
      <c r="S8" s="182"/>
      <c r="T8" s="182"/>
      <c r="U8" s="182"/>
      <c r="V8" s="183"/>
      <c r="W8" s="183"/>
      <c r="X8" s="183"/>
      <c r="Y8" s="182"/>
    </row>
    <row r="9" spans="1:25" x14ac:dyDescent="0.25">
      <c r="A9" s="1" t="s">
        <v>96</v>
      </c>
      <c r="B9" s="185" t="s">
        <v>68</v>
      </c>
      <c r="C9" s="207">
        <v>790860</v>
      </c>
      <c r="D9" s="207">
        <v>103153</v>
      </c>
      <c r="E9" s="207">
        <v>622796</v>
      </c>
      <c r="F9" s="207">
        <v>814759</v>
      </c>
      <c r="G9" s="207">
        <v>861072</v>
      </c>
      <c r="H9" s="207">
        <v>856219</v>
      </c>
      <c r="I9" s="208">
        <f>IFERROR(H9/G9-1,"-")</f>
        <v>-5.635997918873259E-3</v>
      </c>
      <c r="J9" s="208">
        <f>IFERROR(H9/D9-1,"-")</f>
        <v>7.3004759919730891</v>
      </c>
      <c r="K9" s="207">
        <f>H9-G9</f>
        <v>-4853</v>
      </c>
      <c r="L9" s="207">
        <f>H9-D9</f>
        <v>753066</v>
      </c>
      <c r="M9" s="208">
        <f t="shared" ref="M9:M21" si="0">H9/H$9</f>
        <v>1</v>
      </c>
      <c r="P9" s="185" t="s">
        <v>68</v>
      </c>
      <c r="Q9" s="207">
        <v>43434</v>
      </c>
      <c r="R9" s="207">
        <v>11358</v>
      </c>
      <c r="S9" s="207">
        <v>37264</v>
      </c>
      <c r="T9" s="207">
        <v>45576</v>
      </c>
      <c r="U9" s="207">
        <v>46571</v>
      </c>
      <c r="V9" s="207">
        <v>45813</v>
      </c>
      <c r="W9" s="208">
        <f>IFERROR(V9/U9-1,"-")</f>
        <v>-1.6276223400828793E-2</v>
      </c>
      <c r="X9" s="207">
        <f>V9-U9</f>
        <v>-758</v>
      </c>
      <c r="Y9" s="208">
        <f t="shared" ref="Y9:Y21" si="1">V9/V$9</f>
        <v>1</v>
      </c>
    </row>
    <row r="10" spans="1:25" x14ac:dyDescent="0.25">
      <c r="A10" s="191" t="s">
        <v>103</v>
      </c>
      <c r="B10" s="188" t="s">
        <v>97</v>
      </c>
      <c r="C10" s="189">
        <v>117688</v>
      </c>
      <c r="D10" s="189">
        <v>46227</v>
      </c>
      <c r="E10" s="189">
        <v>98841</v>
      </c>
      <c r="F10" s="189">
        <v>116505</v>
      </c>
      <c r="G10" s="189">
        <v>110606</v>
      </c>
      <c r="H10" s="189">
        <v>109547</v>
      </c>
      <c r="I10" s="209">
        <f>IFERROR(H10/G10-1,"-")</f>
        <v>-9.5745257942606576E-3</v>
      </c>
      <c r="J10" s="190">
        <f t="shared" ref="J10:J21" si="2">IFERROR(H10/D10-1,"-")</f>
        <v>1.3697622601509942</v>
      </c>
      <c r="K10" s="189">
        <f t="shared" ref="K10:K20" si="3">H10-G10</f>
        <v>-1059</v>
      </c>
      <c r="L10" s="189">
        <f t="shared" ref="L10:L21" si="4">H10-D10</f>
        <v>63320</v>
      </c>
      <c r="M10" s="190">
        <f t="shared" si="0"/>
        <v>0.12794273427709499</v>
      </c>
      <c r="P10" s="188" t="s">
        <v>97</v>
      </c>
      <c r="Q10" s="189">
        <v>2143</v>
      </c>
      <c r="R10" s="189">
        <v>6173</v>
      </c>
      <c r="S10" s="189">
        <v>2130</v>
      </c>
      <c r="T10" s="189">
        <v>2795</v>
      </c>
      <c r="U10" s="189">
        <v>2375</v>
      </c>
      <c r="V10" s="189">
        <v>1521</v>
      </c>
      <c r="W10" s="209">
        <f>IFERROR(V10/U10-1,"-")</f>
        <v>-0.359578947368421</v>
      </c>
      <c r="X10" s="188">
        <f t="shared" ref="X10:X20" si="5">V10-U10</f>
        <v>-854</v>
      </c>
      <c r="Y10" s="190">
        <f t="shared" si="1"/>
        <v>3.3200183354069802E-2</v>
      </c>
    </row>
    <row r="11" spans="1:25" x14ac:dyDescent="0.25">
      <c r="A11" s="191" t="s">
        <v>100</v>
      </c>
      <c r="B11" s="192" t="s">
        <v>103</v>
      </c>
      <c r="C11" s="193">
        <v>42738</v>
      </c>
      <c r="D11" s="193">
        <v>33738</v>
      </c>
      <c r="E11" s="193">
        <v>41357</v>
      </c>
      <c r="F11" s="193">
        <v>45001</v>
      </c>
      <c r="G11" s="193">
        <v>39602</v>
      </c>
      <c r="H11" s="193">
        <v>36019</v>
      </c>
      <c r="I11" s="210">
        <f>IFERROR(H11/G11-1,"-")</f>
        <v>-9.0475228523811957E-2</v>
      </c>
      <c r="J11" s="194">
        <f t="shared" si="2"/>
        <v>6.7609224020392489E-2</v>
      </c>
      <c r="K11" s="193">
        <f t="shared" si="3"/>
        <v>-3583</v>
      </c>
      <c r="L11" s="193">
        <f t="shared" si="4"/>
        <v>2281</v>
      </c>
      <c r="M11" s="194">
        <f t="shared" si="0"/>
        <v>4.2067508429502264E-2</v>
      </c>
      <c r="P11" s="192" t="s">
        <v>103</v>
      </c>
      <c r="Q11" s="193">
        <v>1412</v>
      </c>
      <c r="R11" s="193">
        <v>5470</v>
      </c>
      <c r="S11" s="193">
        <v>1100</v>
      </c>
      <c r="T11" s="193">
        <v>1564</v>
      </c>
      <c r="U11" s="193">
        <v>1441</v>
      </c>
      <c r="V11" s="193">
        <v>518</v>
      </c>
      <c r="W11" s="210">
        <f>IFERROR(V11/U11-1,"-")</f>
        <v>-0.64052741151977788</v>
      </c>
      <c r="X11" s="192">
        <f t="shared" si="5"/>
        <v>-923</v>
      </c>
      <c r="Y11" s="194">
        <f>V11/V$9</f>
        <v>1.1306834304673346E-2</v>
      </c>
    </row>
    <row r="12" spans="1:25" x14ac:dyDescent="0.25">
      <c r="A12" s="1"/>
      <c r="B12" s="192" t="s">
        <v>100</v>
      </c>
      <c r="C12" s="193">
        <v>74950</v>
      </c>
      <c r="D12" s="193">
        <v>12489</v>
      </c>
      <c r="E12" s="193">
        <v>57484</v>
      </c>
      <c r="F12" s="193">
        <v>71504</v>
      </c>
      <c r="G12" s="193">
        <v>71004</v>
      </c>
      <c r="H12" s="193">
        <v>73528</v>
      </c>
      <c r="I12" s="210">
        <f>IFERROR(H12/G12-1,"-")</f>
        <v>3.5547293110247402E-2</v>
      </c>
      <c r="J12" s="194">
        <f t="shared" si="2"/>
        <v>4.8874209304187684</v>
      </c>
      <c r="K12" s="193">
        <f t="shared" si="3"/>
        <v>2524</v>
      </c>
      <c r="L12" s="193">
        <f t="shared" si="4"/>
        <v>61039</v>
      </c>
      <c r="M12" s="194">
        <f t="shared" si="0"/>
        <v>8.5875225847592732E-2</v>
      </c>
      <c r="P12" s="192" t="s">
        <v>100</v>
      </c>
      <c r="Q12" s="193">
        <v>731</v>
      </c>
      <c r="R12" s="193">
        <v>703</v>
      </c>
      <c r="S12" s="193">
        <v>1030</v>
      </c>
      <c r="T12" s="193">
        <v>1231</v>
      </c>
      <c r="U12" s="193">
        <v>934</v>
      </c>
      <c r="V12" s="193">
        <v>1003</v>
      </c>
      <c r="W12" s="210">
        <f>IFERROR(V12/U12-1,"-")</f>
        <v>7.3875802997858564E-2</v>
      </c>
      <c r="X12" s="192">
        <f t="shared" si="5"/>
        <v>69</v>
      </c>
      <c r="Y12" s="194">
        <f t="shared" si="1"/>
        <v>2.1893349049396459E-2</v>
      </c>
    </row>
    <row r="13" spans="1:25" s="74" customFormat="1" x14ac:dyDescent="0.25">
      <c r="B13" s="188" t="s">
        <v>107</v>
      </c>
      <c r="C13" s="189">
        <v>673172</v>
      </c>
      <c r="D13" s="189">
        <v>56926</v>
      </c>
      <c r="E13" s="189">
        <v>523955</v>
      </c>
      <c r="F13" s="189">
        <v>698254</v>
      </c>
      <c r="G13" s="189">
        <v>750466</v>
      </c>
      <c r="H13" s="189">
        <v>746672</v>
      </c>
      <c r="I13" s="209">
        <f>IFERROR(H13/G13-1,"-")</f>
        <v>-5.0555255001558663E-3</v>
      </c>
      <c r="J13" s="190">
        <f t="shared" si="2"/>
        <v>12.116537258897516</v>
      </c>
      <c r="K13" s="189">
        <f t="shared" si="3"/>
        <v>-3794</v>
      </c>
      <c r="L13" s="189">
        <f t="shared" si="4"/>
        <v>689746</v>
      </c>
      <c r="M13" s="190">
        <f t="shared" si="0"/>
        <v>0.87205726572290498</v>
      </c>
      <c r="P13" s="188" t="s">
        <v>107</v>
      </c>
      <c r="Q13" s="189">
        <v>41291</v>
      </c>
      <c r="R13" s="189">
        <v>5185</v>
      </c>
      <c r="S13" s="189">
        <v>35134</v>
      </c>
      <c r="T13" s="189">
        <v>42781</v>
      </c>
      <c r="U13" s="189">
        <v>44196</v>
      </c>
      <c r="V13" s="189">
        <v>44292</v>
      </c>
      <c r="W13" s="209">
        <f>IFERROR(V13/U13-1,"-")</f>
        <v>2.1721422753189223E-3</v>
      </c>
      <c r="X13" s="188">
        <f t="shared" si="5"/>
        <v>96</v>
      </c>
      <c r="Y13" s="190">
        <f t="shared" si="1"/>
        <v>0.96679981664593018</v>
      </c>
    </row>
    <row r="14" spans="1:25" s="74" customFormat="1" x14ac:dyDescent="0.25">
      <c r="B14" s="192" t="s">
        <v>110</v>
      </c>
      <c r="C14" s="193">
        <v>269757</v>
      </c>
      <c r="D14" s="193">
        <v>3519</v>
      </c>
      <c r="E14" s="193">
        <v>189556</v>
      </c>
      <c r="F14" s="193">
        <v>270401</v>
      </c>
      <c r="G14" s="193">
        <v>297934</v>
      </c>
      <c r="H14" s="193">
        <v>303485</v>
      </c>
      <c r="I14" s="210">
        <f t="shared" ref="I14:I21" si="6">IFERROR(H14/G14-1,"-")</f>
        <v>1.863164324984723E-2</v>
      </c>
      <c r="J14" s="194">
        <f t="shared" si="2"/>
        <v>85.24183006535948</v>
      </c>
      <c r="K14" s="193">
        <f t="shared" si="3"/>
        <v>5551</v>
      </c>
      <c r="L14" s="193">
        <f t="shared" si="4"/>
        <v>299966</v>
      </c>
      <c r="M14" s="194">
        <f t="shared" si="0"/>
        <v>0.3544478690615368</v>
      </c>
      <c r="P14" s="192" t="s">
        <v>110</v>
      </c>
      <c r="Q14" s="193">
        <v>17517</v>
      </c>
      <c r="R14" s="193">
        <v>204</v>
      </c>
      <c r="S14" s="193">
        <v>12022</v>
      </c>
      <c r="T14" s="193">
        <v>16324</v>
      </c>
      <c r="U14" s="193">
        <v>17882</v>
      </c>
      <c r="V14" s="193">
        <v>18318</v>
      </c>
      <c r="W14" s="210">
        <f t="shared" ref="W14:W21" si="7">IFERROR(V14/U14-1,"-")</f>
        <v>2.4382060172240205E-2</v>
      </c>
      <c r="X14" s="192">
        <f t="shared" si="5"/>
        <v>436</v>
      </c>
      <c r="Y14" s="194">
        <f t="shared" si="1"/>
        <v>0.39984283936873816</v>
      </c>
    </row>
    <row r="15" spans="1:25" x14ac:dyDescent="0.25">
      <c r="A15" s="1"/>
      <c r="B15" s="192" t="s">
        <v>113</v>
      </c>
      <c r="C15" s="193">
        <v>81748</v>
      </c>
      <c r="D15" s="193">
        <v>8001</v>
      </c>
      <c r="E15" s="193">
        <v>54334</v>
      </c>
      <c r="F15" s="193">
        <v>77594</v>
      </c>
      <c r="G15" s="193">
        <v>84935</v>
      </c>
      <c r="H15" s="193">
        <v>80242</v>
      </c>
      <c r="I15" s="210">
        <f t="shared" si="6"/>
        <v>-5.5254017778301079E-2</v>
      </c>
      <c r="J15" s="194">
        <f t="shared" si="2"/>
        <v>9.0289963754530689</v>
      </c>
      <c r="K15" s="193">
        <f t="shared" si="3"/>
        <v>-4693</v>
      </c>
      <c r="L15" s="193">
        <f t="shared" si="4"/>
        <v>72241</v>
      </c>
      <c r="M15" s="194">
        <f t="shared" si="0"/>
        <v>9.3716677625700906E-2</v>
      </c>
      <c r="P15" s="192" t="s">
        <v>113</v>
      </c>
      <c r="Q15" s="193">
        <v>2719</v>
      </c>
      <c r="R15" s="193">
        <v>431</v>
      </c>
      <c r="S15" s="193">
        <v>2369</v>
      </c>
      <c r="T15" s="193">
        <v>3525</v>
      </c>
      <c r="U15" s="193">
        <v>3633</v>
      </c>
      <c r="V15" s="193">
        <v>3498</v>
      </c>
      <c r="W15" s="210">
        <f t="shared" si="7"/>
        <v>-3.7159372419488079E-2</v>
      </c>
      <c r="X15" s="192">
        <f t="shared" si="5"/>
        <v>-135</v>
      </c>
      <c r="Y15" s="194">
        <f t="shared" si="1"/>
        <v>7.6353873354724641E-2</v>
      </c>
    </row>
    <row r="16" spans="1:25" x14ac:dyDescent="0.25">
      <c r="A16" s="1"/>
      <c r="B16" s="192" t="s">
        <v>116</v>
      </c>
      <c r="C16" s="193">
        <v>31767</v>
      </c>
      <c r="D16" s="193">
        <v>12412</v>
      </c>
      <c r="E16" s="193">
        <v>30355</v>
      </c>
      <c r="F16" s="193">
        <v>38844</v>
      </c>
      <c r="G16" s="193">
        <v>38804</v>
      </c>
      <c r="H16" s="193">
        <v>38424</v>
      </c>
      <c r="I16" s="210">
        <f t="shared" si="6"/>
        <v>-9.7928048654777333E-3</v>
      </c>
      <c r="J16" s="194">
        <f t="shared" si="2"/>
        <v>2.0957138253303254</v>
      </c>
      <c r="K16" s="193">
        <f t="shared" si="3"/>
        <v>-380</v>
      </c>
      <c r="L16" s="193">
        <f t="shared" si="4"/>
        <v>26012</v>
      </c>
      <c r="M16" s="194">
        <f t="shared" si="0"/>
        <v>4.4876369246653017E-2</v>
      </c>
      <c r="P16" s="192" t="s">
        <v>116</v>
      </c>
      <c r="Q16" s="193">
        <v>2971</v>
      </c>
      <c r="R16" s="193">
        <v>1980</v>
      </c>
      <c r="S16" s="193">
        <v>4257</v>
      </c>
      <c r="T16" s="193">
        <v>3849</v>
      </c>
      <c r="U16" s="193">
        <v>3527</v>
      </c>
      <c r="V16" s="193">
        <v>3909</v>
      </c>
      <c r="W16" s="210">
        <f t="shared" si="7"/>
        <v>0.10830734335129</v>
      </c>
      <c r="X16" s="192">
        <f t="shared" si="5"/>
        <v>382</v>
      </c>
      <c r="Y16" s="194">
        <f t="shared" si="1"/>
        <v>8.532512605592299E-2</v>
      </c>
    </row>
    <row r="17" spans="1:25" x14ac:dyDescent="0.25">
      <c r="A17" s="1"/>
      <c r="B17" s="192" t="s">
        <v>123</v>
      </c>
      <c r="C17" s="193">
        <v>22766</v>
      </c>
      <c r="D17" s="193">
        <v>1026</v>
      </c>
      <c r="E17" s="193">
        <v>28670</v>
      </c>
      <c r="F17" s="193">
        <v>25658</v>
      </c>
      <c r="G17" s="193">
        <v>29143</v>
      </c>
      <c r="H17" s="193">
        <v>27793</v>
      </c>
      <c r="I17" s="210">
        <f t="shared" si="6"/>
        <v>-4.6323302336753303E-2</v>
      </c>
      <c r="J17" s="194">
        <f t="shared" si="2"/>
        <v>26.088693957115009</v>
      </c>
      <c r="K17" s="193">
        <f t="shared" si="3"/>
        <v>-1350</v>
      </c>
      <c r="L17" s="193">
        <f t="shared" si="4"/>
        <v>26767</v>
      </c>
      <c r="M17" s="194">
        <f t="shared" si="0"/>
        <v>3.2460153301900566E-2</v>
      </c>
      <c r="P17" s="192" t="s">
        <v>123</v>
      </c>
      <c r="Q17" s="193">
        <v>611</v>
      </c>
      <c r="R17" s="193">
        <v>75</v>
      </c>
      <c r="S17" s="193">
        <v>1698</v>
      </c>
      <c r="T17" s="193">
        <v>1427</v>
      </c>
      <c r="U17" s="193">
        <v>1223</v>
      </c>
      <c r="V17" s="193">
        <v>1190</v>
      </c>
      <c r="W17" s="210">
        <f t="shared" si="7"/>
        <v>-2.698282910874894E-2</v>
      </c>
      <c r="X17" s="192">
        <f t="shared" si="5"/>
        <v>-33</v>
      </c>
      <c r="Y17" s="194">
        <f t="shared" si="1"/>
        <v>2.5975159889114443E-2</v>
      </c>
    </row>
    <row r="18" spans="1:25" x14ac:dyDescent="0.25">
      <c r="A18" s="1"/>
      <c r="B18" s="192" t="s">
        <v>119</v>
      </c>
      <c r="C18" s="193">
        <v>24677</v>
      </c>
      <c r="D18" s="193">
        <v>1862</v>
      </c>
      <c r="E18" s="193">
        <v>25252</v>
      </c>
      <c r="F18" s="193">
        <v>25732</v>
      </c>
      <c r="G18" s="193">
        <v>26910</v>
      </c>
      <c r="H18" s="193">
        <v>24356</v>
      </c>
      <c r="I18" s="210">
        <f t="shared" si="6"/>
        <v>-9.4908955778520987E-2</v>
      </c>
      <c r="J18" s="194">
        <f t="shared" si="2"/>
        <v>12.080558539205155</v>
      </c>
      <c r="K18" s="193">
        <f t="shared" si="3"/>
        <v>-2554</v>
      </c>
      <c r="L18" s="193">
        <f t="shared" si="4"/>
        <v>22494</v>
      </c>
      <c r="M18" s="194">
        <f t="shared" si="0"/>
        <v>2.8445993373190738E-2</v>
      </c>
      <c r="P18" s="192" t="s">
        <v>119</v>
      </c>
      <c r="Q18" s="193">
        <v>634</v>
      </c>
      <c r="R18" s="193">
        <v>193</v>
      </c>
      <c r="S18" s="193">
        <v>807</v>
      </c>
      <c r="T18" s="193">
        <v>808</v>
      </c>
      <c r="U18" s="193">
        <v>835</v>
      </c>
      <c r="V18" s="193">
        <v>677</v>
      </c>
      <c r="W18" s="210">
        <f t="shared" si="7"/>
        <v>-0.18922155688622755</v>
      </c>
      <c r="X18" s="192">
        <f t="shared" si="5"/>
        <v>-158</v>
      </c>
      <c r="Y18" s="194">
        <f t="shared" si="1"/>
        <v>1.4777464911706284E-2</v>
      </c>
    </row>
    <row r="19" spans="1:25" x14ac:dyDescent="0.25">
      <c r="A19" s="191" t="s">
        <v>144</v>
      </c>
      <c r="B19" s="192" t="s">
        <v>128</v>
      </c>
      <c r="C19" s="193">
        <v>23509</v>
      </c>
      <c r="D19" s="193">
        <v>237</v>
      </c>
      <c r="E19" s="193">
        <v>16894</v>
      </c>
      <c r="F19" s="193">
        <v>24736</v>
      </c>
      <c r="G19" s="193">
        <v>20551</v>
      </c>
      <c r="H19" s="193">
        <v>18705</v>
      </c>
      <c r="I19" s="210">
        <f t="shared" si="6"/>
        <v>-8.9825312636854671E-2</v>
      </c>
      <c r="J19" s="194">
        <f t="shared" si="2"/>
        <v>77.924050632911388</v>
      </c>
      <c r="K19" s="193">
        <f t="shared" si="3"/>
        <v>-1846</v>
      </c>
      <c r="L19" s="193">
        <f t="shared" si="4"/>
        <v>18468</v>
      </c>
      <c r="M19" s="194">
        <f t="shared" si="0"/>
        <v>2.1846046397008243E-2</v>
      </c>
      <c r="P19" s="192" t="s">
        <v>128</v>
      </c>
      <c r="Q19" s="193">
        <v>1679</v>
      </c>
      <c r="R19" s="193">
        <v>21</v>
      </c>
      <c r="S19" s="193">
        <v>902</v>
      </c>
      <c r="T19" s="193">
        <v>1570</v>
      </c>
      <c r="U19" s="193">
        <v>1254</v>
      </c>
      <c r="V19" s="193">
        <v>1246</v>
      </c>
      <c r="W19" s="210">
        <f t="shared" si="7"/>
        <v>-6.3795853269537073E-3</v>
      </c>
      <c r="X19" s="192">
        <f t="shared" si="5"/>
        <v>-8</v>
      </c>
      <c r="Y19" s="194">
        <f t="shared" si="1"/>
        <v>2.7197520354484535E-2</v>
      </c>
    </row>
    <row r="20" spans="1:25" x14ac:dyDescent="0.25">
      <c r="A20" s="196" t="s">
        <v>145</v>
      </c>
      <c r="B20" s="192" t="s">
        <v>131</v>
      </c>
      <c r="C20" s="193">
        <v>34375</v>
      </c>
      <c r="D20" s="193">
        <v>1305</v>
      </c>
      <c r="E20" s="193">
        <v>13548</v>
      </c>
      <c r="F20" s="193">
        <v>22419</v>
      </c>
      <c r="G20" s="193">
        <v>23719</v>
      </c>
      <c r="H20" s="193">
        <v>18680</v>
      </c>
      <c r="I20" s="210">
        <f t="shared" si="6"/>
        <v>-0.21244571862220163</v>
      </c>
      <c r="J20" s="194">
        <f t="shared" si="2"/>
        <v>13.314176245210728</v>
      </c>
      <c r="K20" s="193">
        <f t="shared" si="3"/>
        <v>-5039</v>
      </c>
      <c r="L20" s="193">
        <f t="shared" si="4"/>
        <v>17375</v>
      </c>
      <c r="M20" s="194">
        <f t="shared" si="0"/>
        <v>2.1816848259615822E-2</v>
      </c>
      <c r="P20" s="192" t="s">
        <v>131</v>
      </c>
      <c r="Q20" s="193">
        <v>3479</v>
      </c>
      <c r="R20" s="193">
        <v>19</v>
      </c>
      <c r="S20" s="193">
        <v>426</v>
      </c>
      <c r="T20" s="193">
        <v>985</v>
      </c>
      <c r="U20" s="193">
        <v>898</v>
      </c>
      <c r="V20" s="193">
        <v>630</v>
      </c>
      <c r="W20" s="210">
        <f t="shared" si="7"/>
        <v>-0.2984409799554566</v>
      </c>
      <c r="X20" s="192">
        <f t="shared" si="5"/>
        <v>-268</v>
      </c>
      <c r="Y20" s="194">
        <f t="shared" si="1"/>
        <v>1.3751555235413529E-2</v>
      </c>
    </row>
    <row r="21" spans="1:25" x14ac:dyDescent="0.25">
      <c r="B21" s="197" t="s">
        <v>145</v>
      </c>
      <c r="C21" s="198">
        <f t="shared" ref="C21" si="8">C13-SUM(C14:C20)</f>
        <v>184573</v>
      </c>
      <c r="D21" s="198">
        <f t="shared" ref="D21:E21" si="9">D13-SUM(D14:D20)</f>
        <v>28564</v>
      </c>
      <c r="E21" s="198">
        <f t="shared" si="9"/>
        <v>165346</v>
      </c>
      <c r="F21" s="198">
        <f t="shared" ref="F21:H21" si="10">F13-SUM(F14:F20)</f>
        <v>212870</v>
      </c>
      <c r="G21" s="198">
        <f t="shared" si="10"/>
        <v>228470</v>
      </c>
      <c r="H21" s="198">
        <f t="shared" si="10"/>
        <v>234987</v>
      </c>
      <c r="I21" s="211">
        <f t="shared" si="6"/>
        <v>2.852453276141298E-2</v>
      </c>
      <c r="J21" s="199">
        <f t="shared" si="2"/>
        <v>7.2266839378238341</v>
      </c>
      <c r="K21" s="198">
        <f>H21-G21</f>
        <v>6517</v>
      </c>
      <c r="L21" s="198">
        <f t="shared" si="4"/>
        <v>206423</v>
      </c>
      <c r="M21" s="199">
        <f t="shared" si="0"/>
        <v>0.27444730845729887</v>
      </c>
      <c r="P21" s="197" t="s">
        <v>145</v>
      </c>
      <c r="Q21" s="198">
        <f t="shared" ref="Q21:V21" si="11">Q13-SUM(Q14:Q20)</f>
        <v>11681</v>
      </c>
      <c r="R21" s="198">
        <f t="shared" si="11"/>
        <v>2262</v>
      </c>
      <c r="S21" s="198">
        <f t="shared" si="11"/>
        <v>12653</v>
      </c>
      <c r="T21" s="198">
        <f t="shared" si="11"/>
        <v>14293</v>
      </c>
      <c r="U21" s="198">
        <f t="shared" si="11"/>
        <v>14944</v>
      </c>
      <c r="V21" s="198">
        <f t="shared" si="11"/>
        <v>14824</v>
      </c>
      <c r="W21" s="211">
        <f t="shared" si="7"/>
        <v>-8.0299785867237183E-3</v>
      </c>
      <c r="X21" s="197">
        <f>V21-U21</f>
        <v>-120</v>
      </c>
      <c r="Y21" s="199">
        <f t="shared" si="1"/>
        <v>0.32357627747582562</v>
      </c>
    </row>
    <row r="22" spans="1:25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3"/>
      <c r="L22" s="182"/>
      <c r="M22" s="182"/>
    </row>
    <row r="23" spans="1:25" x14ac:dyDescent="0.25">
      <c r="B23" s="185" t="s">
        <v>68</v>
      </c>
      <c r="C23" s="207">
        <v>286450</v>
      </c>
      <c r="D23" s="207">
        <v>34529</v>
      </c>
      <c r="E23" s="207">
        <v>230846</v>
      </c>
      <c r="F23" s="207">
        <v>286632</v>
      </c>
      <c r="G23" s="207">
        <v>305512</v>
      </c>
      <c r="H23" s="207">
        <v>293941</v>
      </c>
      <c r="I23" s="208">
        <f>IFERROR(H23/G23-1,"-")</f>
        <v>-3.7874126057241608E-2</v>
      </c>
      <c r="J23" s="208">
        <f>IFERROR(H23/D23-1,"-")</f>
        <v>7.5128732369891971</v>
      </c>
      <c r="K23" s="207">
        <f>H23-G23</f>
        <v>-11571</v>
      </c>
      <c r="L23" s="207">
        <f>H23-D23</f>
        <v>259412</v>
      </c>
      <c r="M23" s="208">
        <f t="shared" ref="M23:M35" si="12">H23/H$9</f>
        <v>0.34330118813060678</v>
      </c>
    </row>
    <row r="24" spans="1:25" x14ac:dyDescent="0.25">
      <c r="B24" s="188" t="s">
        <v>97</v>
      </c>
      <c r="C24" s="189">
        <v>17157</v>
      </c>
      <c r="D24" s="189">
        <v>14284</v>
      </c>
      <c r="E24" s="189">
        <v>18574</v>
      </c>
      <c r="F24" s="189">
        <v>15183</v>
      </c>
      <c r="G24" s="189">
        <v>14733</v>
      </c>
      <c r="H24" s="189">
        <v>12508</v>
      </c>
      <c r="I24" s="209">
        <f>IFERROR(H24/G24-1,"-")</f>
        <v>-0.15102151632389871</v>
      </c>
      <c r="J24" s="190">
        <f t="shared" ref="J24:J35" si="13">IFERROR(H24/D24-1,"-")</f>
        <v>-0.1243349201904228</v>
      </c>
      <c r="K24" s="189">
        <f t="shared" ref="K24:K34" si="14">H24-G24</f>
        <v>-2225</v>
      </c>
      <c r="L24" s="189">
        <f t="shared" ref="L24:L35" si="15">H24-D24</f>
        <v>-1776</v>
      </c>
      <c r="M24" s="190">
        <f t="shared" si="12"/>
        <v>1.4608412100175305E-2</v>
      </c>
    </row>
    <row r="25" spans="1:25" x14ac:dyDescent="0.25">
      <c r="B25" s="192" t="s">
        <v>103</v>
      </c>
      <c r="C25" s="193">
        <v>7984</v>
      </c>
      <c r="D25" s="193">
        <v>10448</v>
      </c>
      <c r="E25" s="193">
        <v>8574</v>
      </c>
      <c r="F25" s="193">
        <v>6217</v>
      </c>
      <c r="G25" s="193">
        <v>4984</v>
      </c>
      <c r="H25" s="193">
        <v>4666</v>
      </c>
      <c r="I25" s="210">
        <f>IFERROR(H25/G25-1,"-")</f>
        <v>-6.3804173354735205E-2</v>
      </c>
      <c r="J25" s="194">
        <f t="shared" si="13"/>
        <v>-0.55340735068912705</v>
      </c>
      <c r="K25" s="193">
        <f t="shared" si="14"/>
        <v>-318</v>
      </c>
      <c r="L25" s="193">
        <f t="shared" si="15"/>
        <v>-5782</v>
      </c>
      <c r="M25" s="194">
        <f t="shared" si="12"/>
        <v>5.4495403629211689E-3</v>
      </c>
    </row>
    <row r="26" spans="1:25" x14ac:dyDescent="0.25">
      <c r="B26" s="192" t="s">
        <v>100</v>
      </c>
      <c r="C26" s="193">
        <v>9173</v>
      </c>
      <c r="D26" s="193">
        <v>3836</v>
      </c>
      <c r="E26" s="193">
        <v>10000</v>
      </c>
      <c r="F26" s="193">
        <v>8966</v>
      </c>
      <c r="G26" s="193">
        <v>9749</v>
      </c>
      <c r="H26" s="193">
        <v>7842</v>
      </c>
      <c r="I26" s="210">
        <f>IFERROR(H26/G26-1,"-")</f>
        <v>-0.1956098061339625</v>
      </c>
      <c r="J26" s="194">
        <f t="shared" si="13"/>
        <v>1.0443169968717414</v>
      </c>
      <c r="K26" s="193">
        <f t="shared" si="14"/>
        <v>-1907</v>
      </c>
      <c r="L26" s="193">
        <f t="shared" si="15"/>
        <v>4006</v>
      </c>
      <c r="M26" s="194">
        <f t="shared" si="12"/>
        <v>9.1588717372541369E-3</v>
      </c>
    </row>
    <row r="27" spans="1:25" x14ac:dyDescent="0.25">
      <c r="B27" s="188" t="s">
        <v>107</v>
      </c>
      <c r="C27" s="189">
        <v>269293</v>
      </c>
      <c r="D27" s="189">
        <v>20245</v>
      </c>
      <c r="E27" s="189">
        <v>212272</v>
      </c>
      <c r="F27" s="189">
        <v>271449</v>
      </c>
      <c r="G27" s="189">
        <v>290779</v>
      </c>
      <c r="H27" s="189">
        <v>281433</v>
      </c>
      <c r="I27" s="209">
        <f>IFERROR(H27/G27-1,"-")</f>
        <v>-3.2141248164413549E-2</v>
      </c>
      <c r="J27" s="190">
        <f t="shared" si="13"/>
        <v>12.901358360088912</v>
      </c>
      <c r="K27" s="189">
        <f t="shared" si="14"/>
        <v>-9346</v>
      </c>
      <c r="L27" s="189">
        <f t="shared" si="15"/>
        <v>261188</v>
      </c>
      <c r="M27" s="190">
        <f t="shared" si="12"/>
        <v>0.32869277603043145</v>
      </c>
    </row>
    <row r="28" spans="1:25" x14ac:dyDescent="0.25">
      <c r="B28" s="192" t="s">
        <v>110</v>
      </c>
      <c r="C28" s="193">
        <v>122301</v>
      </c>
      <c r="D28" s="193">
        <v>1228</v>
      </c>
      <c r="E28" s="193">
        <v>90601</v>
      </c>
      <c r="F28" s="193">
        <v>121897</v>
      </c>
      <c r="G28" s="193">
        <v>133200</v>
      </c>
      <c r="H28" s="193">
        <v>134133</v>
      </c>
      <c r="I28" s="210">
        <f t="shared" ref="I28:I35" si="16">IFERROR(H28/G28-1,"-")</f>
        <v>7.0045045045044052E-3</v>
      </c>
      <c r="J28" s="194">
        <f t="shared" si="13"/>
        <v>108.22882736156352</v>
      </c>
      <c r="K28" s="193">
        <f t="shared" si="14"/>
        <v>933</v>
      </c>
      <c r="L28" s="193">
        <f t="shared" si="15"/>
        <v>132905</v>
      </c>
      <c r="M28" s="194">
        <f t="shared" si="12"/>
        <v>0.156657350514296</v>
      </c>
    </row>
    <row r="29" spans="1:25" x14ac:dyDescent="0.25">
      <c r="B29" s="192" t="s">
        <v>113</v>
      </c>
      <c r="C29" s="193">
        <v>30813</v>
      </c>
      <c r="D29" s="193">
        <v>2910</v>
      </c>
      <c r="E29" s="193">
        <v>21180</v>
      </c>
      <c r="F29" s="193">
        <v>28248</v>
      </c>
      <c r="G29" s="193">
        <v>30168</v>
      </c>
      <c r="H29" s="193">
        <v>27562</v>
      </c>
      <c r="I29" s="210">
        <f t="shared" si="16"/>
        <v>-8.6382922301776688E-2</v>
      </c>
      <c r="J29" s="194">
        <f t="shared" si="13"/>
        <v>8.4714776632302407</v>
      </c>
      <c r="K29" s="193">
        <f t="shared" si="14"/>
        <v>-2606</v>
      </c>
      <c r="L29" s="193">
        <f t="shared" si="15"/>
        <v>24652</v>
      </c>
      <c r="M29" s="194">
        <f t="shared" si="12"/>
        <v>3.2190362512394606E-2</v>
      </c>
    </row>
    <row r="30" spans="1:25" x14ac:dyDescent="0.25">
      <c r="B30" s="192" t="s">
        <v>116</v>
      </c>
      <c r="C30" s="193">
        <v>10819</v>
      </c>
      <c r="D30" s="193">
        <v>4797</v>
      </c>
      <c r="E30" s="193">
        <v>10098</v>
      </c>
      <c r="F30" s="193">
        <v>11440</v>
      </c>
      <c r="G30" s="193">
        <v>11744</v>
      </c>
      <c r="H30" s="193">
        <v>9745</v>
      </c>
      <c r="I30" s="210">
        <f t="shared" si="16"/>
        <v>-0.1702145776566758</v>
      </c>
      <c r="J30" s="194">
        <f t="shared" si="13"/>
        <v>1.0314780070877632</v>
      </c>
      <c r="K30" s="193">
        <f t="shared" si="14"/>
        <v>-1999</v>
      </c>
      <c r="L30" s="193">
        <f t="shared" si="15"/>
        <v>4948</v>
      </c>
      <c r="M30" s="194">
        <f t="shared" si="12"/>
        <v>1.1381433955565106E-2</v>
      </c>
    </row>
    <row r="31" spans="1:25" x14ac:dyDescent="0.25">
      <c r="B31" s="192" t="s">
        <v>123</v>
      </c>
      <c r="C31" s="193">
        <v>10228</v>
      </c>
      <c r="D31" s="193">
        <v>308</v>
      </c>
      <c r="E31" s="193">
        <v>12728</v>
      </c>
      <c r="F31" s="193">
        <v>10714</v>
      </c>
      <c r="G31" s="193">
        <v>11346</v>
      </c>
      <c r="H31" s="193">
        <v>10353</v>
      </c>
      <c r="I31" s="210">
        <f t="shared" si="16"/>
        <v>-8.751983077736647E-2</v>
      </c>
      <c r="J31" s="194">
        <f t="shared" si="13"/>
        <v>32.613636363636367</v>
      </c>
      <c r="K31" s="193">
        <f t="shared" si="14"/>
        <v>-993</v>
      </c>
      <c r="L31" s="193">
        <f t="shared" si="15"/>
        <v>10045</v>
      </c>
      <c r="M31" s="194">
        <f t="shared" si="12"/>
        <v>1.2091532656948747E-2</v>
      </c>
    </row>
    <row r="32" spans="1:25" x14ac:dyDescent="0.25">
      <c r="B32" s="192" t="s">
        <v>119</v>
      </c>
      <c r="C32" s="193">
        <v>13381</v>
      </c>
      <c r="D32" s="193">
        <v>811</v>
      </c>
      <c r="E32" s="193">
        <v>15006</v>
      </c>
      <c r="F32" s="193">
        <v>13623</v>
      </c>
      <c r="G32" s="193">
        <v>13291</v>
      </c>
      <c r="H32" s="193">
        <v>12932</v>
      </c>
      <c r="I32" s="210">
        <f t="shared" si="16"/>
        <v>-2.7010759160334019E-2</v>
      </c>
      <c r="J32" s="194">
        <f t="shared" si="13"/>
        <v>14.945745992601726</v>
      </c>
      <c r="K32" s="193">
        <f t="shared" si="14"/>
        <v>-359</v>
      </c>
      <c r="L32" s="193">
        <f t="shared" si="15"/>
        <v>12121</v>
      </c>
      <c r="M32" s="194">
        <f t="shared" si="12"/>
        <v>1.510361251035074E-2</v>
      </c>
    </row>
    <row r="33" spans="2:13" x14ac:dyDescent="0.25">
      <c r="B33" s="192" t="s">
        <v>128</v>
      </c>
      <c r="C33" s="193">
        <v>9559</v>
      </c>
      <c r="D33" s="193">
        <v>54</v>
      </c>
      <c r="E33" s="193">
        <v>5900</v>
      </c>
      <c r="F33" s="193">
        <v>8515</v>
      </c>
      <c r="G33" s="193">
        <v>7022</v>
      </c>
      <c r="H33" s="193">
        <v>6195</v>
      </c>
      <c r="I33" s="210">
        <f t="shared" si="16"/>
        <v>-0.11777271432640268</v>
      </c>
      <c r="J33" s="194">
        <f t="shared" si="13"/>
        <v>113.72222222222223</v>
      </c>
      <c r="K33" s="193">
        <f t="shared" si="14"/>
        <v>-827</v>
      </c>
      <c r="L33" s="193">
        <f t="shared" si="15"/>
        <v>6141</v>
      </c>
      <c r="M33" s="194">
        <f t="shared" si="12"/>
        <v>7.2352984458415428E-3</v>
      </c>
    </row>
    <row r="34" spans="2:13" x14ac:dyDescent="0.25">
      <c r="B34" s="192" t="s">
        <v>131</v>
      </c>
      <c r="C34" s="193">
        <v>11060</v>
      </c>
      <c r="D34" s="193">
        <v>146</v>
      </c>
      <c r="E34" s="193">
        <v>3622</v>
      </c>
      <c r="F34" s="193">
        <v>8102</v>
      </c>
      <c r="G34" s="193">
        <v>7639</v>
      </c>
      <c r="H34" s="193">
        <v>6250</v>
      </c>
      <c r="I34" s="210">
        <f t="shared" si="16"/>
        <v>-0.18183008247152765</v>
      </c>
      <c r="J34" s="194">
        <f t="shared" si="13"/>
        <v>41.80821917808219</v>
      </c>
      <c r="K34" s="193">
        <f t="shared" si="14"/>
        <v>-1389</v>
      </c>
      <c r="L34" s="193">
        <f t="shared" si="15"/>
        <v>6104</v>
      </c>
      <c r="M34" s="194">
        <f t="shared" si="12"/>
        <v>7.299534348104866E-3</v>
      </c>
    </row>
    <row r="35" spans="2:13" x14ac:dyDescent="0.25">
      <c r="B35" s="197" t="s">
        <v>145</v>
      </c>
      <c r="C35" s="198">
        <f t="shared" ref="C35" si="17">C27-SUM(C28:C34)</f>
        <v>61132</v>
      </c>
      <c r="D35" s="198">
        <f t="shared" ref="D35:E35" si="18">D27-SUM(D28:D34)</f>
        <v>9991</v>
      </c>
      <c r="E35" s="198">
        <f t="shared" si="18"/>
        <v>53137</v>
      </c>
      <c r="F35" s="198">
        <f t="shared" ref="F35:H35" si="19">F27-SUM(F28:F34)</f>
        <v>68910</v>
      </c>
      <c r="G35" s="198">
        <f t="shared" si="19"/>
        <v>76369</v>
      </c>
      <c r="H35" s="198">
        <f t="shared" si="19"/>
        <v>74263</v>
      </c>
      <c r="I35" s="211">
        <f t="shared" si="16"/>
        <v>-2.7576634498291175E-2</v>
      </c>
      <c r="J35" s="199">
        <f t="shared" si="13"/>
        <v>6.4329896907216497</v>
      </c>
      <c r="K35" s="198">
        <f>H35-G35</f>
        <v>-2106</v>
      </c>
      <c r="L35" s="198">
        <f t="shared" si="15"/>
        <v>64272</v>
      </c>
      <c r="M35" s="199">
        <f t="shared" si="12"/>
        <v>8.6733651086929861E-2</v>
      </c>
    </row>
    <row r="36" spans="2:13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3"/>
      <c r="L36" s="182"/>
      <c r="M36" s="182"/>
    </row>
    <row r="37" spans="2:13" x14ac:dyDescent="0.25">
      <c r="B37" s="185" t="s">
        <v>68</v>
      </c>
      <c r="C37" s="207">
        <v>208077</v>
      </c>
      <c r="D37" s="207">
        <v>18141</v>
      </c>
      <c r="E37" s="207">
        <v>161096</v>
      </c>
      <c r="F37" s="207">
        <v>204300</v>
      </c>
      <c r="G37" s="207">
        <v>214407</v>
      </c>
      <c r="H37" s="207">
        <v>223777</v>
      </c>
      <c r="I37" s="208">
        <f>IFERROR(H37/G37-1,"-")</f>
        <v>4.3701931373509195E-2</v>
      </c>
      <c r="J37" s="208">
        <f>IFERROR(H37/D37-1,"-")</f>
        <v>11.335428035940687</v>
      </c>
      <c r="K37" s="207">
        <f>H37-G37</f>
        <v>9370</v>
      </c>
      <c r="L37" s="207">
        <f>H37-D37</f>
        <v>205636</v>
      </c>
      <c r="M37" s="208">
        <f t="shared" ref="M37:M49" si="20">H37/H$9</f>
        <v>0.26135486365053801</v>
      </c>
    </row>
    <row r="38" spans="2:13" x14ac:dyDescent="0.25">
      <c r="B38" s="188" t="s">
        <v>97</v>
      </c>
      <c r="C38" s="189">
        <v>11817</v>
      </c>
      <c r="D38" s="189">
        <v>4876</v>
      </c>
      <c r="E38" s="189">
        <v>10089</v>
      </c>
      <c r="F38" s="189">
        <v>9914</v>
      </c>
      <c r="G38" s="189">
        <v>9334</v>
      </c>
      <c r="H38" s="189">
        <v>11165</v>
      </c>
      <c r="I38" s="209">
        <f>IFERROR(H38/G38-1,"-")</f>
        <v>0.1961645596743089</v>
      </c>
      <c r="J38" s="190">
        <f t="shared" ref="J38:J49" si="21">IFERROR(H38/D38-1,"-")</f>
        <v>1.2897867104183756</v>
      </c>
      <c r="K38" s="189">
        <f t="shared" ref="K38:K48" si="22">H38-G38</f>
        <v>1831</v>
      </c>
      <c r="L38" s="189">
        <f t="shared" ref="L38:L49" si="23">H38-D38</f>
        <v>6289</v>
      </c>
      <c r="M38" s="190">
        <f t="shared" si="20"/>
        <v>1.3039888159454532E-2</v>
      </c>
    </row>
    <row r="39" spans="2:13" x14ac:dyDescent="0.25">
      <c r="B39" s="192" t="s">
        <v>103</v>
      </c>
      <c r="C39" s="193">
        <v>4215</v>
      </c>
      <c r="D39" s="193">
        <v>3859</v>
      </c>
      <c r="E39" s="193">
        <v>4037</v>
      </c>
      <c r="F39" s="193">
        <v>2819</v>
      </c>
      <c r="G39" s="193">
        <v>2939</v>
      </c>
      <c r="H39" s="193">
        <v>3858</v>
      </c>
      <c r="I39" s="210">
        <f>IFERROR(H39/G39-1,"-")</f>
        <v>0.31269139162980597</v>
      </c>
      <c r="J39" s="194">
        <f t="shared" si="21"/>
        <v>-2.5913449080072759E-4</v>
      </c>
      <c r="K39" s="193">
        <f t="shared" si="22"/>
        <v>919</v>
      </c>
      <c r="L39" s="193">
        <f t="shared" si="23"/>
        <v>-1</v>
      </c>
      <c r="M39" s="194">
        <f t="shared" si="20"/>
        <v>4.5058565623981714E-3</v>
      </c>
    </row>
    <row r="40" spans="2:13" x14ac:dyDescent="0.25">
      <c r="B40" s="192" t="s">
        <v>100</v>
      </c>
      <c r="C40" s="193">
        <v>7602</v>
      </c>
      <c r="D40" s="193">
        <v>1017</v>
      </c>
      <c r="E40" s="193">
        <v>6052</v>
      </c>
      <c r="F40" s="193">
        <v>7095</v>
      </c>
      <c r="G40" s="193">
        <v>6395</v>
      </c>
      <c r="H40" s="193">
        <v>7307</v>
      </c>
      <c r="I40" s="210">
        <f>IFERROR(H40/G40-1,"-")</f>
        <v>0.14261141516810016</v>
      </c>
      <c r="J40" s="194">
        <f t="shared" si="21"/>
        <v>6.184857423795477</v>
      </c>
      <c r="K40" s="193">
        <f t="shared" si="22"/>
        <v>912</v>
      </c>
      <c r="L40" s="193">
        <f t="shared" si="23"/>
        <v>6290</v>
      </c>
      <c r="M40" s="194">
        <f t="shared" si="20"/>
        <v>8.5340315970563602E-3</v>
      </c>
    </row>
    <row r="41" spans="2:13" x14ac:dyDescent="0.25">
      <c r="B41" s="188" t="s">
        <v>107</v>
      </c>
      <c r="C41" s="189">
        <v>196260</v>
      </c>
      <c r="D41" s="189">
        <v>13265</v>
      </c>
      <c r="E41" s="189">
        <v>151007</v>
      </c>
      <c r="F41" s="189">
        <v>194386</v>
      </c>
      <c r="G41" s="189">
        <v>205073</v>
      </c>
      <c r="H41" s="189">
        <v>212612</v>
      </c>
      <c r="I41" s="209">
        <f>IFERROR(H41/G41-1,"-")</f>
        <v>3.6762518712848635E-2</v>
      </c>
      <c r="J41" s="190">
        <f t="shared" si="21"/>
        <v>15.02804372408594</v>
      </c>
      <c r="K41" s="189">
        <f t="shared" si="22"/>
        <v>7539</v>
      </c>
      <c r="L41" s="189">
        <f t="shared" si="23"/>
        <v>199347</v>
      </c>
      <c r="M41" s="190">
        <f t="shared" si="20"/>
        <v>0.24831497549108347</v>
      </c>
    </row>
    <row r="42" spans="2:13" x14ac:dyDescent="0.25">
      <c r="B42" s="192" t="s">
        <v>110</v>
      </c>
      <c r="C42" s="193">
        <v>87078</v>
      </c>
      <c r="D42" s="193">
        <v>741</v>
      </c>
      <c r="E42" s="193">
        <v>56455</v>
      </c>
      <c r="F42" s="193">
        <v>79784</v>
      </c>
      <c r="G42" s="193">
        <v>87867</v>
      </c>
      <c r="H42" s="193">
        <v>92833</v>
      </c>
      <c r="I42" s="210">
        <f t="shared" ref="I42:I49" si="24">IFERROR(H42/G42-1,"-")</f>
        <v>5.6517236277555893E-2</v>
      </c>
      <c r="J42" s="194">
        <f t="shared" si="21"/>
        <v>124.28070175438596</v>
      </c>
      <c r="K42" s="193">
        <f t="shared" si="22"/>
        <v>4966</v>
      </c>
      <c r="L42" s="193">
        <f t="shared" si="23"/>
        <v>92092</v>
      </c>
      <c r="M42" s="194">
        <f t="shared" si="20"/>
        <v>0.10842202754201904</v>
      </c>
    </row>
    <row r="43" spans="2:13" x14ac:dyDescent="0.25">
      <c r="B43" s="192" t="s">
        <v>113</v>
      </c>
      <c r="C43" s="193">
        <v>9334</v>
      </c>
      <c r="D43" s="193">
        <v>1123</v>
      </c>
      <c r="E43" s="193">
        <v>6264</v>
      </c>
      <c r="F43" s="193">
        <v>8938</v>
      </c>
      <c r="G43" s="193">
        <v>8894</v>
      </c>
      <c r="H43" s="193">
        <v>8687</v>
      </c>
      <c r="I43" s="210">
        <f t="shared" si="24"/>
        <v>-2.3274117382505066E-2</v>
      </c>
      <c r="J43" s="194">
        <f t="shared" si="21"/>
        <v>6.7355298308103295</v>
      </c>
      <c r="K43" s="193">
        <f t="shared" si="22"/>
        <v>-207</v>
      </c>
      <c r="L43" s="193">
        <f t="shared" si="23"/>
        <v>7564</v>
      </c>
      <c r="M43" s="194">
        <f t="shared" si="20"/>
        <v>1.0145768781117915E-2</v>
      </c>
    </row>
    <row r="44" spans="2:13" x14ac:dyDescent="0.25">
      <c r="B44" s="192" t="s">
        <v>116</v>
      </c>
      <c r="C44" s="193">
        <v>5055</v>
      </c>
      <c r="D44" s="193">
        <v>2127</v>
      </c>
      <c r="E44" s="193">
        <v>4461</v>
      </c>
      <c r="F44" s="193">
        <v>5055</v>
      </c>
      <c r="G44" s="193">
        <v>5063</v>
      </c>
      <c r="H44" s="193">
        <v>5640</v>
      </c>
      <c r="I44" s="210">
        <f t="shared" si="24"/>
        <v>0.11396405293304368</v>
      </c>
      <c r="J44" s="194">
        <f t="shared" si="21"/>
        <v>1.6516220028208743</v>
      </c>
      <c r="K44" s="193">
        <f t="shared" si="22"/>
        <v>577</v>
      </c>
      <c r="L44" s="193">
        <f t="shared" si="23"/>
        <v>3513</v>
      </c>
      <c r="M44" s="194">
        <f t="shared" si="20"/>
        <v>6.5870997957298309E-3</v>
      </c>
    </row>
    <row r="45" spans="2:13" x14ac:dyDescent="0.25">
      <c r="B45" s="192" t="s">
        <v>123</v>
      </c>
      <c r="C45" s="193">
        <v>8767</v>
      </c>
      <c r="D45" s="193">
        <v>345</v>
      </c>
      <c r="E45" s="193">
        <v>8653</v>
      </c>
      <c r="F45" s="193">
        <v>8751</v>
      </c>
      <c r="G45" s="193">
        <v>9171</v>
      </c>
      <c r="H45" s="193">
        <v>8618</v>
      </c>
      <c r="I45" s="210">
        <f t="shared" si="24"/>
        <v>-6.0298767855195723E-2</v>
      </c>
      <c r="J45" s="194">
        <f t="shared" si="21"/>
        <v>23.979710144927537</v>
      </c>
      <c r="K45" s="193">
        <f t="shared" si="22"/>
        <v>-553</v>
      </c>
      <c r="L45" s="193">
        <f t="shared" si="23"/>
        <v>8273</v>
      </c>
      <c r="M45" s="194">
        <f t="shared" si="20"/>
        <v>1.0065181921914837E-2</v>
      </c>
    </row>
    <row r="46" spans="2:13" x14ac:dyDescent="0.25">
      <c r="B46" s="192" t="s">
        <v>119</v>
      </c>
      <c r="C46" s="193">
        <v>7683</v>
      </c>
      <c r="D46" s="193">
        <v>343</v>
      </c>
      <c r="E46" s="193">
        <v>5798</v>
      </c>
      <c r="F46" s="193">
        <v>7277</v>
      </c>
      <c r="G46" s="193">
        <v>8085</v>
      </c>
      <c r="H46" s="193">
        <v>6107</v>
      </c>
      <c r="I46" s="210">
        <f t="shared" si="24"/>
        <v>-0.24465058750773039</v>
      </c>
      <c r="J46" s="194">
        <f t="shared" si="21"/>
        <v>16.804664723032069</v>
      </c>
      <c r="K46" s="193">
        <f t="shared" si="22"/>
        <v>-1978</v>
      </c>
      <c r="L46" s="193">
        <f t="shared" si="23"/>
        <v>5764</v>
      </c>
      <c r="M46" s="194">
        <f t="shared" si="20"/>
        <v>7.1325210022202268E-3</v>
      </c>
    </row>
    <row r="47" spans="2:13" x14ac:dyDescent="0.25">
      <c r="B47" s="192" t="s">
        <v>128</v>
      </c>
      <c r="C47" s="193">
        <v>7906</v>
      </c>
      <c r="D47" s="193">
        <v>106</v>
      </c>
      <c r="E47" s="193">
        <v>6783</v>
      </c>
      <c r="F47" s="193">
        <v>8031</v>
      </c>
      <c r="G47" s="193">
        <v>7200</v>
      </c>
      <c r="H47" s="193">
        <v>6722</v>
      </c>
      <c r="I47" s="210">
        <f t="shared" si="24"/>
        <v>-6.6388888888888942E-2</v>
      </c>
      <c r="J47" s="194">
        <f t="shared" si="21"/>
        <v>62.415094339622641</v>
      </c>
      <c r="K47" s="193">
        <f t="shared" si="22"/>
        <v>-478</v>
      </c>
      <c r="L47" s="193">
        <f t="shared" si="23"/>
        <v>6616</v>
      </c>
      <c r="M47" s="194">
        <f t="shared" si="20"/>
        <v>7.8507951820737457E-3</v>
      </c>
    </row>
    <row r="48" spans="2:13" x14ac:dyDescent="0.25">
      <c r="B48" s="192" t="s">
        <v>131</v>
      </c>
      <c r="C48" s="193">
        <v>13085</v>
      </c>
      <c r="D48" s="193">
        <v>919</v>
      </c>
      <c r="E48" s="193">
        <v>6380</v>
      </c>
      <c r="F48" s="193">
        <v>8235</v>
      </c>
      <c r="G48" s="193">
        <v>8955</v>
      </c>
      <c r="H48" s="193">
        <v>6774</v>
      </c>
      <c r="I48" s="210">
        <f t="shared" si="24"/>
        <v>-0.24355108877721943</v>
      </c>
      <c r="J48" s="194">
        <f t="shared" si="21"/>
        <v>6.3710554951033735</v>
      </c>
      <c r="K48" s="193">
        <f t="shared" si="22"/>
        <v>-2181</v>
      </c>
      <c r="L48" s="193">
        <f t="shared" si="23"/>
        <v>5855</v>
      </c>
      <c r="M48" s="194">
        <f t="shared" si="20"/>
        <v>7.9115273078499779E-3</v>
      </c>
    </row>
    <row r="49" spans="2:13" x14ac:dyDescent="0.25">
      <c r="B49" s="197" t="s">
        <v>145</v>
      </c>
      <c r="C49" s="198">
        <f t="shared" ref="C49" si="25">C41-SUM(C42:C48)</f>
        <v>57352</v>
      </c>
      <c r="D49" s="198">
        <f t="shared" ref="D49:E49" si="26">D41-SUM(D42:D48)</f>
        <v>7561</v>
      </c>
      <c r="E49" s="198">
        <f t="shared" si="26"/>
        <v>56213</v>
      </c>
      <c r="F49" s="198">
        <f t="shared" ref="F49:H49" si="27">F41-SUM(F42:F48)</f>
        <v>68315</v>
      </c>
      <c r="G49" s="198">
        <f t="shared" si="27"/>
        <v>69838</v>
      </c>
      <c r="H49" s="198">
        <f t="shared" si="27"/>
        <v>77231</v>
      </c>
      <c r="I49" s="211">
        <f t="shared" si="24"/>
        <v>0.10585927432057041</v>
      </c>
      <c r="J49" s="199">
        <f t="shared" si="21"/>
        <v>9.2143896310011897</v>
      </c>
      <c r="K49" s="198">
        <f>H49-G49</f>
        <v>7393</v>
      </c>
      <c r="L49" s="198">
        <f t="shared" si="23"/>
        <v>69670</v>
      </c>
      <c r="M49" s="199">
        <f t="shared" si="20"/>
        <v>9.0200053958157903E-2</v>
      </c>
    </row>
    <row r="50" spans="2:13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3"/>
      <c r="L50" s="182"/>
      <c r="M50" s="182"/>
    </row>
    <row r="51" spans="2:13" x14ac:dyDescent="0.25">
      <c r="B51" s="185" t="s">
        <v>68</v>
      </c>
      <c r="C51" s="207">
        <v>8406</v>
      </c>
      <c r="D51" s="207">
        <v>931</v>
      </c>
      <c r="E51" s="207">
        <v>5352</v>
      </c>
      <c r="F51" s="207">
        <v>11430</v>
      </c>
      <c r="G51" s="207">
        <v>9247</v>
      </c>
      <c r="H51" s="207">
        <v>8589</v>
      </c>
      <c r="I51" s="208">
        <f>IFERROR(H51/G51-1,"-")</f>
        <v>-7.1158213474640464E-2</v>
      </c>
      <c r="J51" s="208">
        <f>IFERROR(H51/D51-1,"-")</f>
        <v>8.2255639097744364</v>
      </c>
      <c r="K51" s="207">
        <f>H51-G51</f>
        <v>-658</v>
      </c>
      <c r="L51" s="207">
        <f>H51-D51</f>
        <v>7658</v>
      </c>
      <c r="M51" s="208">
        <f t="shared" ref="M51:M63" si="28">H51/H$9</f>
        <v>1.003131208253963E-2</v>
      </c>
    </row>
    <row r="52" spans="2:13" x14ac:dyDescent="0.25">
      <c r="B52" s="188" t="s">
        <v>97</v>
      </c>
      <c r="C52" s="189">
        <v>883</v>
      </c>
      <c r="D52" s="189">
        <v>142</v>
      </c>
      <c r="E52" s="189">
        <v>280</v>
      </c>
      <c r="F52" s="189">
        <v>5084</v>
      </c>
      <c r="G52" s="189">
        <v>1520</v>
      </c>
      <c r="H52" s="189">
        <v>1473</v>
      </c>
      <c r="I52" s="209">
        <f>IFERROR(H52/G52-1,"-")</f>
        <v>-3.092105263157896E-2</v>
      </c>
      <c r="J52" s="190">
        <f t="shared" ref="J52:J63" si="29">IFERROR(H52/D52-1,"-")</f>
        <v>9.373239436619718</v>
      </c>
      <c r="K52" s="189">
        <f t="shared" ref="K52:K62" si="30">H52-G52</f>
        <v>-47</v>
      </c>
      <c r="L52" s="189">
        <f t="shared" ref="L52:L63" si="31">H52-D52</f>
        <v>1331</v>
      </c>
      <c r="M52" s="190">
        <f t="shared" si="28"/>
        <v>1.7203542551613548E-3</v>
      </c>
    </row>
    <row r="53" spans="2:13" x14ac:dyDescent="0.25">
      <c r="B53" s="192" t="s">
        <v>103</v>
      </c>
      <c r="C53" s="193">
        <v>404</v>
      </c>
      <c r="D53" s="193">
        <v>68</v>
      </c>
      <c r="E53" s="193">
        <v>64</v>
      </c>
      <c r="F53" s="193">
        <v>3888</v>
      </c>
      <c r="G53" s="193">
        <v>649</v>
      </c>
      <c r="H53" s="193">
        <v>758</v>
      </c>
      <c r="I53" s="210">
        <f>IFERROR(H53/G53-1,"-")</f>
        <v>0.16795069337442214</v>
      </c>
      <c r="J53" s="194">
        <f t="shared" si="29"/>
        <v>10.147058823529411</v>
      </c>
      <c r="K53" s="193">
        <f t="shared" si="30"/>
        <v>109</v>
      </c>
      <c r="L53" s="193">
        <f t="shared" si="31"/>
        <v>690</v>
      </c>
      <c r="M53" s="194">
        <f t="shared" si="28"/>
        <v>8.852875257381581E-4</v>
      </c>
    </row>
    <row r="54" spans="2:13" x14ac:dyDescent="0.25">
      <c r="B54" s="192" t="s">
        <v>100</v>
      </c>
      <c r="C54" s="193">
        <v>479</v>
      </c>
      <c r="D54" s="193">
        <v>74</v>
      </c>
      <c r="E54" s="193">
        <v>216</v>
      </c>
      <c r="F54" s="193">
        <v>1196</v>
      </c>
      <c r="G54" s="193">
        <v>871</v>
      </c>
      <c r="H54" s="193">
        <v>715</v>
      </c>
      <c r="I54" s="210">
        <f>IFERROR(H54/G54-1,"-")</f>
        <v>-0.17910447761194026</v>
      </c>
      <c r="J54" s="194">
        <f t="shared" si="29"/>
        <v>8.6621621621621614</v>
      </c>
      <c r="K54" s="193">
        <f t="shared" si="30"/>
        <v>-156</v>
      </c>
      <c r="L54" s="193">
        <f t="shared" si="31"/>
        <v>641</v>
      </c>
      <c r="M54" s="194">
        <f t="shared" si="28"/>
        <v>8.3506672942319663E-4</v>
      </c>
    </row>
    <row r="55" spans="2:13" x14ac:dyDescent="0.25">
      <c r="B55" s="188" t="s">
        <v>107</v>
      </c>
      <c r="C55" s="189">
        <v>7523</v>
      </c>
      <c r="D55" s="189">
        <v>789</v>
      </c>
      <c r="E55" s="189">
        <v>5072</v>
      </c>
      <c r="F55" s="189">
        <v>6346</v>
      </c>
      <c r="G55" s="189">
        <v>7727</v>
      </c>
      <c r="H55" s="189">
        <v>7116</v>
      </c>
      <c r="I55" s="209">
        <f>IFERROR(H55/G55-1,"-")</f>
        <v>-7.9073379060437432E-2</v>
      </c>
      <c r="J55" s="190">
        <f t="shared" si="29"/>
        <v>8.0190114068441058</v>
      </c>
      <c r="K55" s="189">
        <f t="shared" si="30"/>
        <v>-611</v>
      </c>
      <c r="L55" s="189">
        <f t="shared" si="31"/>
        <v>6327</v>
      </c>
      <c r="M55" s="190">
        <f t="shared" si="28"/>
        <v>8.310957827378276E-3</v>
      </c>
    </row>
    <row r="56" spans="2:13" x14ac:dyDescent="0.25">
      <c r="B56" s="192" t="s">
        <v>110</v>
      </c>
      <c r="C56" s="193">
        <v>2052</v>
      </c>
      <c r="D56" s="193">
        <v>22</v>
      </c>
      <c r="E56" s="193">
        <v>1594</v>
      </c>
      <c r="F56" s="193">
        <v>1766</v>
      </c>
      <c r="G56" s="193">
        <v>1959</v>
      </c>
      <c r="H56" s="193">
        <v>2285</v>
      </c>
      <c r="I56" s="210">
        <f t="shared" ref="I56:I63" si="32">IFERROR(H56/G56-1,"-")</f>
        <v>0.16641143440530892</v>
      </c>
      <c r="J56" s="194">
        <f t="shared" si="29"/>
        <v>102.86363636363636</v>
      </c>
      <c r="K56" s="193">
        <f t="shared" si="30"/>
        <v>326</v>
      </c>
      <c r="L56" s="193">
        <f t="shared" si="31"/>
        <v>2263</v>
      </c>
      <c r="M56" s="194">
        <f t="shared" si="28"/>
        <v>2.6687097576671391E-3</v>
      </c>
    </row>
    <row r="57" spans="2:13" x14ac:dyDescent="0.25">
      <c r="B57" s="192" t="s">
        <v>113</v>
      </c>
      <c r="C57" s="193">
        <v>2058</v>
      </c>
      <c r="D57" s="193">
        <v>342</v>
      </c>
      <c r="E57" s="193">
        <v>1373</v>
      </c>
      <c r="F57" s="193">
        <v>1128</v>
      </c>
      <c r="G57" s="193">
        <v>1824</v>
      </c>
      <c r="H57" s="193">
        <v>1601</v>
      </c>
      <c r="I57" s="210">
        <f t="shared" si="32"/>
        <v>-0.12225877192982459</v>
      </c>
      <c r="J57" s="194">
        <f t="shared" si="29"/>
        <v>3.6812865497076022</v>
      </c>
      <c r="K57" s="193">
        <f t="shared" si="30"/>
        <v>-223</v>
      </c>
      <c r="L57" s="193">
        <f t="shared" si="31"/>
        <v>1259</v>
      </c>
      <c r="M57" s="194">
        <f t="shared" si="28"/>
        <v>1.8698487186105423E-3</v>
      </c>
    </row>
    <row r="58" spans="2:13" x14ac:dyDescent="0.25">
      <c r="B58" s="192" t="s">
        <v>116</v>
      </c>
      <c r="C58" s="193">
        <v>419</v>
      </c>
      <c r="D58" s="193">
        <v>71</v>
      </c>
      <c r="E58" s="193">
        <v>250</v>
      </c>
      <c r="F58" s="193">
        <v>636</v>
      </c>
      <c r="G58" s="193">
        <v>572</v>
      </c>
      <c r="H58" s="193">
        <v>395</v>
      </c>
      <c r="I58" s="210">
        <f t="shared" si="32"/>
        <v>-0.30944055944055948</v>
      </c>
      <c r="J58" s="194">
        <f t="shared" si="29"/>
        <v>4.563380281690141</v>
      </c>
      <c r="K58" s="193">
        <f t="shared" si="30"/>
        <v>-177</v>
      </c>
      <c r="L58" s="193">
        <f t="shared" si="31"/>
        <v>324</v>
      </c>
      <c r="M58" s="194">
        <f t="shared" si="28"/>
        <v>4.6133057080022753E-4</v>
      </c>
    </row>
    <row r="59" spans="2:13" x14ac:dyDescent="0.25">
      <c r="B59" s="192" t="s">
        <v>123</v>
      </c>
      <c r="C59" s="193">
        <v>213</v>
      </c>
      <c r="D59" s="193">
        <v>17</v>
      </c>
      <c r="E59" s="193">
        <v>207</v>
      </c>
      <c r="F59" s="193">
        <v>155</v>
      </c>
      <c r="G59" s="193">
        <v>288</v>
      </c>
      <c r="H59" s="193">
        <v>240</v>
      </c>
      <c r="I59" s="210">
        <f t="shared" si="32"/>
        <v>-0.16666666666666663</v>
      </c>
      <c r="J59" s="194">
        <f t="shared" si="29"/>
        <v>13.117647058823529</v>
      </c>
      <c r="K59" s="193">
        <f t="shared" si="30"/>
        <v>-48</v>
      </c>
      <c r="L59" s="193">
        <f t="shared" si="31"/>
        <v>223</v>
      </c>
      <c r="M59" s="194">
        <f t="shared" si="28"/>
        <v>2.8030211896722682E-4</v>
      </c>
    </row>
    <row r="60" spans="2:13" x14ac:dyDescent="0.25">
      <c r="B60" s="192" t="s">
        <v>119</v>
      </c>
      <c r="C60" s="193">
        <v>174</v>
      </c>
      <c r="D60" s="193">
        <v>21</v>
      </c>
      <c r="E60" s="193">
        <v>195</v>
      </c>
      <c r="F60" s="193">
        <v>142</v>
      </c>
      <c r="G60" s="193">
        <v>253</v>
      </c>
      <c r="H60" s="193">
        <v>233</v>
      </c>
      <c r="I60" s="210">
        <f t="shared" si="32"/>
        <v>-7.9051383399209474E-2</v>
      </c>
      <c r="J60" s="194">
        <f t="shared" si="29"/>
        <v>10.095238095238095</v>
      </c>
      <c r="K60" s="193">
        <f t="shared" si="30"/>
        <v>-20</v>
      </c>
      <c r="L60" s="193">
        <f t="shared" si="31"/>
        <v>212</v>
      </c>
      <c r="M60" s="194">
        <f t="shared" si="28"/>
        <v>2.7212664049734942E-4</v>
      </c>
    </row>
    <row r="61" spans="2:13" x14ac:dyDescent="0.25">
      <c r="B61" s="192" t="s">
        <v>128</v>
      </c>
      <c r="C61" s="193">
        <v>113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32"/>
        <v>1</v>
      </c>
      <c r="J61" s="194">
        <f t="shared" si="29"/>
        <v>37</v>
      </c>
      <c r="K61" s="193">
        <f t="shared" si="30"/>
        <v>57</v>
      </c>
      <c r="L61" s="193">
        <f t="shared" si="31"/>
        <v>111</v>
      </c>
      <c r="M61" s="194">
        <f t="shared" si="28"/>
        <v>1.3314350650943274E-4</v>
      </c>
    </row>
    <row r="62" spans="2:13" x14ac:dyDescent="0.25">
      <c r="B62" s="192" t="s">
        <v>131</v>
      </c>
      <c r="C62" s="193">
        <v>186</v>
      </c>
      <c r="D62" s="193">
        <v>2</v>
      </c>
      <c r="E62" s="193">
        <v>68</v>
      </c>
      <c r="F62" s="193">
        <v>95</v>
      </c>
      <c r="G62" s="193">
        <v>61</v>
      </c>
      <c r="H62" s="193">
        <v>74</v>
      </c>
      <c r="I62" s="210">
        <f t="shared" si="32"/>
        <v>0.21311475409836067</v>
      </c>
      <c r="J62" s="194">
        <f t="shared" si="29"/>
        <v>36</v>
      </c>
      <c r="K62" s="193">
        <f t="shared" si="30"/>
        <v>13</v>
      </c>
      <c r="L62" s="193">
        <f t="shared" si="31"/>
        <v>72</v>
      </c>
      <c r="M62" s="194">
        <f t="shared" si="28"/>
        <v>8.6426486681561603E-5</v>
      </c>
    </row>
    <row r="63" spans="2:13" x14ac:dyDescent="0.25">
      <c r="B63" s="197" t="s">
        <v>145</v>
      </c>
      <c r="C63" s="198">
        <f t="shared" ref="C63" si="33">C55-SUM(C56:C62)</f>
        <v>2308</v>
      </c>
      <c r="D63" s="198">
        <f t="shared" ref="D63:E63" si="34">D55-SUM(D56:D62)</f>
        <v>311</v>
      </c>
      <c r="E63" s="198">
        <f t="shared" si="34"/>
        <v>1361</v>
      </c>
      <c r="F63" s="198">
        <f t="shared" ref="F63:H63" si="35">F55-SUM(F56:F62)</f>
        <v>2325</v>
      </c>
      <c r="G63" s="198">
        <f t="shared" si="35"/>
        <v>2713</v>
      </c>
      <c r="H63" s="198">
        <f t="shared" si="35"/>
        <v>2174</v>
      </c>
      <c r="I63" s="211">
        <f t="shared" si="32"/>
        <v>-0.19867305565794324</v>
      </c>
      <c r="J63" s="199">
        <f t="shared" si="29"/>
        <v>5.990353697749196</v>
      </c>
      <c r="K63" s="198">
        <f>H63-G63</f>
        <v>-539</v>
      </c>
      <c r="L63" s="198">
        <f t="shared" si="31"/>
        <v>1863</v>
      </c>
      <c r="M63" s="199">
        <f t="shared" si="28"/>
        <v>2.5390700276447967E-3</v>
      </c>
    </row>
    <row r="64" spans="2:13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3"/>
      <c r="L64" s="182"/>
      <c r="M64" s="182"/>
    </row>
    <row r="65" spans="2:13" x14ac:dyDescent="0.25">
      <c r="B65" s="185" t="s">
        <v>68</v>
      </c>
      <c r="C65" s="207">
        <v>21496</v>
      </c>
      <c r="D65" s="207">
        <v>2751</v>
      </c>
      <c r="E65" s="207">
        <v>20293</v>
      </c>
      <c r="F65" s="207">
        <v>36336</v>
      </c>
      <c r="G65" s="207">
        <v>40248</v>
      </c>
      <c r="H65" s="207">
        <v>30561</v>
      </c>
      <c r="I65" s="208">
        <f>IFERROR(H65/G65-1,"-")</f>
        <v>-0.24068276684555756</v>
      </c>
      <c r="J65" s="208">
        <f>IFERROR(H65/D65-1,"-")</f>
        <v>10.109051254089422</v>
      </c>
      <c r="K65" s="207">
        <f>H65-G65</f>
        <v>-9687</v>
      </c>
      <c r="L65" s="207">
        <f>H65-D65</f>
        <v>27810</v>
      </c>
      <c r="M65" s="208">
        <f t="shared" ref="M65:M77" si="36">H65/H$9</f>
        <v>3.5692971073989249E-2</v>
      </c>
    </row>
    <row r="66" spans="2:13" x14ac:dyDescent="0.25">
      <c r="B66" s="188" t="s">
        <v>97</v>
      </c>
      <c r="C66" s="189">
        <v>5321</v>
      </c>
      <c r="D66" s="189">
        <v>1365</v>
      </c>
      <c r="E66" s="189">
        <v>4452</v>
      </c>
      <c r="F66" s="189">
        <v>5075</v>
      </c>
      <c r="G66" s="189">
        <v>6440</v>
      </c>
      <c r="H66" s="189">
        <v>4045</v>
      </c>
      <c r="I66" s="209">
        <f>IFERROR(H66/G66-1,"-")</f>
        <v>-0.37189440993788825</v>
      </c>
      <c r="J66" s="190">
        <f t="shared" ref="J66:J77" si="37">IFERROR(H66/D66-1,"-")</f>
        <v>1.9633699633699635</v>
      </c>
      <c r="K66" s="189">
        <f t="shared" ref="K66:K76" si="38">H66-G66</f>
        <v>-2395</v>
      </c>
      <c r="L66" s="189">
        <f t="shared" ref="L66:L77" si="39">H66-D66</f>
        <v>2680</v>
      </c>
      <c r="M66" s="190">
        <f t="shared" si="36"/>
        <v>4.724258630093469E-3</v>
      </c>
    </row>
    <row r="67" spans="2:13" x14ac:dyDescent="0.25">
      <c r="B67" s="192" t="s">
        <v>103</v>
      </c>
      <c r="C67" s="193">
        <v>2181</v>
      </c>
      <c r="D67" s="193">
        <v>1339</v>
      </c>
      <c r="E67" s="193">
        <v>2774</v>
      </c>
      <c r="F67" s="193">
        <v>4203</v>
      </c>
      <c r="G67" s="193">
        <v>3970</v>
      </c>
      <c r="H67" s="193">
        <v>1108</v>
      </c>
      <c r="I67" s="210">
        <f>IFERROR(H67/G67-1,"-")</f>
        <v>-0.72090680100755666</v>
      </c>
      <c r="J67" s="194">
        <f t="shared" si="37"/>
        <v>-0.17251680358476473</v>
      </c>
      <c r="K67" s="193">
        <f t="shared" si="38"/>
        <v>-2862</v>
      </c>
      <c r="L67" s="193">
        <f t="shared" si="39"/>
        <v>-231</v>
      </c>
      <c r="M67" s="194">
        <f t="shared" si="36"/>
        <v>1.2940614492320307E-3</v>
      </c>
    </row>
    <row r="68" spans="2:13" x14ac:dyDescent="0.25">
      <c r="B68" s="192" t="s">
        <v>100</v>
      </c>
      <c r="C68" s="193">
        <v>3140</v>
      </c>
      <c r="D68" s="193">
        <v>26</v>
      </c>
      <c r="E68" s="193">
        <v>1678</v>
      </c>
      <c r="F68" s="193">
        <v>872</v>
      </c>
      <c r="G68" s="193">
        <v>2470</v>
      </c>
      <c r="H68" s="193">
        <v>2937</v>
      </c>
      <c r="I68" s="210">
        <f>IFERROR(H68/G68-1,"-")</f>
        <v>0.18906882591093122</v>
      </c>
      <c r="J68" s="194">
        <f t="shared" si="37"/>
        <v>111.96153846153847</v>
      </c>
      <c r="K68" s="193">
        <f t="shared" si="38"/>
        <v>467</v>
      </c>
      <c r="L68" s="193">
        <f t="shared" si="39"/>
        <v>2911</v>
      </c>
      <c r="M68" s="194">
        <f t="shared" si="36"/>
        <v>3.4301971808614385E-3</v>
      </c>
    </row>
    <row r="69" spans="2:13" x14ac:dyDescent="0.25">
      <c r="B69" s="188" t="s">
        <v>107</v>
      </c>
      <c r="C69" s="189">
        <v>16175</v>
      </c>
      <c r="D69" s="189">
        <v>1386</v>
      </c>
      <c r="E69" s="189">
        <v>15841</v>
      </c>
      <c r="F69" s="189">
        <v>31261</v>
      </c>
      <c r="G69" s="189">
        <v>33808</v>
      </c>
      <c r="H69" s="189">
        <v>26516</v>
      </c>
      <c r="I69" s="209">
        <f>IFERROR(H69/G69-1,"-")</f>
        <v>-0.21568859441552291</v>
      </c>
      <c r="J69" s="190">
        <f t="shared" si="37"/>
        <v>18.131313131313131</v>
      </c>
      <c r="K69" s="189">
        <f t="shared" si="38"/>
        <v>-7292</v>
      </c>
      <c r="L69" s="189">
        <f t="shared" si="39"/>
        <v>25130</v>
      </c>
      <c r="M69" s="190">
        <f t="shared" si="36"/>
        <v>3.096871244389578E-2</v>
      </c>
    </row>
    <row r="70" spans="2:13" x14ac:dyDescent="0.25">
      <c r="B70" s="192" t="s">
        <v>110</v>
      </c>
      <c r="C70" s="193">
        <v>6284</v>
      </c>
      <c r="D70" s="193">
        <v>5</v>
      </c>
      <c r="E70" s="193">
        <v>4660</v>
      </c>
      <c r="F70" s="193">
        <v>10164</v>
      </c>
      <c r="G70" s="193">
        <v>13116</v>
      </c>
      <c r="H70" s="193">
        <v>11728</v>
      </c>
      <c r="I70" s="210">
        <f t="shared" ref="I70:I77" si="40">IFERROR(H70/G70-1,"-")</f>
        <v>-0.10582494663007014</v>
      </c>
      <c r="J70" s="194">
        <f t="shared" si="37"/>
        <v>2344.6</v>
      </c>
      <c r="K70" s="193">
        <f t="shared" si="38"/>
        <v>-1388</v>
      </c>
      <c r="L70" s="193">
        <f t="shared" si="39"/>
        <v>11723</v>
      </c>
      <c r="M70" s="194">
        <f t="shared" si="36"/>
        <v>1.3697430213531819E-2</v>
      </c>
    </row>
    <row r="71" spans="2:13" x14ac:dyDescent="0.25">
      <c r="B71" s="192" t="s">
        <v>113</v>
      </c>
      <c r="C71" s="193">
        <v>1707</v>
      </c>
      <c r="D71" s="193">
        <v>302</v>
      </c>
      <c r="E71" s="193">
        <v>1496</v>
      </c>
      <c r="F71" s="193">
        <v>1728</v>
      </c>
      <c r="G71" s="193">
        <v>2395</v>
      </c>
      <c r="H71" s="193">
        <v>2061</v>
      </c>
      <c r="I71" s="210">
        <f t="shared" si="40"/>
        <v>-0.1394572025052192</v>
      </c>
      <c r="J71" s="194">
        <f t="shared" si="37"/>
        <v>5.8245033112582778</v>
      </c>
      <c r="K71" s="193">
        <f t="shared" si="38"/>
        <v>-334</v>
      </c>
      <c r="L71" s="193">
        <f t="shared" si="39"/>
        <v>1759</v>
      </c>
      <c r="M71" s="194">
        <f t="shared" si="36"/>
        <v>2.4070944466310605E-3</v>
      </c>
    </row>
    <row r="72" spans="2:13" x14ac:dyDescent="0.25">
      <c r="B72" s="192" t="s">
        <v>116</v>
      </c>
      <c r="C72" s="193">
        <v>2301</v>
      </c>
      <c r="D72" s="193">
        <v>208</v>
      </c>
      <c r="E72" s="193">
        <v>1894</v>
      </c>
      <c r="F72" s="193">
        <v>4601</v>
      </c>
      <c r="G72" s="193">
        <v>3097</v>
      </c>
      <c r="H72" s="193">
        <v>1575</v>
      </c>
      <c r="I72" s="210">
        <f t="shared" si="40"/>
        <v>-0.49144333225702297</v>
      </c>
      <c r="J72" s="194">
        <f t="shared" si="37"/>
        <v>6.572115384615385</v>
      </c>
      <c r="K72" s="193">
        <f t="shared" si="38"/>
        <v>-1522</v>
      </c>
      <c r="L72" s="193">
        <f t="shared" si="39"/>
        <v>1367</v>
      </c>
      <c r="M72" s="194">
        <f t="shared" si="36"/>
        <v>1.8394826557224261E-3</v>
      </c>
    </row>
    <row r="73" spans="2:13" x14ac:dyDescent="0.25">
      <c r="B73" s="192" t="s">
        <v>123</v>
      </c>
      <c r="C73" s="193">
        <v>177</v>
      </c>
      <c r="D73" s="193">
        <v>2</v>
      </c>
      <c r="E73" s="193">
        <v>1047</v>
      </c>
      <c r="F73" s="193">
        <v>742</v>
      </c>
      <c r="G73" s="193">
        <v>1511</v>
      </c>
      <c r="H73" s="193">
        <v>1104</v>
      </c>
      <c r="I73" s="210">
        <f t="shared" si="40"/>
        <v>-0.26935804103242889</v>
      </c>
      <c r="J73" s="194">
        <f t="shared" si="37"/>
        <v>551</v>
      </c>
      <c r="K73" s="193">
        <f t="shared" si="38"/>
        <v>-407</v>
      </c>
      <c r="L73" s="193">
        <f t="shared" si="39"/>
        <v>1102</v>
      </c>
      <c r="M73" s="194">
        <f t="shared" si="36"/>
        <v>1.2893897472492435E-3</v>
      </c>
    </row>
    <row r="74" spans="2:13" x14ac:dyDescent="0.25">
      <c r="B74" s="192" t="s">
        <v>119</v>
      </c>
      <c r="C74" s="193">
        <v>379</v>
      </c>
      <c r="D74" s="193">
        <v>151</v>
      </c>
      <c r="E74" s="193">
        <v>421</v>
      </c>
      <c r="F74" s="193">
        <v>633</v>
      </c>
      <c r="G74" s="193">
        <v>753</v>
      </c>
      <c r="H74" s="193">
        <v>588</v>
      </c>
      <c r="I74" s="210">
        <f t="shared" si="40"/>
        <v>-0.21912350597609564</v>
      </c>
      <c r="J74" s="194">
        <f t="shared" si="37"/>
        <v>2.8940397350993377</v>
      </c>
      <c r="K74" s="193">
        <f t="shared" si="38"/>
        <v>-165</v>
      </c>
      <c r="L74" s="193">
        <f t="shared" si="39"/>
        <v>437</v>
      </c>
      <c r="M74" s="194">
        <f t="shared" si="36"/>
        <v>6.8674019146970579E-4</v>
      </c>
    </row>
    <row r="75" spans="2:13" x14ac:dyDescent="0.25">
      <c r="B75" s="192" t="s">
        <v>128</v>
      </c>
      <c r="C75" s="193">
        <v>624</v>
      </c>
      <c r="D75" s="193">
        <v>0</v>
      </c>
      <c r="E75" s="193">
        <v>696</v>
      </c>
      <c r="F75" s="193">
        <v>2353</v>
      </c>
      <c r="G75" s="193">
        <v>1065</v>
      </c>
      <c r="H75" s="193">
        <v>839</v>
      </c>
      <c r="I75" s="210">
        <f t="shared" si="40"/>
        <v>-0.21220657276995303</v>
      </c>
      <c r="J75" s="194" t="str">
        <f t="shared" si="37"/>
        <v>-</v>
      </c>
      <c r="K75" s="193">
        <f t="shared" si="38"/>
        <v>-226</v>
      </c>
      <c r="L75" s="193">
        <f t="shared" si="39"/>
        <v>839</v>
      </c>
      <c r="M75" s="194">
        <f t="shared" si="36"/>
        <v>9.7988949088959726E-4</v>
      </c>
    </row>
    <row r="76" spans="2:13" x14ac:dyDescent="0.25">
      <c r="B76" s="192" t="s">
        <v>131</v>
      </c>
      <c r="C76" s="193">
        <v>675</v>
      </c>
      <c r="D76" s="193">
        <v>0</v>
      </c>
      <c r="E76" s="193">
        <v>313</v>
      </c>
      <c r="F76" s="193">
        <v>528</v>
      </c>
      <c r="G76" s="193">
        <v>882</v>
      </c>
      <c r="H76" s="193">
        <v>1100</v>
      </c>
      <c r="I76" s="210">
        <f t="shared" si="40"/>
        <v>0.24716553287981857</v>
      </c>
      <c r="J76" s="194" t="str">
        <f t="shared" si="37"/>
        <v>-</v>
      </c>
      <c r="K76" s="193">
        <f t="shared" si="38"/>
        <v>218</v>
      </c>
      <c r="L76" s="193">
        <f t="shared" si="39"/>
        <v>1100</v>
      </c>
      <c r="M76" s="194">
        <f t="shared" si="36"/>
        <v>1.2847180452664564E-3</v>
      </c>
    </row>
    <row r="77" spans="2:13" x14ac:dyDescent="0.25">
      <c r="B77" s="197" t="s">
        <v>145</v>
      </c>
      <c r="C77" s="198">
        <f t="shared" ref="C77" si="41">C69-SUM(C70:C76)</f>
        <v>4028</v>
      </c>
      <c r="D77" s="198">
        <f t="shared" ref="D77:E77" si="42">D69-SUM(D70:D76)</f>
        <v>718</v>
      </c>
      <c r="E77" s="198">
        <f t="shared" si="42"/>
        <v>5314</v>
      </c>
      <c r="F77" s="198">
        <f t="shared" ref="F77:H77" si="43">F69-SUM(F70:F76)</f>
        <v>10512</v>
      </c>
      <c r="G77" s="198">
        <f t="shared" si="43"/>
        <v>10989</v>
      </c>
      <c r="H77" s="198">
        <f t="shared" si="43"/>
        <v>7521</v>
      </c>
      <c r="I77" s="211">
        <f t="shared" si="40"/>
        <v>-0.31558831558831557</v>
      </c>
      <c r="J77" s="199">
        <f t="shared" si="37"/>
        <v>9.4749303621169911</v>
      </c>
      <c r="K77" s="198">
        <f>H77-G77</f>
        <v>-3468</v>
      </c>
      <c r="L77" s="198">
        <f t="shared" si="39"/>
        <v>6803</v>
      </c>
      <c r="M77" s="199">
        <f t="shared" si="36"/>
        <v>8.7839676531354712E-3</v>
      </c>
    </row>
    <row r="78" spans="2:13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3"/>
      <c r="L78" s="182"/>
      <c r="M78" s="182"/>
    </row>
    <row r="79" spans="2:13" x14ac:dyDescent="0.25">
      <c r="B79" s="185" t="s">
        <v>68</v>
      </c>
      <c r="C79" s="207">
        <v>118954</v>
      </c>
      <c r="D79" s="207">
        <v>10786</v>
      </c>
      <c r="E79" s="207">
        <v>86564</v>
      </c>
      <c r="F79" s="207">
        <v>117917</v>
      </c>
      <c r="G79" s="207">
        <v>131350</v>
      </c>
      <c r="H79" s="207">
        <v>134095</v>
      </c>
      <c r="I79" s="208">
        <f>IFERROR(H79/G79-1,"-")</f>
        <v>2.0898363151884203E-2</v>
      </c>
      <c r="J79" s="208">
        <f>IFERROR(H79/D79-1,"-")</f>
        <v>11.43231967365103</v>
      </c>
      <c r="K79" s="207">
        <f>H79-G79</f>
        <v>2745</v>
      </c>
      <c r="L79" s="207">
        <f>H79-D79</f>
        <v>123309</v>
      </c>
      <c r="M79" s="208">
        <f t="shared" ref="M79:M91" si="44">H79/H$9</f>
        <v>0.15661296934545951</v>
      </c>
    </row>
    <row r="80" spans="2:13" x14ac:dyDescent="0.25">
      <c r="B80" s="188" t="s">
        <v>97</v>
      </c>
      <c r="C80" s="189">
        <v>39500</v>
      </c>
      <c r="D80" s="189">
        <v>5100</v>
      </c>
      <c r="E80" s="189">
        <v>32279</v>
      </c>
      <c r="F80" s="189">
        <v>36926</v>
      </c>
      <c r="G80" s="189">
        <v>35870</v>
      </c>
      <c r="H80" s="189">
        <v>37661</v>
      </c>
      <c r="I80" s="209">
        <f>IFERROR(H80/G80-1,"-")</f>
        <v>4.9930303875104443E-2</v>
      </c>
      <c r="J80" s="190">
        <f t="shared" ref="J80:J91" si="45">IFERROR(H80/D80-1,"-")</f>
        <v>6.3845098039215689</v>
      </c>
      <c r="K80" s="189">
        <f t="shared" ref="K80:K90" si="46">H80-G80</f>
        <v>1791</v>
      </c>
      <c r="L80" s="189">
        <f t="shared" ref="L80:L91" si="47">H80-D80</f>
        <v>32561</v>
      </c>
      <c r="M80" s="190">
        <f t="shared" si="44"/>
        <v>4.3985242093436377E-2</v>
      </c>
    </row>
    <row r="81" spans="2:13" x14ac:dyDescent="0.25">
      <c r="B81" s="192" t="s">
        <v>103</v>
      </c>
      <c r="C81" s="193">
        <v>7532</v>
      </c>
      <c r="D81" s="193">
        <v>2942</v>
      </c>
      <c r="E81" s="193">
        <v>9040</v>
      </c>
      <c r="F81" s="193">
        <v>6654</v>
      </c>
      <c r="G81" s="193">
        <v>6836</v>
      </c>
      <c r="H81" s="193">
        <v>7271</v>
      </c>
      <c r="I81" s="210">
        <f>IFERROR(H81/G81-1,"-")</f>
        <v>6.3633703920421336E-2</v>
      </c>
      <c r="J81" s="194">
        <f t="shared" si="45"/>
        <v>1.4714479945615229</v>
      </c>
      <c r="K81" s="193">
        <f t="shared" si="46"/>
        <v>435</v>
      </c>
      <c r="L81" s="193">
        <f t="shared" si="47"/>
        <v>4329</v>
      </c>
      <c r="M81" s="194">
        <f t="shared" si="44"/>
        <v>8.4919862792112773E-3</v>
      </c>
    </row>
    <row r="82" spans="2:13" x14ac:dyDescent="0.25">
      <c r="B82" s="192" t="s">
        <v>100</v>
      </c>
      <c r="C82" s="193">
        <v>31968</v>
      </c>
      <c r="D82" s="193">
        <v>2158</v>
      </c>
      <c r="E82" s="193">
        <v>23239</v>
      </c>
      <c r="F82" s="193">
        <v>30272</v>
      </c>
      <c r="G82" s="193">
        <v>29034</v>
      </c>
      <c r="H82" s="193">
        <v>30390</v>
      </c>
      <c r="I82" s="210">
        <f>IFERROR(H82/G82-1,"-")</f>
        <v>4.6703864434800568E-2</v>
      </c>
      <c r="J82" s="194">
        <f t="shared" si="45"/>
        <v>13.082483781278961</v>
      </c>
      <c r="K82" s="193">
        <f t="shared" si="46"/>
        <v>1356</v>
      </c>
      <c r="L82" s="193">
        <f t="shared" si="47"/>
        <v>28232</v>
      </c>
      <c r="M82" s="194">
        <f t="shared" si="44"/>
        <v>3.5493255814225098E-2</v>
      </c>
    </row>
    <row r="83" spans="2:13" x14ac:dyDescent="0.25">
      <c r="B83" s="188" t="s">
        <v>107</v>
      </c>
      <c r="C83" s="189">
        <v>79454</v>
      </c>
      <c r="D83" s="189">
        <v>5686</v>
      </c>
      <c r="E83" s="189">
        <v>54285</v>
      </c>
      <c r="F83" s="189">
        <v>80991</v>
      </c>
      <c r="G83" s="189">
        <v>95480</v>
      </c>
      <c r="H83" s="189">
        <v>96434</v>
      </c>
      <c r="I83" s="209">
        <f>IFERROR(H83/G83-1,"-")</f>
        <v>9.9916212819437522E-3</v>
      </c>
      <c r="J83" s="190">
        <f t="shared" si="45"/>
        <v>15.959901512486809</v>
      </c>
      <c r="K83" s="189">
        <f t="shared" si="46"/>
        <v>954</v>
      </c>
      <c r="L83" s="189">
        <f t="shared" si="47"/>
        <v>90748</v>
      </c>
      <c r="M83" s="190">
        <f t="shared" si="44"/>
        <v>0.11262772725202314</v>
      </c>
    </row>
    <row r="84" spans="2:13" x14ac:dyDescent="0.25">
      <c r="B84" s="192" t="s">
        <v>110</v>
      </c>
      <c r="C84" s="193">
        <v>13850</v>
      </c>
      <c r="D84" s="193">
        <v>414</v>
      </c>
      <c r="E84" s="193">
        <v>7896</v>
      </c>
      <c r="F84" s="193">
        <v>14626</v>
      </c>
      <c r="G84" s="193">
        <v>18537</v>
      </c>
      <c r="H84" s="193">
        <v>18677</v>
      </c>
      <c r="I84" s="210">
        <f t="shared" ref="I84:I91" si="48">IFERROR(H84/G84-1,"-")</f>
        <v>7.5524626422829311E-3</v>
      </c>
      <c r="J84" s="194">
        <f t="shared" si="45"/>
        <v>44.113526570048307</v>
      </c>
      <c r="K84" s="193">
        <f t="shared" si="46"/>
        <v>140</v>
      </c>
      <c r="L84" s="193">
        <f t="shared" si="47"/>
        <v>18263</v>
      </c>
      <c r="M84" s="194">
        <f t="shared" si="44"/>
        <v>2.1813344483128733E-2</v>
      </c>
    </row>
    <row r="85" spans="2:13" x14ac:dyDescent="0.25">
      <c r="B85" s="192" t="s">
        <v>113</v>
      </c>
      <c r="C85" s="193">
        <v>27065</v>
      </c>
      <c r="D85" s="193">
        <v>1214</v>
      </c>
      <c r="E85" s="193">
        <v>15850</v>
      </c>
      <c r="F85" s="193">
        <v>24885</v>
      </c>
      <c r="G85" s="193">
        <v>28577</v>
      </c>
      <c r="H85" s="193">
        <v>27322</v>
      </c>
      <c r="I85" s="210">
        <f t="shared" si="48"/>
        <v>-4.3916436294922478E-2</v>
      </c>
      <c r="J85" s="194">
        <f t="shared" si="45"/>
        <v>21.505766062602966</v>
      </c>
      <c r="K85" s="193">
        <f t="shared" si="46"/>
        <v>-1255</v>
      </c>
      <c r="L85" s="193">
        <f t="shared" si="47"/>
        <v>26108</v>
      </c>
      <c r="M85" s="194">
        <f t="shared" si="44"/>
        <v>3.1910060393427385E-2</v>
      </c>
    </row>
    <row r="86" spans="2:13" x14ac:dyDescent="0.25">
      <c r="B86" s="192" t="s">
        <v>116</v>
      </c>
      <c r="C86" s="193">
        <v>5058</v>
      </c>
      <c r="D86" s="193">
        <v>1255</v>
      </c>
      <c r="E86" s="193">
        <v>4749</v>
      </c>
      <c r="F86" s="193">
        <v>6356</v>
      </c>
      <c r="G86" s="193">
        <v>8467</v>
      </c>
      <c r="H86" s="193">
        <v>8844</v>
      </c>
      <c r="I86" s="210">
        <f t="shared" si="48"/>
        <v>4.4525806070627061E-2</v>
      </c>
      <c r="J86" s="194">
        <f t="shared" si="45"/>
        <v>6.0470119521912347</v>
      </c>
      <c r="K86" s="193">
        <f t="shared" si="46"/>
        <v>377</v>
      </c>
      <c r="L86" s="193">
        <f t="shared" si="47"/>
        <v>7589</v>
      </c>
      <c r="M86" s="194">
        <f t="shared" si="44"/>
        <v>1.0329133083942309E-2</v>
      </c>
    </row>
    <row r="87" spans="2:13" x14ac:dyDescent="0.25">
      <c r="B87" s="192" t="s">
        <v>123</v>
      </c>
      <c r="C87" s="193">
        <v>1208</v>
      </c>
      <c r="D87" s="193">
        <v>84</v>
      </c>
      <c r="E87" s="193">
        <v>1955</v>
      </c>
      <c r="F87" s="193">
        <v>1622</v>
      </c>
      <c r="G87" s="193">
        <v>2461</v>
      </c>
      <c r="H87" s="193">
        <v>3081</v>
      </c>
      <c r="I87" s="210">
        <f t="shared" si="48"/>
        <v>0.25193010971149943</v>
      </c>
      <c r="J87" s="194">
        <f t="shared" si="45"/>
        <v>35.678571428571431</v>
      </c>
      <c r="K87" s="193">
        <f t="shared" si="46"/>
        <v>620</v>
      </c>
      <c r="L87" s="193">
        <f t="shared" si="47"/>
        <v>2997</v>
      </c>
      <c r="M87" s="194">
        <f t="shared" si="44"/>
        <v>3.5983784522417746E-3</v>
      </c>
    </row>
    <row r="88" spans="2:13" x14ac:dyDescent="0.25">
      <c r="B88" s="192" t="s">
        <v>119</v>
      </c>
      <c r="C88" s="193">
        <v>832</v>
      </c>
      <c r="D88" s="193">
        <v>132</v>
      </c>
      <c r="E88" s="193">
        <v>1167</v>
      </c>
      <c r="F88" s="193">
        <v>1041</v>
      </c>
      <c r="G88" s="193">
        <v>1205</v>
      </c>
      <c r="H88" s="193">
        <v>1514</v>
      </c>
      <c r="I88" s="210">
        <f t="shared" si="48"/>
        <v>0.25643153526970952</v>
      </c>
      <c r="J88" s="194">
        <f t="shared" si="45"/>
        <v>10.469696969696969</v>
      </c>
      <c r="K88" s="193">
        <f t="shared" si="46"/>
        <v>309</v>
      </c>
      <c r="L88" s="193">
        <f t="shared" si="47"/>
        <v>1382</v>
      </c>
      <c r="M88" s="194">
        <f t="shared" si="44"/>
        <v>1.7682392004849227E-3</v>
      </c>
    </row>
    <row r="89" spans="2:13" x14ac:dyDescent="0.25">
      <c r="B89" s="192" t="s">
        <v>128</v>
      </c>
      <c r="C89" s="193">
        <v>2431</v>
      </c>
      <c r="D89" s="193">
        <v>30</v>
      </c>
      <c r="E89" s="193">
        <v>1777</v>
      </c>
      <c r="F89" s="193">
        <v>3149</v>
      </c>
      <c r="G89" s="193">
        <v>2613</v>
      </c>
      <c r="H89" s="193">
        <v>2416</v>
      </c>
      <c r="I89" s="210">
        <f t="shared" si="48"/>
        <v>-7.5392269422120184E-2</v>
      </c>
      <c r="J89" s="194">
        <f t="shared" si="45"/>
        <v>79.533333333333331</v>
      </c>
      <c r="K89" s="193">
        <f t="shared" si="46"/>
        <v>-197</v>
      </c>
      <c r="L89" s="193">
        <f t="shared" si="47"/>
        <v>2386</v>
      </c>
      <c r="M89" s="194">
        <f t="shared" si="44"/>
        <v>2.8217079976034171E-3</v>
      </c>
    </row>
    <row r="90" spans="2:13" x14ac:dyDescent="0.25">
      <c r="B90" s="192" t="s">
        <v>131</v>
      </c>
      <c r="C90" s="193">
        <v>3928</v>
      </c>
      <c r="D90" s="193">
        <v>162</v>
      </c>
      <c r="E90" s="193">
        <v>1621</v>
      </c>
      <c r="F90" s="193">
        <v>2995</v>
      </c>
      <c r="G90" s="193">
        <v>3378</v>
      </c>
      <c r="H90" s="193">
        <v>2313</v>
      </c>
      <c r="I90" s="210">
        <f t="shared" si="48"/>
        <v>-0.31527531083481353</v>
      </c>
      <c r="J90" s="194">
        <f t="shared" si="45"/>
        <v>13.277777777777779</v>
      </c>
      <c r="K90" s="193">
        <f t="shared" si="46"/>
        <v>-1065</v>
      </c>
      <c r="L90" s="193">
        <f t="shared" si="47"/>
        <v>2151</v>
      </c>
      <c r="M90" s="194">
        <f t="shared" si="44"/>
        <v>2.7014116715466485E-3</v>
      </c>
    </row>
    <row r="91" spans="2:13" x14ac:dyDescent="0.25">
      <c r="B91" s="197" t="s">
        <v>145</v>
      </c>
      <c r="C91" s="198">
        <f t="shared" ref="C91" si="49">C83-SUM(C84:C90)</f>
        <v>25082</v>
      </c>
      <c r="D91" s="198">
        <f t="shared" ref="D91:E91" si="50">D83-SUM(D84:D90)</f>
        <v>2395</v>
      </c>
      <c r="E91" s="198">
        <f t="shared" si="50"/>
        <v>19270</v>
      </c>
      <c r="F91" s="198">
        <f t="shared" ref="F91:H91" si="51">F83-SUM(F84:F90)</f>
        <v>26317</v>
      </c>
      <c r="G91" s="198">
        <f t="shared" si="51"/>
        <v>30242</v>
      </c>
      <c r="H91" s="198">
        <f t="shared" si="51"/>
        <v>32267</v>
      </c>
      <c r="I91" s="211">
        <f t="shared" si="48"/>
        <v>6.695985715230468E-2</v>
      </c>
      <c r="J91" s="199">
        <f t="shared" si="45"/>
        <v>12.472651356993737</v>
      </c>
      <c r="K91" s="198">
        <f>H91-G91</f>
        <v>2025</v>
      </c>
      <c r="L91" s="198">
        <f t="shared" si="47"/>
        <v>29872</v>
      </c>
      <c r="M91" s="199">
        <f t="shared" si="44"/>
        <v>3.7685451969647954E-2</v>
      </c>
    </row>
    <row r="92" spans="2:13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3"/>
      <c r="L92" s="182"/>
      <c r="M92" s="182"/>
    </row>
    <row r="93" spans="2:13" x14ac:dyDescent="0.25">
      <c r="B93" s="185" t="s">
        <v>68</v>
      </c>
      <c r="C93" s="207">
        <v>10556</v>
      </c>
      <c r="D93" s="207">
        <v>2531</v>
      </c>
      <c r="E93" s="207">
        <v>7704</v>
      </c>
      <c r="F93" s="207">
        <v>10660</v>
      </c>
      <c r="G93" s="207">
        <v>10020</v>
      </c>
      <c r="H93" s="207">
        <v>9505</v>
      </c>
      <c r="I93" s="208">
        <f>IFERROR(H93/G93-1,"-")</f>
        <v>-5.1397205588822326E-2</v>
      </c>
      <c r="J93" s="208">
        <f>IFERROR(H93/D93-1,"-")</f>
        <v>2.7554326353220073</v>
      </c>
      <c r="K93" s="207">
        <f>H93-G93</f>
        <v>-515</v>
      </c>
      <c r="L93" s="207">
        <f>H93-D93</f>
        <v>6974</v>
      </c>
      <c r="M93" s="208">
        <f t="shared" ref="M93:M105" si="52">H93/H$9</f>
        <v>1.110113183659788E-2</v>
      </c>
    </row>
    <row r="94" spans="2:13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90">
        <f t="shared" ref="J94:J105" si="53">IFERROR(H94/D94-1,"-")</f>
        <v>2.1947863866763213</v>
      </c>
      <c r="K94" s="189">
        <f t="shared" ref="K94:K104" si="54">H94-G94</f>
        <v>68</v>
      </c>
      <c r="L94" s="189">
        <f t="shared" ref="L94:L105" si="55">H94-D94</f>
        <v>3031</v>
      </c>
      <c r="M94" s="190">
        <f t="shared" si="52"/>
        <v>5.1528872870141868E-3</v>
      </c>
    </row>
    <row r="95" spans="2:13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4">
        <f t="shared" si="53"/>
        <v>0.74189189189189197</v>
      </c>
      <c r="K95" s="193">
        <f t="shared" si="54"/>
        <v>242</v>
      </c>
      <c r="L95" s="193">
        <f t="shared" si="55"/>
        <v>549</v>
      </c>
      <c r="M95" s="194">
        <f t="shared" si="52"/>
        <v>1.5054559639531475E-3</v>
      </c>
    </row>
    <row r="96" spans="2:13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4">
        <f t="shared" si="53"/>
        <v>3.87207488299532</v>
      </c>
      <c r="K96" s="193">
        <f t="shared" si="54"/>
        <v>-174</v>
      </c>
      <c r="L96" s="193">
        <f t="shared" si="55"/>
        <v>2482</v>
      </c>
      <c r="M96" s="194">
        <f t="shared" si="52"/>
        <v>3.6474313230610393E-3</v>
      </c>
    </row>
    <row r="97" spans="2:13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90">
        <f t="shared" si="53"/>
        <v>3.4286956521739134</v>
      </c>
      <c r="K97" s="189">
        <f t="shared" si="54"/>
        <v>-583</v>
      </c>
      <c r="L97" s="189">
        <f t="shared" si="55"/>
        <v>3943</v>
      </c>
      <c r="M97" s="190">
        <f t="shared" si="52"/>
        <v>5.9482445495836929E-3</v>
      </c>
    </row>
    <row r="98" spans="2:13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56">IFERROR(H98/G98-1,"-")</f>
        <v>-5.2230685527747567E-2</v>
      </c>
      <c r="J98" s="194">
        <f t="shared" si="53"/>
        <v>16.775510204081634</v>
      </c>
      <c r="K98" s="193">
        <f t="shared" si="54"/>
        <v>-48</v>
      </c>
      <c r="L98" s="193">
        <f t="shared" si="55"/>
        <v>822</v>
      </c>
      <c r="M98" s="194">
        <f t="shared" si="52"/>
        <v>1.017263106751894E-3</v>
      </c>
    </row>
    <row r="99" spans="2:13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56"/>
        <v>-0.12627118644067792</v>
      </c>
      <c r="J99" s="194">
        <f t="shared" si="53"/>
        <v>4.6961325966850831</v>
      </c>
      <c r="K99" s="193">
        <f t="shared" si="54"/>
        <v>-149</v>
      </c>
      <c r="L99" s="193">
        <f t="shared" si="55"/>
        <v>850</v>
      </c>
      <c r="M99" s="194">
        <f t="shared" si="52"/>
        <v>1.2041311860633787E-3</v>
      </c>
    </row>
    <row r="100" spans="2:13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56"/>
        <v>-3.6860879904875188E-2</v>
      </c>
      <c r="J100" s="194">
        <f t="shared" si="53"/>
        <v>0.67355371900826455</v>
      </c>
      <c r="K100" s="193">
        <f t="shared" si="54"/>
        <v>-31</v>
      </c>
      <c r="L100" s="193">
        <f t="shared" si="55"/>
        <v>326</v>
      </c>
      <c r="M100" s="194">
        <f t="shared" si="52"/>
        <v>9.460196515143906E-4</v>
      </c>
    </row>
    <row r="101" spans="2:13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56"/>
        <v>5.3333333333333233E-2</v>
      </c>
      <c r="J101" s="194">
        <f t="shared" si="53"/>
        <v>20.066666666666666</v>
      </c>
      <c r="K101" s="193">
        <f t="shared" si="54"/>
        <v>16</v>
      </c>
      <c r="L101" s="193">
        <f t="shared" si="55"/>
        <v>301</v>
      </c>
      <c r="M101" s="194">
        <f t="shared" si="52"/>
        <v>3.69064456640182E-4</v>
      </c>
    </row>
    <row r="102" spans="2:13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56"/>
        <v>-0.16541353383458646</v>
      </c>
      <c r="J102" s="194">
        <f t="shared" si="53"/>
        <v>4.8421052631578947</v>
      </c>
      <c r="K102" s="193">
        <f t="shared" si="54"/>
        <v>-44</v>
      </c>
      <c r="L102" s="193">
        <f t="shared" si="55"/>
        <v>184</v>
      </c>
      <c r="M102" s="194">
        <f t="shared" si="52"/>
        <v>2.5927946004468481E-4</v>
      </c>
    </row>
    <row r="103" spans="2:13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56"/>
        <v>9.8901098901098994E-2</v>
      </c>
      <c r="J103" s="194">
        <f t="shared" si="53"/>
        <v>10.111111111111111</v>
      </c>
      <c r="K103" s="193">
        <f t="shared" si="54"/>
        <v>9</v>
      </c>
      <c r="L103" s="193">
        <f t="shared" si="55"/>
        <v>91</v>
      </c>
      <c r="M103" s="194">
        <f t="shared" si="52"/>
        <v>1.1679254956967785E-4</v>
      </c>
    </row>
    <row r="104" spans="2:13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56"/>
        <v>-0.5436893203883495</v>
      </c>
      <c r="J104" s="194">
        <f t="shared" si="53"/>
        <v>9.4444444444444446</v>
      </c>
      <c r="K104" s="193">
        <f t="shared" si="54"/>
        <v>-112</v>
      </c>
      <c r="L104" s="193">
        <f t="shared" si="55"/>
        <v>85</v>
      </c>
      <c r="M104" s="194">
        <f t="shared" si="52"/>
        <v>1.0978499659549719E-4</v>
      </c>
    </row>
    <row r="105" spans="2:13" x14ac:dyDescent="0.25">
      <c r="B105" s="197" t="s">
        <v>145</v>
      </c>
      <c r="C105" s="198">
        <f t="shared" ref="C105" si="57">C97-SUM(C98:C104)</f>
        <v>1262</v>
      </c>
      <c r="D105" s="198">
        <f t="shared" ref="D105:E105" si="58">D97-SUM(D98:D104)</f>
        <v>365</v>
      </c>
      <c r="E105" s="198">
        <f t="shared" si="58"/>
        <v>1081</v>
      </c>
      <c r="F105" s="198">
        <f t="shared" ref="F105:H105" si="59">F97-SUM(F98:F104)</f>
        <v>1466</v>
      </c>
      <c r="G105" s="198">
        <f t="shared" si="59"/>
        <v>1873</v>
      </c>
      <c r="H105" s="198">
        <f t="shared" si="59"/>
        <v>1649</v>
      </c>
      <c r="I105" s="211">
        <f t="shared" si="56"/>
        <v>-0.11959423384943946</v>
      </c>
      <c r="J105" s="199">
        <f t="shared" si="53"/>
        <v>3.5178082191780824</v>
      </c>
      <c r="K105" s="198">
        <f>H105-G105</f>
        <v>-224</v>
      </c>
      <c r="L105" s="198">
        <f t="shared" si="55"/>
        <v>1284</v>
      </c>
      <c r="M105" s="199">
        <f t="shared" si="52"/>
        <v>1.9259091424039879E-3</v>
      </c>
    </row>
    <row r="106" spans="2:13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3"/>
      <c r="L106" s="182"/>
      <c r="M106" s="182"/>
    </row>
    <row r="107" spans="2:13" x14ac:dyDescent="0.25">
      <c r="B107" s="185" t="s">
        <v>68</v>
      </c>
      <c r="C107" s="207">
        <v>30079</v>
      </c>
      <c r="D107" s="207">
        <v>4401</v>
      </c>
      <c r="E107" s="207">
        <v>26255</v>
      </c>
      <c r="F107" s="207">
        <v>36146</v>
      </c>
      <c r="G107" s="207">
        <v>35192</v>
      </c>
      <c r="H107" s="207">
        <v>39857</v>
      </c>
      <c r="I107" s="208">
        <f>IFERROR(H107/G107-1,"-")</f>
        <v>0.13255853603091605</v>
      </c>
      <c r="J107" s="208">
        <f>IFERROR(H107/D107-1,"-")</f>
        <v>8.0563508293569637</v>
      </c>
      <c r="K107" s="207">
        <f>H107-G107</f>
        <v>4665</v>
      </c>
      <c r="L107" s="207">
        <f>H107-D107</f>
        <v>35456</v>
      </c>
      <c r="M107" s="208">
        <f t="shared" ref="M107:M119" si="60">H107/H$9</f>
        <v>4.6550006481986504E-2</v>
      </c>
    </row>
    <row r="108" spans="2:13" x14ac:dyDescent="0.25">
      <c r="B108" s="188" t="s">
        <v>97</v>
      </c>
      <c r="C108" s="189">
        <v>6212</v>
      </c>
      <c r="D108" s="189">
        <v>1921</v>
      </c>
      <c r="E108" s="189">
        <v>4147</v>
      </c>
      <c r="F108" s="189">
        <v>5039</v>
      </c>
      <c r="G108" s="189">
        <v>4298</v>
      </c>
      <c r="H108" s="189">
        <v>5051</v>
      </c>
      <c r="I108" s="209">
        <f>IFERROR(H108/G108-1,"-")</f>
        <v>0.17519776640297824</v>
      </c>
      <c r="J108" s="190">
        <f t="shared" ref="J108:J119" si="61">IFERROR(H108/D108-1,"-")</f>
        <v>1.6293597084851639</v>
      </c>
      <c r="K108" s="189">
        <f t="shared" ref="K108:K118" si="62">H108-G108</f>
        <v>753</v>
      </c>
      <c r="L108" s="189">
        <f t="shared" ref="L108:L119" si="63">H108-D108</f>
        <v>3130</v>
      </c>
      <c r="M108" s="190">
        <f t="shared" si="60"/>
        <v>5.8991916787644282E-3</v>
      </c>
    </row>
    <row r="109" spans="2:13" x14ac:dyDescent="0.25">
      <c r="B109" s="192" t="s">
        <v>103</v>
      </c>
      <c r="C109" s="193">
        <v>1123</v>
      </c>
      <c r="D109" s="193">
        <v>1834</v>
      </c>
      <c r="E109" s="193">
        <v>1813</v>
      </c>
      <c r="F109" s="193">
        <v>1418</v>
      </c>
      <c r="G109" s="193">
        <v>1212</v>
      </c>
      <c r="H109" s="193">
        <v>1268</v>
      </c>
      <c r="I109" s="210">
        <f>IFERROR(H109/G109-1,"-")</f>
        <v>4.6204620462046098E-2</v>
      </c>
      <c r="J109" s="194">
        <f t="shared" si="61"/>
        <v>-0.30861504907306436</v>
      </c>
      <c r="K109" s="193">
        <f t="shared" si="62"/>
        <v>56</v>
      </c>
      <c r="L109" s="193">
        <f t="shared" si="63"/>
        <v>-566</v>
      </c>
      <c r="M109" s="194">
        <f t="shared" si="60"/>
        <v>1.4809295285435151E-3</v>
      </c>
    </row>
    <row r="110" spans="2:13" x14ac:dyDescent="0.25">
      <c r="B110" s="192" t="s">
        <v>100</v>
      </c>
      <c r="C110" s="193">
        <v>5089</v>
      </c>
      <c r="D110" s="193">
        <v>87</v>
      </c>
      <c r="E110" s="193">
        <v>2334</v>
      </c>
      <c r="F110" s="193">
        <v>3621</v>
      </c>
      <c r="G110" s="193">
        <v>3086</v>
      </c>
      <c r="H110" s="193">
        <v>3783</v>
      </c>
      <c r="I110" s="210">
        <f>IFERROR(H110/G110-1,"-")</f>
        <v>0.22585871678548286</v>
      </c>
      <c r="J110" s="194">
        <f t="shared" si="61"/>
        <v>42.482758620689658</v>
      </c>
      <c r="K110" s="193">
        <f t="shared" si="62"/>
        <v>697</v>
      </c>
      <c r="L110" s="193">
        <f t="shared" si="63"/>
        <v>3696</v>
      </c>
      <c r="M110" s="194">
        <f t="shared" si="60"/>
        <v>4.418262150220913E-3</v>
      </c>
    </row>
    <row r="111" spans="2:13" x14ac:dyDescent="0.25">
      <c r="B111" s="188" t="s">
        <v>107</v>
      </c>
      <c r="C111" s="189">
        <v>23867</v>
      </c>
      <c r="D111" s="189">
        <v>2480</v>
      </c>
      <c r="E111" s="189">
        <v>22108</v>
      </c>
      <c r="F111" s="189">
        <v>31107</v>
      </c>
      <c r="G111" s="189">
        <v>30894</v>
      </c>
      <c r="H111" s="189">
        <v>34806</v>
      </c>
      <c r="I111" s="209">
        <f>IFERROR(H111/G111-1,"-")</f>
        <v>0.12662652942318897</v>
      </c>
      <c r="J111" s="190">
        <f t="shared" si="61"/>
        <v>13.034677419354839</v>
      </c>
      <c r="K111" s="189">
        <f t="shared" si="62"/>
        <v>3912</v>
      </c>
      <c r="L111" s="189">
        <f t="shared" si="63"/>
        <v>32326</v>
      </c>
      <c r="M111" s="190">
        <f t="shared" si="60"/>
        <v>4.0650814803222073E-2</v>
      </c>
    </row>
    <row r="112" spans="2:13" x14ac:dyDescent="0.25">
      <c r="B112" s="192" t="s">
        <v>110</v>
      </c>
      <c r="C112" s="193">
        <v>13200</v>
      </c>
      <c r="D112" s="193">
        <v>672</v>
      </c>
      <c r="E112" s="193">
        <v>11191</v>
      </c>
      <c r="F112" s="193">
        <v>18808</v>
      </c>
      <c r="G112" s="193">
        <v>17296</v>
      </c>
      <c r="H112" s="193">
        <v>18823</v>
      </c>
      <c r="I112" s="210">
        <f t="shared" ref="I112:I119" si="64">IFERROR(H112/G112-1,"-")</f>
        <v>8.8286308973172911E-2</v>
      </c>
      <c r="J112" s="194">
        <f t="shared" si="61"/>
        <v>27.010416666666668</v>
      </c>
      <c r="K112" s="193">
        <f t="shared" si="62"/>
        <v>1527</v>
      </c>
      <c r="L112" s="193">
        <f t="shared" si="63"/>
        <v>18151</v>
      </c>
      <c r="M112" s="194">
        <f t="shared" si="60"/>
        <v>2.1983861605500463E-2</v>
      </c>
    </row>
    <row r="113" spans="2:13" x14ac:dyDescent="0.25">
      <c r="B113" s="192" t="s">
        <v>113</v>
      </c>
      <c r="C113" s="193">
        <v>1345</v>
      </c>
      <c r="D113" s="193">
        <v>591</v>
      </c>
      <c r="E113" s="193">
        <v>1174</v>
      </c>
      <c r="F113" s="193">
        <v>1769</v>
      </c>
      <c r="G113" s="193">
        <v>1699</v>
      </c>
      <c r="H113" s="193">
        <v>1605</v>
      </c>
      <c r="I113" s="210">
        <f t="shared" si="64"/>
        <v>-5.5326662742789856E-2</v>
      </c>
      <c r="J113" s="194">
        <f t="shared" si="61"/>
        <v>1.7157360406091371</v>
      </c>
      <c r="K113" s="193">
        <f t="shared" si="62"/>
        <v>-94</v>
      </c>
      <c r="L113" s="193">
        <f t="shared" si="63"/>
        <v>1014</v>
      </c>
      <c r="M113" s="194">
        <f t="shared" si="60"/>
        <v>1.8745204205933294E-3</v>
      </c>
    </row>
    <row r="114" spans="2:13" x14ac:dyDescent="0.25">
      <c r="B114" s="192" t="s">
        <v>116</v>
      </c>
      <c r="C114" s="193">
        <v>1177</v>
      </c>
      <c r="D114" s="193">
        <v>568</v>
      </c>
      <c r="E114" s="193">
        <v>1440</v>
      </c>
      <c r="F114" s="193">
        <v>2652</v>
      </c>
      <c r="G114" s="193">
        <v>1964</v>
      </c>
      <c r="H114" s="193">
        <v>2696</v>
      </c>
      <c r="I114" s="210">
        <f t="shared" si="64"/>
        <v>0.37270875763747457</v>
      </c>
      <c r="J114" s="194">
        <f t="shared" si="61"/>
        <v>3.746478873239437</v>
      </c>
      <c r="K114" s="193">
        <f t="shared" si="62"/>
        <v>732</v>
      </c>
      <c r="L114" s="193">
        <f t="shared" si="63"/>
        <v>2128</v>
      </c>
      <c r="M114" s="194">
        <f t="shared" si="60"/>
        <v>3.1487271363985149E-3</v>
      </c>
    </row>
    <row r="115" spans="2:13" x14ac:dyDescent="0.25">
      <c r="B115" s="192" t="s">
        <v>123</v>
      </c>
      <c r="C115" s="193">
        <v>475</v>
      </c>
      <c r="D115" s="193">
        <v>36</v>
      </c>
      <c r="E115" s="193">
        <v>1274</v>
      </c>
      <c r="F115" s="193">
        <v>1043</v>
      </c>
      <c r="G115" s="193">
        <v>1580</v>
      </c>
      <c r="H115" s="193">
        <v>1519</v>
      </c>
      <c r="I115" s="210">
        <f t="shared" si="64"/>
        <v>-3.8607594936708844E-2</v>
      </c>
      <c r="J115" s="194">
        <f t="shared" si="61"/>
        <v>41.194444444444443</v>
      </c>
      <c r="K115" s="193">
        <f t="shared" si="62"/>
        <v>-61</v>
      </c>
      <c r="L115" s="193">
        <f t="shared" si="63"/>
        <v>1483</v>
      </c>
      <c r="M115" s="194">
        <f t="shared" si="60"/>
        <v>1.7740788279634065E-3</v>
      </c>
    </row>
    <row r="116" spans="2:13" x14ac:dyDescent="0.25">
      <c r="B116" s="192" t="s">
        <v>119</v>
      </c>
      <c r="C116" s="193">
        <v>708</v>
      </c>
      <c r="D116" s="193">
        <v>30</v>
      </c>
      <c r="E116" s="193">
        <v>929</v>
      </c>
      <c r="F116" s="193">
        <v>1073</v>
      </c>
      <c r="G116" s="193">
        <v>1157</v>
      </c>
      <c r="H116" s="193">
        <v>876</v>
      </c>
      <c r="I116" s="210">
        <f t="shared" si="64"/>
        <v>-0.24286949006050129</v>
      </c>
      <c r="J116" s="194">
        <f t="shared" si="61"/>
        <v>28.2</v>
      </c>
      <c r="K116" s="193">
        <f t="shared" si="62"/>
        <v>-281</v>
      </c>
      <c r="L116" s="193">
        <f t="shared" si="63"/>
        <v>846</v>
      </c>
      <c r="M116" s="194">
        <f t="shared" si="60"/>
        <v>1.023102734230378E-3</v>
      </c>
    </row>
    <row r="117" spans="2:13" x14ac:dyDescent="0.25">
      <c r="B117" s="192" t="s">
        <v>128</v>
      </c>
      <c r="C117" s="193">
        <v>296</v>
      </c>
      <c r="D117" s="193">
        <v>0</v>
      </c>
      <c r="E117" s="193">
        <v>257</v>
      </c>
      <c r="F117" s="193">
        <v>410</v>
      </c>
      <c r="G117" s="193">
        <v>551</v>
      </c>
      <c r="H117" s="193">
        <v>492</v>
      </c>
      <c r="I117" s="210">
        <f t="shared" si="64"/>
        <v>-0.10707803992740472</v>
      </c>
      <c r="J117" s="194" t="str">
        <f t="shared" si="61"/>
        <v>-</v>
      </c>
      <c r="K117" s="193">
        <f t="shared" si="62"/>
        <v>-59</v>
      </c>
      <c r="L117" s="193">
        <f t="shared" si="63"/>
        <v>492</v>
      </c>
      <c r="M117" s="194">
        <f t="shared" si="60"/>
        <v>5.7461934388281497E-4</v>
      </c>
    </row>
    <row r="118" spans="2:13" x14ac:dyDescent="0.25">
      <c r="B118" s="192" t="s">
        <v>131</v>
      </c>
      <c r="C118" s="193">
        <v>775</v>
      </c>
      <c r="D118" s="193">
        <v>0</v>
      </c>
      <c r="E118" s="193">
        <v>356</v>
      </c>
      <c r="F118" s="193">
        <v>313</v>
      </c>
      <c r="G118" s="193">
        <v>688</v>
      </c>
      <c r="H118" s="193">
        <v>420</v>
      </c>
      <c r="I118" s="210">
        <f t="shared" si="64"/>
        <v>-0.38953488372093026</v>
      </c>
      <c r="J118" s="194" t="str">
        <f t="shared" si="61"/>
        <v>-</v>
      </c>
      <c r="K118" s="193">
        <f t="shared" si="62"/>
        <v>-268</v>
      </c>
      <c r="L118" s="193">
        <f t="shared" si="63"/>
        <v>420</v>
      </c>
      <c r="M118" s="194">
        <f t="shared" si="60"/>
        <v>4.9052870819264694E-4</v>
      </c>
    </row>
    <row r="119" spans="2:13" x14ac:dyDescent="0.25">
      <c r="B119" s="197" t="s">
        <v>145</v>
      </c>
      <c r="C119" s="198">
        <f t="shared" ref="C119" si="65">C111-SUM(C112:C118)</f>
        <v>5891</v>
      </c>
      <c r="D119" s="198">
        <f t="shared" ref="D119:E119" si="66">D111-SUM(D112:D118)</f>
        <v>583</v>
      </c>
      <c r="E119" s="198">
        <f t="shared" si="66"/>
        <v>5487</v>
      </c>
      <c r="F119" s="198">
        <f t="shared" ref="F119:H119" si="67">F111-SUM(F112:F118)</f>
        <v>5039</v>
      </c>
      <c r="G119" s="198">
        <f t="shared" si="67"/>
        <v>5959</v>
      </c>
      <c r="H119" s="198">
        <f t="shared" si="67"/>
        <v>8375</v>
      </c>
      <c r="I119" s="211">
        <f t="shared" si="64"/>
        <v>0.40543715388488</v>
      </c>
      <c r="J119" s="199">
        <f t="shared" si="61"/>
        <v>13.365351629502573</v>
      </c>
      <c r="K119" s="198">
        <f>H119-G119</f>
        <v>2416</v>
      </c>
      <c r="L119" s="198">
        <f t="shared" si="63"/>
        <v>7792</v>
      </c>
      <c r="M119" s="199">
        <f t="shared" si="60"/>
        <v>9.7813760264605209E-3</v>
      </c>
    </row>
    <row r="120" spans="2:13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3"/>
      <c r="L120" s="182"/>
      <c r="M120" s="182"/>
    </row>
    <row r="121" spans="2:13" x14ac:dyDescent="0.25">
      <c r="B121" s="185" t="s">
        <v>68</v>
      </c>
      <c r="C121" s="207">
        <v>43917</v>
      </c>
      <c r="D121" s="207">
        <v>12808</v>
      </c>
      <c r="E121" s="207">
        <v>31205</v>
      </c>
      <c r="F121" s="207">
        <v>46384</v>
      </c>
      <c r="G121" s="207">
        <v>46492</v>
      </c>
      <c r="H121" s="207">
        <v>49528</v>
      </c>
      <c r="I121" s="208">
        <f>IFERROR(H121/G121-1,"-")</f>
        <v>6.5301557257162468E-2</v>
      </c>
      <c r="J121" s="208">
        <f>IFERROR(H121/D121-1,"-")</f>
        <v>2.866958151155528</v>
      </c>
      <c r="K121" s="207">
        <f>H121-G121</f>
        <v>3036</v>
      </c>
      <c r="L121" s="207">
        <f>H121-D121</f>
        <v>36720</v>
      </c>
      <c r="M121" s="208">
        <f t="shared" ref="M121:M133" si="68">H121/H$9</f>
        <v>5.7845013950870043E-2</v>
      </c>
    </row>
    <row r="122" spans="2:13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90">
        <f t="shared" ref="J122:J133" si="69">IFERROR(H122/D122-1,"-")</f>
        <v>2.3102908569192642</v>
      </c>
      <c r="K122" s="189">
        <f t="shared" ref="K122:K132" si="70">H122-G122</f>
        <v>1600</v>
      </c>
      <c r="L122" s="189">
        <f t="shared" ref="L122:L133" si="71">H122-D122</f>
        <v>17713</v>
      </c>
      <c r="M122" s="190">
        <f t="shared" si="68"/>
        <v>2.9641949080784238E-2</v>
      </c>
    </row>
    <row r="123" spans="2:13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4">
        <f t="shared" si="69"/>
        <v>1.7050713934022648</v>
      </c>
      <c r="K123" s="193">
        <f t="shared" si="70"/>
        <v>580</v>
      </c>
      <c r="L123" s="193">
        <f t="shared" si="71"/>
        <v>6926</v>
      </c>
      <c r="M123" s="194">
        <f t="shared" si="68"/>
        <v>1.2833165346716201E-2</v>
      </c>
    </row>
    <row r="124" spans="2:13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4">
        <f t="shared" si="69"/>
        <v>2.992233009708738</v>
      </c>
      <c r="K124" s="193">
        <f t="shared" si="70"/>
        <v>1020</v>
      </c>
      <c r="L124" s="193">
        <f t="shared" si="71"/>
        <v>10787</v>
      </c>
      <c r="M124" s="194">
        <f t="shared" si="68"/>
        <v>1.6808783734068036E-2</v>
      </c>
    </row>
    <row r="125" spans="2:13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90">
        <f t="shared" si="69"/>
        <v>3.6971406341178756</v>
      </c>
      <c r="K125" s="189">
        <f t="shared" si="70"/>
        <v>1436</v>
      </c>
      <c r="L125" s="189">
        <f t="shared" si="71"/>
        <v>19007</v>
      </c>
      <c r="M125" s="190">
        <f t="shared" si="68"/>
        <v>2.8203064870085809E-2</v>
      </c>
    </row>
    <row r="126" spans="2:13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72">IFERROR(H126/G126-1,"-")</f>
        <v>-8.5987261146496796E-2</v>
      </c>
      <c r="J126" s="194">
        <f t="shared" si="69"/>
        <v>22.333333333333332</v>
      </c>
      <c r="K126" s="193">
        <f t="shared" si="70"/>
        <v>-270</v>
      </c>
      <c r="L126" s="193">
        <f t="shared" si="71"/>
        <v>2747</v>
      </c>
      <c r="M126" s="194">
        <f t="shared" si="68"/>
        <v>3.3519461726497545E-3</v>
      </c>
    </row>
    <row r="127" spans="2:13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72"/>
        <v>0.15704323570432366</v>
      </c>
      <c r="J127" s="194">
        <f t="shared" si="69"/>
        <v>6.2771929824561408</v>
      </c>
      <c r="K127" s="193">
        <f t="shared" si="70"/>
        <v>563</v>
      </c>
      <c r="L127" s="193">
        <f t="shared" si="71"/>
        <v>3578</v>
      </c>
      <c r="M127" s="194">
        <f t="shared" si="68"/>
        <v>4.8445549561502372E-3</v>
      </c>
    </row>
    <row r="128" spans="2:13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72"/>
        <v>0.1837738168408114</v>
      </c>
      <c r="J128" s="194">
        <f t="shared" si="69"/>
        <v>2.1940298507462686</v>
      </c>
      <c r="K128" s="193">
        <f t="shared" si="70"/>
        <v>299</v>
      </c>
      <c r="L128" s="193">
        <f t="shared" si="71"/>
        <v>1323</v>
      </c>
      <c r="M128" s="194">
        <f t="shared" si="68"/>
        <v>2.2494245047119956E-3</v>
      </c>
    </row>
    <row r="129" spans="2:13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72"/>
        <v>0.13522537562604331</v>
      </c>
      <c r="J129" s="194">
        <f t="shared" si="69"/>
        <v>7.2926829268292686</v>
      </c>
      <c r="K129" s="193">
        <f t="shared" si="70"/>
        <v>81</v>
      </c>
      <c r="L129" s="193">
        <f t="shared" si="71"/>
        <v>598</v>
      </c>
      <c r="M129" s="194">
        <f t="shared" si="68"/>
        <v>7.9418933707380934E-4</v>
      </c>
    </row>
    <row r="130" spans="2:13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72"/>
        <v>0.14736842105263159</v>
      </c>
      <c r="J130" s="194">
        <f t="shared" si="69"/>
        <v>5.8125</v>
      </c>
      <c r="K130" s="193">
        <f t="shared" si="70"/>
        <v>70</v>
      </c>
      <c r="L130" s="193">
        <f t="shared" si="71"/>
        <v>465</v>
      </c>
      <c r="M130" s="194">
        <f t="shared" si="68"/>
        <v>6.3651939515474432E-4</v>
      </c>
    </row>
    <row r="131" spans="2:13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72"/>
        <v>-0.20079522862823063</v>
      </c>
      <c r="J131" s="194">
        <f t="shared" si="69"/>
        <v>99.5</v>
      </c>
      <c r="K131" s="193">
        <f t="shared" si="70"/>
        <v>-101</v>
      </c>
      <c r="L131" s="193">
        <f t="shared" si="71"/>
        <v>398</v>
      </c>
      <c r="M131" s="194">
        <f t="shared" si="68"/>
        <v>4.6950604927010494E-4</v>
      </c>
    </row>
    <row r="132" spans="2:13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72"/>
        <v>0.14086471408647139</v>
      </c>
      <c r="J132" s="194">
        <f t="shared" si="69"/>
        <v>26.266666666666666</v>
      </c>
      <c r="K132" s="193">
        <f t="shared" si="70"/>
        <v>101</v>
      </c>
      <c r="L132" s="193">
        <f t="shared" si="71"/>
        <v>788</v>
      </c>
      <c r="M132" s="194">
        <f t="shared" si="68"/>
        <v>9.5536305547996479E-4</v>
      </c>
    </row>
    <row r="133" spans="2:13" x14ac:dyDescent="0.25">
      <c r="B133" s="197" t="s">
        <v>145</v>
      </c>
      <c r="C133" s="198">
        <f t="shared" ref="C133" si="73">C125-SUM(C126:C132)</f>
        <v>13368</v>
      </c>
      <c r="D133" s="198">
        <f t="shared" ref="D133:E133" si="74">D125-SUM(D126:D132)</f>
        <v>3649</v>
      </c>
      <c r="E133" s="198">
        <f t="shared" si="74"/>
        <v>8856</v>
      </c>
      <c r="F133" s="198">
        <f t="shared" ref="F133:H133" si="75">F125-SUM(F126:F132)</f>
        <v>13170</v>
      </c>
      <c r="G133" s="198">
        <f t="shared" si="75"/>
        <v>12066</v>
      </c>
      <c r="H133" s="198">
        <f t="shared" si="75"/>
        <v>12759</v>
      </c>
      <c r="I133" s="211">
        <f t="shared" si="72"/>
        <v>5.7434112381899549E-2</v>
      </c>
      <c r="J133" s="199">
        <f t="shared" si="69"/>
        <v>2.4965744039462865</v>
      </c>
      <c r="K133" s="198">
        <f>H133-G133</f>
        <v>693</v>
      </c>
      <c r="L133" s="198">
        <f t="shared" si="71"/>
        <v>9110</v>
      </c>
      <c r="M133" s="199">
        <f t="shared" si="68"/>
        <v>1.4901561399595198E-2</v>
      </c>
    </row>
    <row r="134" spans="2:13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3"/>
      <c r="L134" s="182"/>
      <c r="M134" s="182"/>
    </row>
    <row r="135" spans="2:13" x14ac:dyDescent="0.25">
      <c r="B135" s="185" t="s">
        <v>68</v>
      </c>
      <c r="C135" s="207">
        <v>43434</v>
      </c>
      <c r="D135" s="207">
        <v>11358</v>
      </c>
      <c r="E135" s="207">
        <v>37264</v>
      </c>
      <c r="F135" s="207">
        <v>45576</v>
      </c>
      <c r="G135" s="207">
        <v>46571</v>
      </c>
      <c r="H135" s="207">
        <v>45813</v>
      </c>
      <c r="I135" s="208">
        <f>IFERROR(H135/G135-1,"-")</f>
        <v>-1.6276223400828793E-2</v>
      </c>
      <c r="J135" s="208">
        <f>IFERROR(H135/D135-1,"-")</f>
        <v>3.0335446381405173</v>
      </c>
      <c r="K135" s="207">
        <f>H135-G135</f>
        <v>-758</v>
      </c>
      <c r="L135" s="207">
        <f>H135-D135</f>
        <v>34455</v>
      </c>
      <c r="M135" s="208">
        <f t="shared" ref="M135:M147" si="76">H135/H$9</f>
        <v>5.3506170734356512E-2</v>
      </c>
    </row>
    <row r="136" spans="2:13" x14ac:dyDescent="0.25">
      <c r="B136" s="188" t="s">
        <v>97</v>
      </c>
      <c r="C136" s="189">
        <v>2143</v>
      </c>
      <c r="D136" s="189">
        <v>6173</v>
      </c>
      <c r="E136" s="189">
        <v>2130</v>
      </c>
      <c r="F136" s="189">
        <v>2795</v>
      </c>
      <c r="G136" s="189">
        <v>2375</v>
      </c>
      <c r="H136" s="189">
        <v>1521</v>
      </c>
      <c r="I136" s="209">
        <f>IFERROR(H136/G136-1,"-")</f>
        <v>-0.359578947368421</v>
      </c>
      <c r="J136" s="190">
        <f t="shared" ref="J136:J147" si="77">IFERROR(H136/D136-1,"-")</f>
        <v>-0.75360440628543657</v>
      </c>
      <c r="K136" s="189">
        <f t="shared" ref="K136:K146" si="78">H136-G136</f>
        <v>-854</v>
      </c>
      <c r="L136" s="189">
        <f t="shared" ref="L136:L147" si="79">H136-D136</f>
        <v>-4652</v>
      </c>
      <c r="M136" s="190">
        <f t="shared" si="76"/>
        <v>1.7764146789548002E-3</v>
      </c>
    </row>
    <row r="137" spans="2:13" x14ac:dyDescent="0.25">
      <c r="B137" s="192" t="s">
        <v>103</v>
      </c>
      <c r="C137" s="193">
        <v>1412</v>
      </c>
      <c r="D137" s="193">
        <v>5470</v>
      </c>
      <c r="E137" s="193">
        <v>1100</v>
      </c>
      <c r="F137" s="193">
        <v>1564</v>
      </c>
      <c r="G137" s="193">
        <v>1441</v>
      </c>
      <c r="H137" s="193">
        <v>518</v>
      </c>
      <c r="I137" s="210">
        <f>IFERROR(H137/G137-1,"-")</f>
        <v>-0.64052741151977788</v>
      </c>
      <c r="J137" s="194">
        <f t="shared" si="77"/>
        <v>-0.90530164533820845</v>
      </c>
      <c r="K137" s="193">
        <f t="shared" si="78"/>
        <v>-923</v>
      </c>
      <c r="L137" s="193">
        <f t="shared" si="79"/>
        <v>-4952</v>
      </c>
      <c r="M137" s="194">
        <f t="shared" si="76"/>
        <v>6.0498540677093122E-4</v>
      </c>
    </row>
    <row r="138" spans="2:13" x14ac:dyDescent="0.25">
      <c r="B138" s="192" t="s">
        <v>100</v>
      </c>
      <c r="C138" s="193">
        <v>731</v>
      </c>
      <c r="D138" s="193">
        <v>703</v>
      </c>
      <c r="E138" s="193">
        <v>1030</v>
      </c>
      <c r="F138" s="193">
        <v>1231</v>
      </c>
      <c r="G138" s="193">
        <v>934</v>
      </c>
      <c r="H138" s="193">
        <v>1003</v>
      </c>
      <c r="I138" s="210">
        <f>IFERROR(H138/G138-1,"-")</f>
        <v>7.3875802997858564E-2</v>
      </c>
      <c r="J138" s="194">
        <f t="shared" si="77"/>
        <v>0.4267425320056899</v>
      </c>
      <c r="K138" s="193">
        <f t="shared" si="78"/>
        <v>69</v>
      </c>
      <c r="L138" s="193">
        <f t="shared" si="79"/>
        <v>300</v>
      </c>
      <c r="M138" s="194">
        <f t="shared" si="76"/>
        <v>1.1714292721838688E-3</v>
      </c>
    </row>
    <row r="139" spans="2:13" x14ac:dyDescent="0.25">
      <c r="B139" s="188" t="s">
        <v>107</v>
      </c>
      <c r="C139" s="189">
        <v>41291</v>
      </c>
      <c r="D139" s="189">
        <v>5185</v>
      </c>
      <c r="E139" s="189">
        <v>35134</v>
      </c>
      <c r="F139" s="189">
        <v>42781</v>
      </c>
      <c r="G139" s="189">
        <v>44196</v>
      </c>
      <c r="H139" s="189">
        <v>44292</v>
      </c>
      <c r="I139" s="209">
        <f>IFERROR(H139/G139-1,"-")</f>
        <v>2.1721422753189223E-3</v>
      </c>
      <c r="J139" s="190">
        <f t="shared" si="77"/>
        <v>7.542333654773385</v>
      </c>
      <c r="K139" s="189">
        <f t="shared" si="78"/>
        <v>96</v>
      </c>
      <c r="L139" s="189">
        <f t="shared" si="79"/>
        <v>39107</v>
      </c>
      <c r="M139" s="190">
        <f t="shared" si="76"/>
        <v>5.1729756055401713E-2</v>
      </c>
    </row>
    <row r="140" spans="2:13" x14ac:dyDescent="0.25">
      <c r="B140" s="192" t="s">
        <v>110</v>
      </c>
      <c r="C140" s="193">
        <v>17517</v>
      </c>
      <c r="D140" s="193">
        <v>204</v>
      </c>
      <c r="E140" s="193">
        <v>12022</v>
      </c>
      <c r="F140" s="193">
        <v>16324</v>
      </c>
      <c r="G140" s="193">
        <v>17882</v>
      </c>
      <c r="H140" s="193">
        <v>18318</v>
      </c>
      <c r="I140" s="210">
        <f t="shared" ref="I140:I147" si="80">IFERROR(H140/G140-1,"-")</f>
        <v>2.4382060172240205E-2</v>
      </c>
      <c r="J140" s="194">
        <f t="shared" si="77"/>
        <v>88.794117647058826</v>
      </c>
      <c r="K140" s="193">
        <f t="shared" si="78"/>
        <v>436</v>
      </c>
      <c r="L140" s="193">
        <f t="shared" si="79"/>
        <v>18114</v>
      </c>
      <c r="M140" s="194">
        <f t="shared" si="76"/>
        <v>2.1394059230173589E-2</v>
      </c>
    </row>
    <row r="141" spans="2:13" x14ac:dyDescent="0.25">
      <c r="B141" s="192" t="s">
        <v>113</v>
      </c>
      <c r="C141" s="193">
        <v>2719</v>
      </c>
      <c r="D141" s="193">
        <v>431</v>
      </c>
      <c r="E141" s="193">
        <v>2369</v>
      </c>
      <c r="F141" s="193">
        <v>3525</v>
      </c>
      <c r="G141" s="193">
        <v>3633</v>
      </c>
      <c r="H141" s="193">
        <v>3498</v>
      </c>
      <c r="I141" s="210">
        <f t="shared" si="80"/>
        <v>-3.7159372419488079E-2</v>
      </c>
      <c r="J141" s="194">
        <f t="shared" si="77"/>
        <v>7.1160092807424586</v>
      </c>
      <c r="K141" s="193">
        <f t="shared" si="78"/>
        <v>-135</v>
      </c>
      <c r="L141" s="193">
        <f t="shared" si="79"/>
        <v>3067</v>
      </c>
      <c r="M141" s="194">
        <f t="shared" si="76"/>
        <v>4.085403383947331E-3</v>
      </c>
    </row>
    <row r="142" spans="2:13" x14ac:dyDescent="0.25">
      <c r="B142" s="192" t="s">
        <v>116</v>
      </c>
      <c r="C142" s="193">
        <v>2971</v>
      </c>
      <c r="D142" s="193">
        <v>1980</v>
      </c>
      <c r="E142" s="193">
        <v>4257</v>
      </c>
      <c r="F142" s="193">
        <v>3849</v>
      </c>
      <c r="G142" s="193">
        <v>3527</v>
      </c>
      <c r="H142" s="193">
        <v>3909</v>
      </c>
      <c r="I142" s="210">
        <f t="shared" si="80"/>
        <v>0.10830734335129</v>
      </c>
      <c r="J142" s="194">
        <f t="shared" si="77"/>
        <v>0.97424242424242413</v>
      </c>
      <c r="K142" s="193">
        <f t="shared" si="78"/>
        <v>382</v>
      </c>
      <c r="L142" s="193">
        <f t="shared" si="79"/>
        <v>1929</v>
      </c>
      <c r="M142" s="194">
        <f t="shared" si="76"/>
        <v>4.5654207626787072E-3</v>
      </c>
    </row>
    <row r="143" spans="2:13" x14ac:dyDescent="0.25">
      <c r="B143" s="192" t="s">
        <v>123</v>
      </c>
      <c r="C143" s="193">
        <v>611</v>
      </c>
      <c r="D143" s="193">
        <v>75</v>
      </c>
      <c r="E143" s="193">
        <v>1698</v>
      </c>
      <c r="F143" s="193">
        <v>1427</v>
      </c>
      <c r="G143" s="193">
        <v>1223</v>
      </c>
      <c r="H143" s="193">
        <v>1190</v>
      </c>
      <c r="I143" s="210">
        <f t="shared" si="80"/>
        <v>-2.698282910874894E-2</v>
      </c>
      <c r="J143" s="194">
        <f t="shared" si="77"/>
        <v>14.866666666666667</v>
      </c>
      <c r="K143" s="193">
        <f t="shared" si="78"/>
        <v>-33</v>
      </c>
      <c r="L143" s="193">
        <f t="shared" si="79"/>
        <v>1115</v>
      </c>
      <c r="M143" s="194">
        <f t="shared" si="76"/>
        <v>1.3898313398791665E-3</v>
      </c>
    </row>
    <row r="144" spans="2:13" x14ac:dyDescent="0.25">
      <c r="B144" s="192" t="s">
        <v>119</v>
      </c>
      <c r="C144" s="193">
        <v>634</v>
      </c>
      <c r="D144" s="193">
        <v>193</v>
      </c>
      <c r="E144" s="193">
        <v>807</v>
      </c>
      <c r="F144" s="193">
        <v>808</v>
      </c>
      <c r="G144" s="193">
        <v>835</v>
      </c>
      <c r="H144" s="193">
        <v>677</v>
      </c>
      <c r="I144" s="210">
        <f t="shared" si="80"/>
        <v>-0.18922155688622755</v>
      </c>
      <c r="J144" s="194">
        <f t="shared" si="77"/>
        <v>2.5077720207253886</v>
      </c>
      <c r="K144" s="193">
        <f t="shared" si="78"/>
        <v>-158</v>
      </c>
      <c r="L144" s="193">
        <f t="shared" si="79"/>
        <v>484</v>
      </c>
      <c r="M144" s="194">
        <f t="shared" si="76"/>
        <v>7.9068556058671904E-4</v>
      </c>
    </row>
    <row r="145" spans="2:13" x14ac:dyDescent="0.25">
      <c r="B145" s="192" t="s">
        <v>128</v>
      </c>
      <c r="C145" s="193">
        <v>1679</v>
      </c>
      <c r="D145" s="193">
        <v>21</v>
      </c>
      <c r="E145" s="193">
        <v>902</v>
      </c>
      <c r="F145" s="193">
        <v>1570</v>
      </c>
      <c r="G145" s="193">
        <v>1254</v>
      </c>
      <c r="H145" s="193">
        <v>1246</v>
      </c>
      <c r="I145" s="210">
        <f t="shared" si="80"/>
        <v>-6.3795853269537073E-3</v>
      </c>
      <c r="J145" s="194">
        <f t="shared" si="77"/>
        <v>58.333333333333336</v>
      </c>
      <c r="K145" s="193">
        <f t="shared" si="78"/>
        <v>-8</v>
      </c>
      <c r="L145" s="193">
        <f t="shared" si="79"/>
        <v>1225</v>
      </c>
      <c r="M145" s="194">
        <f t="shared" si="76"/>
        <v>1.4552351676381859E-3</v>
      </c>
    </row>
    <row r="146" spans="2:13" x14ac:dyDescent="0.25">
      <c r="B146" s="192" t="s">
        <v>131</v>
      </c>
      <c r="C146" s="193">
        <v>3479</v>
      </c>
      <c r="D146" s="193">
        <v>19</v>
      </c>
      <c r="E146" s="193">
        <v>426</v>
      </c>
      <c r="F146" s="193">
        <v>985</v>
      </c>
      <c r="G146" s="193">
        <v>898</v>
      </c>
      <c r="H146" s="193">
        <v>630</v>
      </c>
      <c r="I146" s="210">
        <f t="shared" si="80"/>
        <v>-0.2984409799554566</v>
      </c>
      <c r="J146" s="194">
        <f t="shared" si="77"/>
        <v>32.157894736842103</v>
      </c>
      <c r="K146" s="193">
        <f t="shared" si="78"/>
        <v>-268</v>
      </c>
      <c r="L146" s="193">
        <f t="shared" si="79"/>
        <v>611</v>
      </c>
      <c r="M146" s="194">
        <f t="shared" si="76"/>
        <v>7.3579306228897042E-4</v>
      </c>
    </row>
    <row r="147" spans="2:13" x14ac:dyDescent="0.25">
      <c r="B147" s="197" t="s">
        <v>145</v>
      </c>
      <c r="C147" s="198">
        <f t="shared" ref="C147" si="81">C139-SUM(C140:C146)</f>
        <v>11681</v>
      </c>
      <c r="D147" s="198">
        <f t="shared" ref="D147:E147" si="82">D139-SUM(D140:D146)</f>
        <v>2262</v>
      </c>
      <c r="E147" s="198">
        <f t="shared" si="82"/>
        <v>12653</v>
      </c>
      <c r="F147" s="198">
        <f t="shared" ref="F147:H147" si="83">F139-SUM(F140:F146)</f>
        <v>14293</v>
      </c>
      <c r="G147" s="198">
        <f t="shared" si="83"/>
        <v>14944</v>
      </c>
      <c r="H147" s="198">
        <f t="shared" si="83"/>
        <v>14824</v>
      </c>
      <c r="I147" s="211">
        <f t="shared" si="80"/>
        <v>-8.0299785867237183E-3</v>
      </c>
      <c r="J147" s="199">
        <f t="shared" si="77"/>
        <v>5.5534924845269673</v>
      </c>
      <c r="K147" s="198">
        <f>H147-G147</f>
        <v>-120</v>
      </c>
      <c r="L147" s="198">
        <f t="shared" si="79"/>
        <v>12562</v>
      </c>
      <c r="M147" s="199">
        <f t="shared" si="76"/>
        <v>1.7313327548209044E-2</v>
      </c>
    </row>
    <row r="148" spans="2:13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3"/>
      <c r="L148" s="182"/>
      <c r="M148" s="182"/>
    </row>
    <row r="149" spans="2:13" x14ac:dyDescent="0.25">
      <c r="B149" s="185" t="s">
        <v>68</v>
      </c>
      <c r="C149" s="207">
        <v>19491</v>
      </c>
      <c r="D149" s="207">
        <v>4917</v>
      </c>
      <c r="E149" s="207">
        <v>16217</v>
      </c>
      <c r="F149" s="207">
        <v>19378</v>
      </c>
      <c r="G149" s="207">
        <v>22033</v>
      </c>
      <c r="H149" s="207">
        <v>20553</v>
      </c>
      <c r="I149" s="208">
        <f>IFERROR(H149/G149-1,"-")</f>
        <v>-6.7171969318749136E-2</v>
      </c>
      <c r="J149" s="208">
        <f>IFERROR(H149/D149-1,"-")</f>
        <v>3.1799877974374615</v>
      </c>
      <c r="K149" s="207">
        <f>H149-G149</f>
        <v>-1480</v>
      </c>
      <c r="L149" s="207">
        <f>H149-D149</f>
        <v>15636</v>
      </c>
      <c r="M149" s="208">
        <f t="shared" ref="M149:M161" si="84">H149/H$9</f>
        <v>2.4004372713055888E-2</v>
      </c>
    </row>
    <row r="150" spans="2:13" x14ac:dyDescent="0.25">
      <c r="B150" s="188" t="s">
        <v>97</v>
      </c>
      <c r="C150" s="189">
        <v>6534</v>
      </c>
      <c r="D150" s="189">
        <v>3318</v>
      </c>
      <c r="E150" s="189">
        <v>7296</v>
      </c>
      <c r="F150" s="189">
        <v>7811</v>
      </c>
      <c r="G150" s="189">
        <v>7912</v>
      </c>
      <c r="H150" s="189">
        <v>6331</v>
      </c>
      <c r="I150" s="209">
        <f>IFERROR(H150/G150-1,"-")</f>
        <v>-0.19982305358948438</v>
      </c>
      <c r="J150" s="190">
        <f t="shared" ref="J150:J161" si="85">IFERROR(H150/D150-1,"-")</f>
        <v>0.90807715491259788</v>
      </c>
      <c r="K150" s="189">
        <f t="shared" ref="K150:K160" si="86">H150-G150</f>
        <v>-1581</v>
      </c>
      <c r="L150" s="189">
        <f t="shared" ref="L150:L161" si="87">H150-D150</f>
        <v>3013</v>
      </c>
      <c r="M150" s="190">
        <f t="shared" si="84"/>
        <v>7.3941363132563045E-3</v>
      </c>
    </row>
    <row r="151" spans="2:13" x14ac:dyDescent="0.25">
      <c r="B151" s="192" t="s">
        <v>103</v>
      </c>
      <c r="C151" s="193">
        <v>3059</v>
      </c>
      <c r="D151" s="193">
        <v>2976</v>
      </c>
      <c r="E151" s="193">
        <v>5436</v>
      </c>
      <c r="F151" s="193">
        <v>5624</v>
      </c>
      <c r="G151" s="193">
        <v>6116</v>
      </c>
      <c r="H151" s="193">
        <v>4295</v>
      </c>
      <c r="I151" s="210">
        <f>IFERROR(H151/G151-1,"-")</f>
        <v>-0.29774362328319159</v>
      </c>
      <c r="J151" s="194">
        <f t="shared" si="85"/>
        <v>0.44321236559139776</v>
      </c>
      <c r="K151" s="193">
        <f t="shared" si="86"/>
        <v>-1821</v>
      </c>
      <c r="L151" s="193">
        <f t="shared" si="87"/>
        <v>1319</v>
      </c>
      <c r="M151" s="194">
        <f t="shared" si="84"/>
        <v>5.0162400040176637E-3</v>
      </c>
    </row>
    <row r="152" spans="2:13" x14ac:dyDescent="0.25">
      <c r="B152" s="192" t="s">
        <v>100</v>
      </c>
      <c r="C152" s="193">
        <v>3475</v>
      </c>
      <c r="D152" s="193">
        <v>342</v>
      </c>
      <c r="E152" s="193">
        <v>1860</v>
      </c>
      <c r="F152" s="193">
        <v>2187</v>
      </c>
      <c r="G152" s="193">
        <v>1796</v>
      </c>
      <c r="H152" s="193">
        <v>2036</v>
      </c>
      <c r="I152" s="210">
        <f>IFERROR(H152/G152-1,"-")</f>
        <v>0.13363028953229406</v>
      </c>
      <c r="J152" s="194">
        <f t="shared" si="85"/>
        <v>4.9532163742690054</v>
      </c>
      <c r="K152" s="193">
        <f t="shared" si="86"/>
        <v>240</v>
      </c>
      <c r="L152" s="193">
        <f t="shared" si="87"/>
        <v>1694</v>
      </c>
      <c r="M152" s="194">
        <f t="shared" si="84"/>
        <v>2.3778963092386412E-3</v>
      </c>
    </row>
    <row r="153" spans="2:13" x14ac:dyDescent="0.25">
      <c r="B153" s="188" t="s">
        <v>107</v>
      </c>
      <c r="C153" s="189">
        <v>12957</v>
      </c>
      <c r="D153" s="189">
        <v>1599</v>
      </c>
      <c r="E153" s="189">
        <v>8921</v>
      </c>
      <c r="F153" s="189">
        <v>11567</v>
      </c>
      <c r="G153" s="189">
        <v>14121</v>
      </c>
      <c r="H153" s="189">
        <v>14222</v>
      </c>
      <c r="I153" s="209">
        <f>IFERROR(H153/G153-1,"-")</f>
        <v>7.1524679555272641E-3</v>
      </c>
      <c r="J153" s="190">
        <f t="shared" si="85"/>
        <v>7.8943089430894311</v>
      </c>
      <c r="K153" s="189">
        <f t="shared" si="86"/>
        <v>101</v>
      </c>
      <c r="L153" s="189">
        <f t="shared" si="87"/>
        <v>12623</v>
      </c>
      <c r="M153" s="190">
        <f t="shared" si="84"/>
        <v>1.6610236399799583E-2</v>
      </c>
    </row>
    <row r="154" spans="2:13" x14ac:dyDescent="0.25">
      <c r="B154" s="192" t="s">
        <v>110</v>
      </c>
      <c r="C154" s="193">
        <v>4153</v>
      </c>
      <c r="D154" s="193">
        <v>61</v>
      </c>
      <c r="E154" s="193">
        <v>2868</v>
      </c>
      <c r="F154" s="193">
        <v>3306</v>
      </c>
      <c r="G154" s="193">
        <v>4018</v>
      </c>
      <c r="H154" s="193">
        <v>2947</v>
      </c>
      <c r="I154" s="210">
        <f t="shared" ref="I154:I161" si="88">IFERROR(H154/G154-1,"-")</f>
        <v>-0.26655052264808365</v>
      </c>
      <c r="J154" s="194">
        <f t="shared" si="85"/>
        <v>47.311475409836063</v>
      </c>
      <c r="K154" s="193">
        <f t="shared" si="86"/>
        <v>-1071</v>
      </c>
      <c r="L154" s="193">
        <f t="shared" si="87"/>
        <v>2886</v>
      </c>
      <c r="M154" s="194">
        <f t="shared" si="84"/>
        <v>3.4418764358184061E-3</v>
      </c>
    </row>
    <row r="155" spans="2:13" x14ac:dyDescent="0.25">
      <c r="B155" s="192" t="s">
        <v>113</v>
      </c>
      <c r="C155" s="193">
        <v>3400</v>
      </c>
      <c r="D155" s="193">
        <v>337</v>
      </c>
      <c r="E155" s="193">
        <v>2040</v>
      </c>
      <c r="F155" s="193">
        <v>2718</v>
      </c>
      <c r="G155" s="193">
        <v>2980</v>
      </c>
      <c r="H155" s="193">
        <v>2727</v>
      </c>
      <c r="I155" s="210">
        <f t="shared" si="88"/>
        <v>-8.4899328859060375E-2</v>
      </c>
      <c r="J155" s="194">
        <f t="shared" si="85"/>
        <v>7.0919881305637986</v>
      </c>
      <c r="K155" s="193">
        <f t="shared" si="86"/>
        <v>-253</v>
      </c>
      <c r="L155" s="193">
        <f t="shared" si="87"/>
        <v>2390</v>
      </c>
      <c r="M155" s="194">
        <f t="shared" si="84"/>
        <v>3.1849328267651148E-3</v>
      </c>
    </row>
    <row r="156" spans="2:13" x14ac:dyDescent="0.25">
      <c r="B156" s="192" t="s">
        <v>116</v>
      </c>
      <c r="C156" s="193">
        <v>1501</v>
      </c>
      <c r="D156" s="193">
        <v>319</v>
      </c>
      <c r="E156" s="193">
        <v>950</v>
      </c>
      <c r="F156" s="193">
        <v>1486</v>
      </c>
      <c r="G156" s="193">
        <v>1902</v>
      </c>
      <c r="H156" s="193">
        <v>2884</v>
      </c>
      <c r="I156" s="210">
        <f t="shared" si="88"/>
        <v>0.51629863301787582</v>
      </c>
      <c r="J156" s="194">
        <f t="shared" si="85"/>
        <v>8.0407523510971792</v>
      </c>
      <c r="K156" s="193">
        <f t="shared" si="86"/>
        <v>982</v>
      </c>
      <c r="L156" s="193">
        <f t="shared" si="87"/>
        <v>2565</v>
      </c>
      <c r="M156" s="194">
        <f t="shared" si="84"/>
        <v>3.3682971295895094E-3</v>
      </c>
    </row>
    <row r="157" spans="2:13" x14ac:dyDescent="0.25">
      <c r="B157" s="192" t="s">
        <v>123</v>
      </c>
      <c r="C157" s="193">
        <v>399</v>
      </c>
      <c r="D157" s="193">
        <v>62</v>
      </c>
      <c r="E157" s="193">
        <v>322</v>
      </c>
      <c r="F157" s="193">
        <v>419</v>
      </c>
      <c r="G157" s="193">
        <v>664</v>
      </c>
      <c r="H157" s="193">
        <v>692</v>
      </c>
      <c r="I157" s="210">
        <f t="shared" si="88"/>
        <v>4.2168674698795261E-2</v>
      </c>
      <c r="J157" s="194">
        <f t="shared" si="85"/>
        <v>10.161290322580646</v>
      </c>
      <c r="K157" s="193">
        <f t="shared" si="86"/>
        <v>28</v>
      </c>
      <c r="L157" s="193">
        <f t="shared" si="87"/>
        <v>630</v>
      </c>
      <c r="M157" s="194">
        <f t="shared" si="84"/>
        <v>8.0820444302217068E-4</v>
      </c>
    </row>
    <row r="158" spans="2:13" x14ac:dyDescent="0.25">
      <c r="B158" s="192" t="s">
        <v>119</v>
      </c>
      <c r="C158" s="193">
        <v>416</v>
      </c>
      <c r="D158" s="193">
        <v>63</v>
      </c>
      <c r="E158" s="193">
        <v>410</v>
      </c>
      <c r="F158" s="193">
        <v>582</v>
      </c>
      <c r="G158" s="193">
        <v>590</v>
      </c>
      <c r="H158" s="193">
        <v>662</v>
      </c>
      <c r="I158" s="210">
        <f t="shared" si="88"/>
        <v>0.12203389830508482</v>
      </c>
      <c r="J158" s="194">
        <f t="shared" si="85"/>
        <v>9.5079365079365079</v>
      </c>
      <c r="K158" s="193">
        <f t="shared" si="86"/>
        <v>72</v>
      </c>
      <c r="L158" s="193">
        <f t="shared" si="87"/>
        <v>599</v>
      </c>
      <c r="M158" s="194">
        <f t="shared" si="84"/>
        <v>7.7316667815126739E-4</v>
      </c>
    </row>
    <row r="159" spans="2:13" x14ac:dyDescent="0.25">
      <c r="B159" s="192" t="s">
        <v>128</v>
      </c>
      <c r="C159" s="193">
        <v>282</v>
      </c>
      <c r="D159" s="193">
        <v>10</v>
      </c>
      <c r="E159" s="193">
        <v>162</v>
      </c>
      <c r="F159" s="193">
        <v>213</v>
      </c>
      <c r="G159" s="193">
        <v>195</v>
      </c>
      <c r="H159" s="193">
        <v>179</v>
      </c>
      <c r="I159" s="210">
        <f t="shared" si="88"/>
        <v>-8.2051282051282093E-2</v>
      </c>
      <c r="J159" s="194">
        <f t="shared" si="85"/>
        <v>16.899999999999999</v>
      </c>
      <c r="K159" s="193">
        <f t="shared" si="86"/>
        <v>-16</v>
      </c>
      <c r="L159" s="193">
        <f t="shared" si="87"/>
        <v>169</v>
      </c>
      <c r="M159" s="194">
        <f t="shared" si="84"/>
        <v>2.0905866372972337E-4</v>
      </c>
    </row>
    <row r="160" spans="2:13" x14ac:dyDescent="0.25">
      <c r="B160" s="192" t="s">
        <v>131</v>
      </c>
      <c r="C160" s="193">
        <v>337</v>
      </c>
      <c r="D160" s="193">
        <v>18</v>
      </c>
      <c r="E160" s="193">
        <v>195</v>
      </c>
      <c r="F160" s="193">
        <v>320</v>
      </c>
      <c r="G160" s="193">
        <v>295</v>
      </c>
      <c r="H160" s="193">
        <v>207</v>
      </c>
      <c r="I160" s="210">
        <f t="shared" si="88"/>
        <v>-0.29830508474576267</v>
      </c>
      <c r="J160" s="194">
        <f t="shared" si="85"/>
        <v>10.5</v>
      </c>
      <c r="K160" s="193">
        <f t="shared" si="86"/>
        <v>-88</v>
      </c>
      <c r="L160" s="193">
        <f t="shared" si="87"/>
        <v>189</v>
      </c>
      <c r="M160" s="194">
        <f t="shared" si="84"/>
        <v>2.4176057760923316E-4</v>
      </c>
    </row>
    <row r="161" spans="2:13" x14ac:dyDescent="0.25">
      <c r="B161" s="197" t="s">
        <v>145</v>
      </c>
      <c r="C161" s="198">
        <f t="shared" ref="C161" si="89">C153-SUM(C154:C160)</f>
        <v>2469</v>
      </c>
      <c r="D161" s="198">
        <f t="shared" ref="D161:E161" si="90">D153-SUM(D154:D160)</f>
        <v>729</v>
      </c>
      <c r="E161" s="198">
        <f t="shared" si="90"/>
        <v>1974</v>
      </c>
      <c r="F161" s="198">
        <f t="shared" ref="F161:H161" si="91">F153-SUM(F154:F160)</f>
        <v>2523</v>
      </c>
      <c r="G161" s="198">
        <f t="shared" si="91"/>
        <v>3477</v>
      </c>
      <c r="H161" s="198">
        <f t="shared" si="91"/>
        <v>3924</v>
      </c>
      <c r="I161" s="211">
        <f t="shared" si="88"/>
        <v>0.12855910267471948</v>
      </c>
      <c r="J161" s="199">
        <f t="shared" si="85"/>
        <v>4.382716049382716</v>
      </c>
      <c r="K161" s="198">
        <f>H161-G161</f>
        <v>447</v>
      </c>
      <c r="L161" s="198">
        <f t="shared" si="87"/>
        <v>3195</v>
      </c>
      <c r="M161" s="199">
        <f t="shared" si="84"/>
        <v>4.5829396451141586E-3</v>
      </c>
    </row>
    <row r="162" spans="2:13" x14ac:dyDescent="0.25">
      <c r="C162" s="101"/>
      <c r="D162" s="101"/>
      <c r="E162" s="101"/>
      <c r="F162" s="101"/>
      <c r="G162" s="101"/>
      <c r="H162" s="101"/>
      <c r="I162" s="101"/>
    </row>
    <row r="163" spans="2:13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2A889-2A83-4BFD-B915-FF4805C71CA5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269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52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605036</v>
      </c>
      <c r="D9" s="207">
        <f t="shared" si="0"/>
        <v>79095</v>
      </c>
      <c r="E9" s="207">
        <f t="shared" si="0"/>
        <v>491667</v>
      </c>
      <c r="F9" s="207">
        <f t="shared" si="0"/>
        <v>650456</v>
      </c>
      <c r="G9" s="207">
        <f t="shared" si="0"/>
        <v>676110</v>
      </c>
      <c r="H9" s="207">
        <f t="shared" si="0"/>
        <v>674643</v>
      </c>
      <c r="I9" s="208">
        <f>IFERROR(H9/G9-1,"-")</f>
        <v>-2.1697652748813301E-3</v>
      </c>
      <c r="J9" s="207">
        <f t="shared" ref="J9:J21" si="1">H9-G9</f>
        <v>-1467</v>
      </c>
      <c r="K9" s="208">
        <f t="shared" ref="K9:K21" si="2">H9/H$9</f>
        <v>1</v>
      </c>
      <c r="N9" s="185" t="s">
        <v>68</v>
      </c>
      <c r="O9" s="207">
        <f t="shared" ref="O9:T9" si="3">O10+O13</f>
        <v>33117</v>
      </c>
      <c r="P9" s="207">
        <f t="shared" si="3"/>
        <v>10354</v>
      </c>
      <c r="Q9" s="207">
        <f t="shared" si="3"/>
        <v>29909</v>
      </c>
      <c r="R9" s="207">
        <f t="shared" si="3"/>
        <v>37378</v>
      </c>
      <c r="S9" s="207">
        <f t="shared" si="3"/>
        <v>38430</v>
      </c>
      <c r="T9" s="207">
        <f t="shared" si="3"/>
        <v>37192</v>
      </c>
      <c r="U9" s="208">
        <f>IFERROR(T9/S9-1,"-")</f>
        <v>-3.2214415820973175E-2</v>
      </c>
      <c r="V9" s="207">
        <f>T9-S9</f>
        <v>-1238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103620</v>
      </c>
      <c r="D10" s="189">
        <v>38631</v>
      </c>
      <c r="E10" s="189">
        <v>88889</v>
      </c>
      <c r="F10" s="189">
        <v>106161</v>
      </c>
      <c r="G10" s="189">
        <v>99210</v>
      </c>
      <c r="H10" s="189">
        <v>97854</v>
      </c>
      <c r="I10" s="209">
        <f>IFERROR(H10/G10-1,"-")</f>
        <v>-1.3667977018445687E-2</v>
      </c>
      <c r="J10" s="188">
        <f t="shared" si="1"/>
        <v>-1356</v>
      </c>
      <c r="K10" s="190">
        <f t="shared" si="2"/>
        <v>0.14504560189611396</v>
      </c>
      <c r="N10" s="188" t="s">
        <v>97</v>
      </c>
      <c r="O10" s="189">
        <v>1627</v>
      </c>
      <c r="P10" s="189">
        <v>5929</v>
      </c>
      <c r="Q10" s="189">
        <v>1831</v>
      </c>
      <c r="R10" s="189">
        <v>2283</v>
      </c>
      <c r="S10" s="189">
        <v>1955</v>
      </c>
      <c r="T10" s="189">
        <v>1162</v>
      </c>
      <c r="U10" s="209">
        <f>IFERROR(T10/S10-1,"-")</f>
        <v>-0.40562659846547311</v>
      </c>
      <c r="V10" s="188">
        <f t="shared" ref="V10:V20" si="5">T10-S10</f>
        <v>-793</v>
      </c>
      <c r="W10" s="190">
        <f t="shared" si="4"/>
        <v>3.1243278124327811E-2</v>
      </c>
    </row>
    <row r="11" spans="1:23" x14ac:dyDescent="0.25">
      <c r="A11" s="191" t="s">
        <v>100</v>
      </c>
      <c r="B11" s="192" t="s">
        <v>103</v>
      </c>
      <c r="C11" s="193">
        <v>34653</v>
      </c>
      <c r="D11" s="193">
        <v>27284</v>
      </c>
      <c r="E11" s="193">
        <v>35799</v>
      </c>
      <c r="F11" s="193">
        <v>39745</v>
      </c>
      <c r="G11" s="193">
        <v>34385</v>
      </c>
      <c r="H11" s="193">
        <v>31525</v>
      </c>
      <c r="I11" s="210">
        <f>IFERROR(H11/G11-1,"-")</f>
        <v>-8.317580340264652E-2</v>
      </c>
      <c r="J11" s="192">
        <f t="shared" si="1"/>
        <v>-2860</v>
      </c>
      <c r="K11" s="194">
        <f t="shared" si="2"/>
        <v>4.6728417844697119E-2</v>
      </c>
      <c r="N11" s="192" t="s">
        <v>103</v>
      </c>
      <c r="O11" s="193">
        <v>993</v>
      </c>
      <c r="P11" s="193">
        <v>5261</v>
      </c>
      <c r="Q11" s="193">
        <v>974</v>
      </c>
      <c r="R11" s="193">
        <v>1434</v>
      </c>
      <c r="S11" s="193">
        <v>1204</v>
      </c>
      <c r="T11" s="193">
        <v>439</v>
      </c>
      <c r="U11" s="210">
        <f>IFERROR(T11/S11-1,"-")</f>
        <v>-0.63538205980066453</v>
      </c>
      <c r="V11" s="192">
        <f t="shared" si="5"/>
        <v>-765</v>
      </c>
      <c r="W11" s="194">
        <f>T11/T$9</f>
        <v>1.1803613680361367E-2</v>
      </c>
    </row>
    <row r="12" spans="1:23" x14ac:dyDescent="0.25">
      <c r="A12" s="1"/>
      <c r="B12" s="192" t="s">
        <v>100</v>
      </c>
      <c r="C12" s="193">
        <v>68967</v>
      </c>
      <c r="D12" s="193">
        <v>11347</v>
      </c>
      <c r="E12" s="193">
        <v>53090</v>
      </c>
      <c r="F12" s="193">
        <v>66416</v>
      </c>
      <c r="G12" s="193">
        <v>64825</v>
      </c>
      <c r="H12" s="193">
        <v>66329</v>
      </c>
      <c r="I12" s="210">
        <f>IFERROR(H12/G12-1,"-")</f>
        <v>2.3200925568839237E-2</v>
      </c>
      <c r="J12" s="192">
        <f t="shared" si="1"/>
        <v>1504</v>
      </c>
      <c r="K12" s="194">
        <f t="shared" si="2"/>
        <v>9.8317184051416817E-2</v>
      </c>
      <c r="N12" s="192" t="s">
        <v>100</v>
      </c>
      <c r="O12" s="193">
        <v>634</v>
      </c>
      <c r="P12" s="193">
        <v>668</v>
      </c>
      <c r="Q12" s="193">
        <v>857</v>
      </c>
      <c r="R12" s="193">
        <v>849</v>
      </c>
      <c r="S12" s="193">
        <v>751</v>
      </c>
      <c r="T12" s="193">
        <v>723</v>
      </c>
      <c r="U12" s="210">
        <f>IFERROR(T12/S12-1,"-")</f>
        <v>-3.7283621837549963E-2</v>
      </c>
      <c r="V12" s="192">
        <f t="shared" si="5"/>
        <v>-28</v>
      </c>
      <c r="W12" s="194">
        <f t="shared" si="4"/>
        <v>1.9439664443966446E-2</v>
      </c>
    </row>
    <row r="13" spans="1:23" s="74" customFormat="1" x14ac:dyDescent="0.25">
      <c r="B13" s="188" t="s">
        <v>107</v>
      </c>
      <c r="C13" s="189">
        <v>501416</v>
      </c>
      <c r="D13" s="189">
        <v>40464</v>
      </c>
      <c r="E13" s="189">
        <v>402778</v>
      </c>
      <c r="F13" s="189">
        <v>544295</v>
      </c>
      <c r="G13" s="189">
        <v>576900</v>
      </c>
      <c r="H13" s="189">
        <v>576789</v>
      </c>
      <c r="I13" s="209">
        <f>IFERROR(H13/G13-1,"-")</f>
        <v>-1.9240769630790577E-4</v>
      </c>
      <c r="J13" s="188">
        <f t="shared" si="1"/>
        <v>-111</v>
      </c>
      <c r="K13" s="190">
        <f t="shared" si="2"/>
        <v>0.85495439810388607</v>
      </c>
      <c r="N13" s="188" t="s">
        <v>107</v>
      </c>
      <c r="O13" s="189">
        <v>31490</v>
      </c>
      <c r="P13" s="189">
        <v>4425</v>
      </c>
      <c r="Q13" s="189">
        <v>28078</v>
      </c>
      <c r="R13" s="189">
        <v>35095</v>
      </c>
      <c r="S13" s="189">
        <v>36475</v>
      </c>
      <c r="T13" s="189">
        <v>36030</v>
      </c>
      <c r="U13" s="209">
        <f>IFERROR(T13/S13-1,"-")</f>
        <v>-1.2200137080191964E-2</v>
      </c>
      <c r="V13" s="188">
        <f t="shared" si="5"/>
        <v>-445</v>
      </c>
      <c r="W13" s="190">
        <f t="shared" si="4"/>
        <v>0.96875672187567219</v>
      </c>
    </row>
    <row r="14" spans="1:23" s="74" customFormat="1" x14ac:dyDescent="0.25">
      <c r="B14" s="192" t="s">
        <v>110</v>
      </c>
      <c r="C14" s="193">
        <v>196258</v>
      </c>
      <c r="D14" s="193">
        <v>2327</v>
      </c>
      <c r="E14" s="193">
        <v>146996</v>
      </c>
      <c r="F14" s="193">
        <v>208526</v>
      </c>
      <c r="G14" s="193">
        <v>223433</v>
      </c>
      <c r="H14" s="193">
        <v>228393</v>
      </c>
      <c r="I14" s="210">
        <f t="shared" ref="I14:I21" si="6">IFERROR(H14/G14-1,"-")</f>
        <v>2.2199048484333073E-2</v>
      </c>
      <c r="J14" s="192">
        <f t="shared" si="1"/>
        <v>4960</v>
      </c>
      <c r="K14" s="194">
        <f t="shared" si="2"/>
        <v>0.33853904954175762</v>
      </c>
      <c r="N14" s="192" t="s">
        <v>110</v>
      </c>
      <c r="O14" s="193">
        <v>12879</v>
      </c>
      <c r="P14" s="193">
        <v>148</v>
      </c>
      <c r="Q14" s="193">
        <v>9686</v>
      </c>
      <c r="R14" s="193">
        <v>13210</v>
      </c>
      <c r="S14" s="193">
        <v>14334</v>
      </c>
      <c r="T14" s="193">
        <v>14844</v>
      </c>
      <c r="U14" s="210">
        <f t="shared" ref="U14:U21" si="7">IFERROR(T14/S14-1,"-")</f>
        <v>3.5579740477187149E-2</v>
      </c>
      <c r="V14" s="192">
        <f t="shared" si="5"/>
        <v>510</v>
      </c>
      <c r="W14" s="194">
        <f t="shared" si="4"/>
        <v>0.39911808991180897</v>
      </c>
    </row>
    <row r="15" spans="1:23" x14ac:dyDescent="0.25">
      <c r="A15" s="1"/>
      <c r="B15" s="192" t="s">
        <v>113</v>
      </c>
      <c r="C15" s="193">
        <v>70187</v>
      </c>
      <c r="D15" s="193">
        <v>6402</v>
      </c>
      <c r="E15" s="193">
        <v>47031</v>
      </c>
      <c r="F15" s="193">
        <v>68352</v>
      </c>
      <c r="G15" s="193">
        <v>74839</v>
      </c>
      <c r="H15" s="193">
        <v>70234</v>
      </c>
      <c r="I15" s="210">
        <f t="shared" si="6"/>
        <v>-6.153208888413797E-2</v>
      </c>
      <c r="J15" s="192">
        <f t="shared" si="1"/>
        <v>-4605</v>
      </c>
      <c r="K15" s="194">
        <f t="shared" si="2"/>
        <v>0.10410543057587494</v>
      </c>
      <c r="N15" s="192" t="s">
        <v>113</v>
      </c>
      <c r="O15" s="193">
        <v>2196</v>
      </c>
      <c r="P15" s="193">
        <v>378</v>
      </c>
      <c r="Q15" s="193">
        <v>1744</v>
      </c>
      <c r="R15" s="193">
        <v>3011</v>
      </c>
      <c r="S15" s="193">
        <v>3163</v>
      </c>
      <c r="T15" s="193">
        <v>3023</v>
      </c>
      <c r="U15" s="210">
        <f t="shared" si="7"/>
        <v>-4.426177679418275E-2</v>
      </c>
      <c r="V15" s="192">
        <f t="shared" si="5"/>
        <v>-140</v>
      </c>
      <c r="W15" s="194">
        <f t="shared" si="4"/>
        <v>8.1280920628092057E-2</v>
      </c>
    </row>
    <row r="16" spans="1:23" x14ac:dyDescent="0.25">
      <c r="A16" s="1"/>
      <c r="B16" s="192" t="s">
        <v>116</v>
      </c>
      <c r="C16" s="193">
        <v>27220</v>
      </c>
      <c r="D16" s="193">
        <v>9550</v>
      </c>
      <c r="E16" s="193">
        <v>25167</v>
      </c>
      <c r="F16" s="193">
        <v>32490</v>
      </c>
      <c r="G16" s="193">
        <v>30908</v>
      </c>
      <c r="H16" s="193">
        <v>32012</v>
      </c>
      <c r="I16" s="210">
        <f t="shared" si="6"/>
        <v>3.5718907726155047E-2</v>
      </c>
      <c r="J16" s="192">
        <f t="shared" si="1"/>
        <v>1104</v>
      </c>
      <c r="K16" s="194">
        <f t="shared" si="2"/>
        <v>4.7450281111639785E-2</v>
      </c>
      <c r="N16" s="192" t="s">
        <v>116</v>
      </c>
      <c r="O16" s="193">
        <v>2619</v>
      </c>
      <c r="P16" s="193">
        <v>1767</v>
      </c>
      <c r="Q16" s="193">
        <v>3633</v>
      </c>
      <c r="R16" s="193">
        <v>3239</v>
      </c>
      <c r="S16" s="193">
        <v>3070</v>
      </c>
      <c r="T16" s="193">
        <v>3283</v>
      </c>
      <c r="U16" s="210">
        <f t="shared" si="7"/>
        <v>6.9381107491856664E-2</v>
      </c>
      <c r="V16" s="192">
        <f t="shared" si="5"/>
        <v>213</v>
      </c>
      <c r="W16" s="194">
        <f t="shared" si="4"/>
        <v>8.8271671327167137E-2</v>
      </c>
    </row>
    <row r="17" spans="1:23" x14ac:dyDescent="0.25">
      <c r="A17" s="1"/>
      <c r="B17" s="192" t="s">
        <v>123</v>
      </c>
      <c r="C17" s="193">
        <v>15970</v>
      </c>
      <c r="D17" s="193">
        <v>597</v>
      </c>
      <c r="E17" s="193">
        <v>20596</v>
      </c>
      <c r="F17" s="193">
        <v>18794</v>
      </c>
      <c r="G17" s="193">
        <v>21632</v>
      </c>
      <c r="H17" s="193">
        <v>20504</v>
      </c>
      <c r="I17" s="210">
        <f t="shared" si="6"/>
        <v>-5.2144970414201186E-2</v>
      </c>
      <c r="J17" s="192">
        <f t="shared" si="1"/>
        <v>-1128</v>
      </c>
      <c r="K17" s="194">
        <f t="shared" si="2"/>
        <v>3.0392370483351937E-2</v>
      </c>
      <c r="N17" s="192" t="s">
        <v>123</v>
      </c>
      <c r="O17" s="193">
        <v>337</v>
      </c>
      <c r="P17" s="193">
        <v>58</v>
      </c>
      <c r="Q17" s="193">
        <v>1356</v>
      </c>
      <c r="R17" s="193">
        <v>1174</v>
      </c>
      <c r="S17" s="193">
        <v>1032</v>
      </c>
      <c r="T17" s="193">
        <v>927</v>
      </c>
      <c r="U17" s="210">
        <f t="shared" si="7"/>
        <v>-0.10174418604651159</v>
      </c>
      <c r="V17" s="192">
        <f t="shared" si="5"/>
        <v>-105</v>
      </c>
      <c r="W17" s="194">
        <f t="shared" si="4"/>
        <v>2.4924714992471498E-2</v>
      </c>
    </row>
    <row r="18" spans="1:23" x14ac:dyDescent="0.25">
      <c r="A18" s="1"/>
      <c r="B18" s="192" t="s">
        <v>119</v>
      </c>
      <c r="C18" s="193">
        <v>22026</v>
      </c>
      <c r="D18" s="193">
        <v>1388</v>
      </c>
      <c r="E18" s="193">
        <v>22696</v>
      </c>
      <c r="F18" s="193">
        <v>22994</v>
      </c>
      <c r="G18" s="193">
        <v>23579</v>
      </c>
      <c r="H18" s="193">
        <v>21704</v>
      </c>
      <c r="I18" s="210">
        <f t="shared" si="6"/>
        <v>-7.9519911785911224E-2</v>
      </c>
      <c r="J18" s="192">
        <f t="shared" si="1"/>
        <v>-1875</v>
      </c>
      <c r="K18" s="194">
        <f t="shared" si="2"/>
        <v>3.2171089005592589E-2</v>
      </c>
      <c r="N18" s="192" t="s">
        <v>119</v>
      </c>
      <c r="O18" s="193">
        <v>510</v>
      </c>
      <c r="P18" s="193">
        <v>187</v>
      </c>
      <c r="Q18" s="193">
        <v>623</v>
      </c>
      <c r="R18" s="193">
        <v>662</v>
      </c>
      <c r="S18" s="193">
        <v>674</v>
      </c>
      <c r="T18" s="193">
        <v>512</v>
      </c>
      <c r="U18" s="210">
        <f t="shared" si="7"/>
        <v>-0.24035608308605338</v>
      </c>
      <c r="V18" s="192">
        <f t="shared" si="5"/>
        <v>-162</v>
      </c>
      <c r="W18" s="194">
        <f t="shared" si="4"/>
        <v>1.3766401376640139E-2</v>
      </c>
    </row>
    <row r="19" spans="1:23" x14ac:dyDescent="0.25">
      <c r="A19" s="191" t="s">
        <v>144</v>
      </c>
      <c r="B19" s="192" t="s">
        <v>128</v>
      </c>
      <c r="C19" s="193">
        <v>15073</v>
      </c>
      <c r="D19" s="193">
        <v>129</v>
      </c>
      <c r="E19" s="193">
        <v>10501</v>
      </c>
      <c r="F19" s="193">
        <v>17032</v>
      </c>
      <c r="G19" s="193">
        <v>13659</v>
      </c>
      <c r="H19" s="193">
        <v>12558</v>
      </c>
      <c r="I19" s="210">
        <f t="shared" si="6"/>
        <v>-8.0606193718427366E-2</v>
      </c>
      <c r="J19" s="192">
        <f t="shared" si="1"/>
        <v>-1101</v>
      </c>
      <c r="K19" s="194">
        <f t="shared" si="2"/>
        <v>1.8614289335248422E-2</v>
      </c>
      <c r="N19" s="192" t="s">
        <v>128</v>
      </c>
      <c r="O19" s="193">
        <v>1337</v>
      </c>
      <c r="P19" s="193">
        <v>6</v>
      </c>
      <c r="Q19" s="193">
        <v>769</v>
      </c>
      <c r="R19" s="193">
        <v>1410</v>
      </c>
      <c r="S19" s="193">
        <v>1138</v>
      </c>
      <c r="T19" s="193">
        <v>1073</v>
      </c>
      <c r="U19" s="210">
        <f t="shared" si="7"/>
        <v>-5.7117750439367287E-2</v>
      </c>
      <c r="V19" s="192">
        <f t="shared" si="5"/>
        <v>-65</v>
      </c>
      <c r="W19" s="194">
        <f t="shared" si="4"/>
        <v>2.8850290385029037E-2</v>
      </c>
    </row>
    <row r="20" spans="1:23" x14ac:dyDescent="0.25">
      <c r="A20" s="196" t="s">
        <v>145</v>
      </c>
      <c r="B20" s="192" t="s">
        <v>131</v>
      </c>
      <c r="C20" s="193">
        <v>20670</v>
      </c>
      <c r="D20" s="193">
        <v>652</v>
      </c>
      <c r="E20" s="193">
        <v>7745</v>
      </c>
      <c r="F20" s="193">
        <v>14440</v>
      </c>
      <c r="G20" s="193">
        <v>14091</v>
      </c>
      <c r="H20" s="193">
        <v>11924</v>
      </c>
      <c r="I20" s="210">
        <f t="shared" si="6"/>
        <v>-0.15378610460577669</v>
      </c>
      <c r="J20" s="192">
        <f t="shared" si="1"/>
        <v>-2167</v>
      </c>
      <c r="K20" s="194">
        <f t="shared" si="2"/>
        <v>1.7674533049331274E-2</v>
      </c>
      <c r="N20" s="192" t="s">
        <v>131</v>
      </c>
      <c r="O20" s="193">
        <v>2873</v>
      </c>
      <c r="P20" s="193">
        <v>15</v>
      </c>
      <c r="Q20" s="193">
        <v>380</v>
      </c>
      <c r="R20" s="193">
        <v>840</v>
      </c>
      <c r="S20" s="193">
        <v>724</v>
      </c>
      <c r="T20" s="193">
        <v>487</v>
      </c>
      <c r="U20" s="210">
        <f t="shared" si="7"/>
        <v>-0.32734806629834257</v>
      </c>
      <c r="V20" s="192">
        <f t="shared" si="5"/>
        <v>-237</v>
      </c>
      <c r="W20" s="194">
        <f t="shared" si="4"/>
        <v>1.3094213809421381E-2</v>
      </c>
    </row>
    <row r="21" spans="1:23" x14ac:dyDescent="0.25">
      <c r="B21" s="197" t="s">
        <v>145</v>
      </c>
      <c r="C21" s="198">
        <f t="shared" ref="C21" si="8">C13-SUM(C14:C20)</f>
        <v>134012</v>
      </c>
      <c r="D21" s="198">
        <f t="shared" ref="D21:H21" si="9">D13-SUM(D14:D20)</f>
        <v>19419</v>
      </c>
      <c r="E21" s="198">
        <f t="shared" si="9"/>
        <v>122046</v>
      </c>
      <c r="F21" s="198">
        <f t="shared" si="9"/>
        <v>161667</v>
      </c>
      <c r="G21" s="198">
        <f t="shared" si="9"/>
        <v>174759</v>
      </c>
      <c r="H21" s="198">
        <f t="shared" si="9"/>
        <v>179460</v>
      </c>
      <c r="I21" s="211">
        <f t="shared" si="6"/>
        <v>2.6899902150962163E-2</v>
      </c>
      <c r="J21" s="197">
        <f t="shared" si="1"/>
        <v>4701</v>
      </c>
      <c r="K21" s="199">
        <f t="shared" si="2"/>
        <v>0.26600735500108946</v>
      </c>
      <c r="N21" s="197" t="s">
        <v>145</v>
      </c>
      <c r="O21" s="198">
        <f t="shared" ref="O21:T21" si="10">O13-SUM(O14:O20)</f>
        <v>8739</v>
      </c>
      <c r="P21" s="198">
        <f t="shared" si="10"/>
        <v>1866</v>
      </c>
      <c r="Q21" s="198">
        <f t="shared" si="10"/>
        <v>9887</v>
      </c>
      <c r="R21" s="198">
        <f t="shared" si="10"/>
        <v>11549</v>
      </c>
      <c r="S21" s="198">
        <f t="shared" si="10"/>
        <v>12340</v>
      </c>
      <c r="T21" s="198">
        <f t="shared" si="10"/>
        <v>11881</v>
      </c>
      <c r="U21" s="211">
        <f t="shared" si="7"/>
        <v>-3.7196110210696909E-2</v>
      </c>
      <c r="V21" s="197">
        <f>T21-S21</f>
        <v>-459</v>
      </c>
      <c r="W21" s="199">
        <f t="shared" si="4"/>
        <v>0.31945041944504193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232026</v>
      </c>
      <c r="D23" s="207">
        <f t="shared" si="11"/>
        <v>27642</v>
      </c>
      <c r="E23" s="207">
        <f t="shared" si="11"/>
        <v>199864</v>
      </c>
      <c r="F23" s="207">
        <f t="shared" si="11"/>
        <v>236640</v>
      </c>
      <c r="G23" s="207">
        <f t="shared" si="11"/>
        <v>247094</v>
      </c>
      <c r="H23" s="207">
        <f t="shared" si="11"/>
        <v>236852</v>
      </c>
      <c r="I23" s="208">
        <f>IFERROR(H23/G23-1,"-")</f>
        <v>-4.1449812621917159E-2</v>
      </c>
      <c r="J23" s="207">
        <f>H23-G23</f>
        <v>-10242</v>
      </c>
      <c r="K23" s="208">
        <f t="shared" ref="K23:K35" si="12">H23/H$9</f>
        <v>0.35107753285811905</v>
      </c>
    </row>
    <row r="24" spans="1:23" x14ac:dyDescent="0.25">
      <c r="B24" s="188" t="s">
        <v>97</v>
      </c>
      <c r="C24" s="189">
        <v>14324</v>
      </c>
      <c r="D24" s="189">
        <v>11846</v>
      </c>
      <c r="E24" s="189">
        <v>16588</v>
      </c>
      <c r="F24" s="189">
        <v>12356</v>
      </c>
      <c r="G24" s="189">
        <v>11337</v>
      </c>
      <c r="H24" s="189">
        <v>9639</v>
      </c>
      <c r="I24" s="209">
        <f>IFERROR(H24/G24-1,"-")</f>
        <v>-0.14977507277057422</v>
      </c>
      <c r="J24" s="188">
        <f t="shared" ref="J24:J34" si="13">H24-G24</f>
        <v>-1698</v>
      </c>
      <c r="K24" s="190">
        <f t="shared" si="12"/>
        <v>1.4287556529898035E-2</v>
      </c>
    </row>
    <row r="25" spans="1:23" x14ac:dyDescent="0.25">
      <c r="B25" s="192" t="s">
        <v>103</v>
      </c>
      <c r="C25" s="193">
        <v>5681</v>
      </c>
      <c r="D25" s="193">
        <v>8361</v>
      </c>
      <c r="E25" s="193">
        <v>7287</v>
      </c>
      <c r="F25" s="193">
        <v>4333</v>
      </c>
      <c r="G25" s="193">
        <v>3282</v>
      </c>
      <c r="H25" s="193">
        <v>3366</v>
      </c>
      <c r="I25" s="210">
        <f>IFERROR(H25/G25-1,"-")</f>
        <v>2.5594149908592323E-2</v>
      </c>
      <c r="J25" s="192">
        <f t="shared" si="13"/>
        <v>84</v>
      </c>
      <c r="K25" s="194">
        <f t="shared" si="12"/>
        <v>4.9893054548850284E-3</v>
      </c>
    </row>
    <row r="26" spans="1:23" x14ac:dyDescent="0.25">
      <c r="B26" s="192" t="s">
        <v>100</v>
      </c>
      <c r="C26" s="193">
        <v>8643</v>
      </c>
      <c r="D26" s="193">
        <v>3485</v>
      </c>
      <c r="E26" s="193">
        <v>9301</v>
      </c>
      <c r="F26" s="193">
        <v>8023</v>
      </c>
      <c r="G26" s="193">
        <v>8055</v>
      </c>
      <c r="H26" s="193">
        <v>6273</v>
      </c>
      <c r="I26" s="210">
        <f>IFERROR(H26/G26-1,"-")</f>
        <v>-0.2212290502793296</v>
      </c>
      <c r="J26" s="192">
        <f t="shared" si="13"/>
        <v>-1782</v>
      </c>
      <c r="K26" s="194">
        <f t="shared" si="12"/>
        <v>9.2982510750130067E-3</v>
      </c>
    </row>
    <row r="27" spans="1:23" x14ac:dyDescent="0.25">
      <c r="B27" s="188" t="s">
        <v>107</v>
      </c>
      <c r="C27" s="189">
        <v>217702</v>
      </c>
      <c r="D27" s="189">
        <v>15796</v>
      </c>
      <c r="E27" s="189">
        <v>183276</v>
      </c>
      <c r="F27" s="189">
        <v>224284</v>
      </c>
      <c r="G27" s="189">
        <v>235757</v>
      </c>
      <c r="H27" s="189">
        <v>227213</v>
      </c>
      <c r="I27" s="209">
        <f>IFERROR(H27/G27-1,"-")</f>
        <v>-3.6240705472159851E-2</v>
      </c>
      <c r="J27" s="188">
        <f t="shared" si="13"/>
        <v>-8544</v>
      </c>
      <c r="K27" s="190">
        <f t="shared" si="12"/>
        <v>0.336789976328221</v>
      </c>
    </row>
    <row r="28" spans="1:23" x14ac:dyDescent="0.25">
      <c r="B28" s="192" t="s">
        <v>110</v>
      </c>
      <c r="C28" s="193">
        <v>94203</v>
      </c>
      <c r="D28" s="193">
        <v>710</v>
      </c>
      <c r="E28" s="193">
        <v>78481</v>
      </c>
      <c r="F28" s="193">
        <v>100019</v>
      </c>
      <c r="G28" s="193">
        <v>105951</v>
      </c>
      <c r="H28" s="193">
        <v>105399</v>
      </c>
      <c r="I28" s="210">
        <f t="shared" ref="I28:I35" si="14">IFERROR(H28/G28-1,"-")</f>
        <v>-5.2099555454879765E-3</v>
      </c>
      <c r="J28" s="192">
        <f t="shared" si="13"/>
        <v>-552</v>
      </c>
      <c r="K28" s="194">
        <f t="shared" si="12"/>
        <v>0.15622929460470203</v>
      </c>
    </row>
    <row r="29" spans="1:23" x14ac:dyDescent="0.25">
      <c r="B29" s="192" t="s">
        <v>113</v>
      </c>
      <c r="C29" s="193">
        <v>26793</v>
      </c>
      <c r="D29" s="193">
        <v>2491</v>
      </c>
      <c r="E29" s="193">
        <v>19412</v>
      </c>
      <c r="F29" s="193">
        <v>25921</v>
      </c>
      <c r="G29" s="193">
        <v>27412</v>
      </c>
      <c r="H29" s="193">
        <v>24946</v>
      </c>
      <c r="I29" s="210">
        <f t="shared" si="14"/>
        <v>-8.9960601196556245E-2</v>
      </c>
      <c r="J29" s="192">
        <f t="shared" si="13"/>
        <v>-2466</v>
      </c>
      <c r="K29" s="194">
        <f t="shared" si="12"/>
        <v>3.6976593546512747E-2</v>
      </c>
    </row>
    <row r="30" spans="1:23" x14ac:dyDescent="0.25">
      <c r="B30" s="192" t="s">
        <v>116</v>
      </c>
      <c r="C30" s="193">
        <v>9254</v>
      </c>
      <c r="D30" s="193">
        <v>4052</v>
      </c>
      <c r="E30" s="193">
        <v>8295</v>
      </c>
      <c r="F30" s="193">
        <v>8409</v>
      </c>
      <c r="G30" s="193">
        <v>7110</v>
      </c>
      <c r="H30" s="193">
        <v>7375</v>
      </c>
      <c r="I30" s="210">
        <f t="shared" si="14"/>
        <v>3.7271448663853679E-2</v>
      </c>
      <c r="J30" s="192">
        <f t="shared" si="13"/>
        <v>265</v>
      </c>
      <c r="K30" s="194">
        <f t="shared" si="12"/>
        <v>1.0931707584604005E-2</v>
      </c>
    </row>
    <row r="31" spans="1:23" x14ac:dyDescent="0.25">
      <c r="B31" s="192" t="s">
        <v>123</v>
      </c>
      <c r="C31" s="193">
        <v>8337</v>
      </c>
      <c r="D31" s="193">
        <v>199</v>
      </c>
      <c r="E31" s="193">
        <v>10897</v>
      </c>
      <c r="F31" s="193">
        <v>8604</v>
      </c>
      <c r="G31" s="193">
        <v>9250</v>
      </c>
      <c r="H31" s="193">
        <v>8366</v>
      </c>
      <c r="I31" s="210">
        <f t="shared" si="14"/>
        <v>-9.5567567567567568E-2</v>
      </c>
      <c r="J31" s="192">
        <f t="shared" si="13"/>
        <v>-884</v>
      </c>
      <c r="K31" s="194">
        <f t="shared" si="12"/>
        <v>1.2400632630887743E-2</v>
      </c>
    </row>
    <row r="32" spans="1:23" x14ac:dyDescent="0.25">
      <c r="B32" s="192" t="s">
        <v>119</v>
      </c>
      <c r="C32" s="193">
        <v>12382</v>
      </c>
      <c r="D32" s="193">
        <v>628</v>
      </c>
      <c r="E32" s="193">
        <v>14130</v>
      </c>
      <c r="F32" s="193">
        <v>12694</v>
      </c>
      <c r="G32" s="193">
        <v>12248</v>
      </c>
      <c r="H32" s="193">
        <v>12030</v>
      </c>
      <c r="I32" s="210">
        <f t="shared" si="14"/>
        <v>-1.7798824297844518E-2</v>
      </c>
      <c r="J32" s="192">
        <f t="shared" si="13"/>
        <v>-218</v>
      </c>
      <c r="K32" s="194">
        <f t="shared" si="12"/>
        <v>1.7831653185462534E-2</v>
      </c>
    </row>
    <row r="33" spans="2:11" x14ac:dyDescent="0.25">
      <c r="B33" s="192" t="s">
        <v>128</v>
      </c>
      <c r="C33" s="193">
        <v>7906</v>
      </c>
      <c r="D33" s="193">
        <v>35</v>
      </c>
      <c r="E33" s="193">
        <v>5173</v>
      </c>
      <c r="F33" s="193">
        <v>7101</v>
      </c>
      <c r="G33" s="193">
        <v>6053</v>
      </c>
      <c r="H33" s="193">
        <v>5007</v>
      </c>
      <c r="I33" s="210">
        <f t="shared" si="14"/>
        <v>-0.1728068726251446</v>
      </c>
      <c r="J33" s="192">
        <f t="shared" si="13"/>
        <v>-1046</v>
      </c>
      <c r="K33" s="194">
        <f t="shared" si="12"/>
        <v>7.4217030340491194E-3</v>
      </c>
    </row>
    <row r="34" spans="2:11" x14ac:dyDescent="0.25">
      <c r="B34" s="192" t="s">
        <v>131</v>
      </c>
      <c r="C34" s="193">
        <v>9538</v>
      </c>
      <c r="D34" s="193">
        <v>88</v>
      </c>
      <c r="E34" s="193">
        <v>3097</v>
      </c>
      <c r="F34" s="193">
        <v>6935</v>
      </c>
      <c r="G34" s="193">
        <v>6459</v>
      </c>
      <c r="H34" s="193">
        <v>5498</v>
      </c>
      <c r="I34" s="210">
        <f t="shared" si="14"/>
        <v>-0.14878464158538474</v>
      </c>
      <c r="J34" s="192">
        <f t="shared" si="13"/>
        <v>-961</v>
      </c>
      <c r="K34" s="194">
        <f t="shared" si="12"/>
        <v>8.1494953627325867E-3</v>
      </c>
    </row>
    <row r="35" spans="2:11" x14ac:dyDescent="0.25">
      <c r="B35" s="197" t="s">
        <v>145</v>
      </c>
      <c r="C35" s="198">
        <f t="shared" ref="C35" si="15">C27-SUM(C28:C34)</f>
        <v>49289</v>
      </c>
      <c r="D35" s="198">
        <f t="shared" ref="D35:H35" si="16">D27-SUM(D28:D34)</f>
        <v>7593</v>
      </c>
      <c r="E35" s="198">
        <f t="shared" si="16"/>
        <v>43791</v>
      </c>
      <c r="F35" s="198">
        <f t="shared" si="16"/>
        <v>54601</v>
      </c>
      <c r="G35" s="198">
        <f t="shared" si="16"/>
        <v>61274</v>
      </c>
      <c r="H35" s="198">
        <f t="shared" si="16"/>
        <v>58592</v>
      </c>
      <c r="I35" s="211">
        <f t="shared" si="14"/>
        <v>-4.3770604171426752E-2</v>
      </c>
      <c r="J35" s="197">
        <f>H35-G35</f>
        <v>-2682</v>
      </c>
      <c r="K35" s="199">
        <f t="shared" si="12"/>
        <v>8.6848896379270221E-2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123059</v>
      </c>
      <c r="D37" s="207">
        <f t="shared" si="17"/>
        <v>5118</v>
      </c>
      <c r="E37" s="207">
        <f t="shared" si="17"/>
        <v>91384</v>
      </c>
      <c r="F37" s="207">
        <f t="shared" si="17"/>
        <v>125071</v>
      </c>
      <c r="G37" s="207">
        <f t="shared" si="17"/>
        <v>129774</v>
      </c>
      <c r="H37" s="207">
        <f t="shared" si="17"/>
        <v>142410</v>
      </c>
      <c r="I37" s="208">
        <f>IFERROR(H37/G37-1,"-")</f>
        <v>9.7369272735678969E-2</v>
      </c>
      <c r="J37" s="207">
        <f>H37-G37</f>
        <v>12636</v>
      </c>
      <c r="K37" s="208">
        <f t="shared" ref="K37:K49" si="18">H37/H$9</f>
        <v>0.21108942062690933</v>
      </c>
    </row>
    <row r="38" spans="2:11" x14ac:dyDescent="0.25">
      <c r="B38" s="188" t="s">
        <v>97</v>
      </c>
      <c r="C38" s="189">
        <v>8420</v>
      </c>
      <c r="D38" s="189">
        <v>1086</v>
      </c>
      <c r="E38" s="189">
        <v>7349</v>
      </c>
      <c r="F38" s="189">
        <v>7406</v>
      </c>
      <c r="G38" s="189">
        <v>6662</v>
      </c>
      <c r="H38" s="189">
        <v>8519</v>
      </c>
      <c r="I38" s="209">
        <f>IFERROR(H38/G38-1,"-")</f>
        <v>0.27874512158510956</v>
      </c>
      <c r="J38" s="188">
        <f t="shared" ref="J38:J48" si="19">H38-G38</f>
        <v>1857</v>
      </c>
      <c r="K38" s="190">
        <f t="shared" si="18"/>
        <v>1.2627419242473426E-2</v>
      </c>
    </row>
    <row r="39" spans="2:11" x14ac:dyDescent="0.25">
      <c r="B39" s="192" t="s">
        <v>103</v>
      </c>
      <c r="C39" s="193">
        <v>1765</v>
      </c>
      <c r="D39" s="193">
        <v>367</v>
      </c>
      <c r="E39" s="193">
        <v>2294</v>
      </c>
      <c r="F39" s="193">
        <v>1507</v>
      </c>
      <c r="G39" s="193">
        <v>1556</v>
      </c>
      <c r="H39" s="193">
        <v>2705</v>
      </c>
      <c r="I39" s="210">
        <f>IFERROR(H39/G39-1,"-")</f>
        <v>0.73843187660668375</v>
      </c>
      <c r="J39" s="192">
        <f t="shared" si="19"/>
        <v>1149</v>
      </c>
      <c r="K39" s="194">
        <f t="shared" si="18"/>
        <v>4.0095280022174693E-3</v>
      </c>
    </row>
    <row r="40" spans="2:11" x14ac:dyDescent="0.25">
      <c r="B40" s="192" t="s">
        <v>100</v>
      </c>
      <c r="C40" s="193">
        <v>6655</v>
      </c>
      <c r="D40" s="193">
        <v>719</v>
      </c>
      <c r="E40" s="193">
        <v>5055</v>
      </c>
      <c r="F40" s="193">
        <v>5899</v>
      </c>
      <c r="G40" s="193">
        <v>5106</v>
      </c>
      <c r="H40" s="193">
        <v>5814</v>
      </c>
      <c r="I40" s="210">
        <f>IFERROR(H40/G40-1,"-")</f>
        <v>0.13866039952996467</v>
      </c>
      <c r="J40" s="192">
        <f t="shared" si="19"/>
        <v>708</v>
      </c>
      <c r="K40" s="194">
        <f t="shared" si="18"/>
        <v>8.6178912402559583E-3</v>
      </c>
    </row>
    <row r="41" spans="2:11" x14ac:dyDescent="0.25">
      <c r="B41" s="188" t="s">
        <v>107</v>
      </c>
      <c r="C41" s="189">
        <v>114639</v>
      </c>
      <c r="D41" s="189">
        <v>4032</v>
      </c>
      <c r="E41" s="189">
        <v>84035</v>
      </c>
      <c r="F41" s="189">
        <v>117665</v>
      </c>
      <c r="G41" s="189">
        <v>123112</v>
      </c>
      <c r="H41" s="189">
        <v>133891</v>
      </c>
      <c r="I41" s="209">
        <f>IFERROR(H41/G41-1,"-")</f>
        <v>8.7554421989732845E-2</v>
      </c>
      <c r="J41" s="188">
        <f t="shared" si="19"/>
        <v>10779</v>
      </c>
      <c r="K41" s="190">
        <f t="shared" si="18"/>
        <v>0.19846200138443593</v>
      </c>
    </row>
    <row r="42" spans="2:11" x14ac:dyDescent="0.25">
      <c r="B42" s="192" t="s">
        <v>110</v>
      </c>
      <c r="C42" s="193">
        <v>53639</v>
      </c>
      <c r="D42" s="193">
        <v>220</v>
      </c>
      <c r="E42" s="193">
        <v>32535</v>
      </c>
      <c r="F42" s="193">
        <v>47048</v>
      </c>
      <c r="G42" s="193">
        <v>52185</v>
      </c>
      <c r="H42" s="193">
        <v>57766</v>
      </c>
      <c r="I42" s="210">
        <f t="shared" ref="I42:I49" si="20">IFERROR(H42/G42-1,"-")</f>
        <v>0.10694644054805025</v>
      </c>
      <c r="J42" s="192">
        <f t="shared" si="19"/>
        <v>5581</v>
      </c>
      <c r="K42" s="194">
        <f t="shared" si="18"/>
        <v>8.5624545129794574E-2</v>
      </c>
    </row>
    <row r="43" spans="2:11" x14ac:dyDescent="0.25">
      <c r="B43" s="192" t="s">
        <v>113</v>
      </c>
      <c r="C43" s="193">
        <v>6684</v>
      </c>
      <c r="D43" s="193">
        <v>400</v>
      </c>
      <c r="E43" s="193">
        <v>4388</v>
      </c>
      <c r="F43" s="193">
        <v>6919</v>
      </c>
      <c r="G43" s="193">
        <v>6486</v>
      </c>
      <c r="H43" s="193">
        <v>6218</v>
      </c>
      <c r="I43" s="210">
        <f t="shared" si="20"/>
        <v>-4.1319765649090345E-2</v>
      </c>
      <c r="J43" s="192">
        <f t="shared" si="19"/>
        <v>-268</v>
      </c>
      <c r="K43" s="194">
        <f t="shared" si="18"/>
        <v>9.2167264760769762E-3</v>
      </c>
    </row>
    <row r="44" spans="2:11" x14ac:dyDescent="0.25">
      <c r="B44" s="192" t="s">
        <v>116</v>
      </c>
      <c r="C44" s="193">
        <v>3667</v>
      </c>
      <c r="D44" s="193">
        <v>645</v>
      </c>
      <c r="E44" s="193">
        <v>2680</v>
      </c>
      <c r="F44" s="193">
        <v>3422</v>
      </c>
      <c r="G44" s="193">
        <v>3248</v>
      </c>
      <c r="H44" s="193">
        <v>3877</v>
      </c>
      <c r="I44" s="210">
        <f t="shared" si="20"/>
        <v>0.1936576354679802</v>
      </c>
      <c r="J44" s="192">
        <f t="shared" si="19"/>
        <v>629</v>
      </c>
      <c r="K44" s="194">
        <f t="shared" si="18"/>
        <v>5.7467430922725059E-3</v>
      </c>
    </row>
    <row r="45" spans="2:11" x14ac:dyDescent="0.25">
      <c r="B45" s="192" t="s">
        <v>123</v>
      </c>
      <c r="C45" s="193">
        <v>4546</v>
      </c>
      <c r="D45" s="193">
        <v>80</v>
      </c>
      <c r="E45" s="193">
        <v>4199</v>
      </c>
      <c r="F45" s="193">
        <v>5002</v>
      </c>
      <c r="G45" s="193">
        <v>5374</v>
      </c>
      <c r="H45" s="193">
        <v>4999</v>
      </c>
      <c r="I45" s="210">
        <f t="shared" si="20"/>
        <v>-6.9780424264979546E-2</v>
      </c>
      <c r="J45" s="192">
        <f t="shared" si="19"/>
        <v>-375</v>
      </c>
      <c r="K45" s="194">
        <f t="shared" si="18"/>
        <v>7.4098449105675151E-3</v>
      </c>
    </row>
    <row r="46" spans="2:11" x14ac:dyDescent="0.25">
      <c r="B46" s="192" t="s">
        <v>119</v>
      </c>
      <c r="C46" s="193">
        <v>6513</v>
      </c>
      <c r="D46" s="193">
        <v>98</v>
      </c>
      <c r="E46" s="193">
        <v>4503</v>
      </c>
      <c r="F46" s="193">
        <v>5948</v>
      </c>
      <c r="G46" s="193">
        <v>6316</v>
      </c>
      <c r="H46" s="193">
        <v>4738</v>
      </c>
      <c r="I46" s="210">
        <f t="shared" si="20"/>
        <v>-0.24984167194426854</v>
      </c>
      <c r="J46" s="192">
        <f t="shared" si="19"/>
        <v>-1578</v>
      </c>
      <c r="K46" s="194">
        <f t="shared" si="18"/>
        <v>7.0229736319801731E-3</v>
      </c>
    </row>
    <row r="47" spans="2:11" x14ac:dyDescent="0.25">
      <c r="B47" s="192" t="s">
        <v>128</v>
      </c>
      <c r="C47" s="193">
        <v>2797</v>
      </c>
      <c r="D47" s="193">
        <v>56</v>
      </c>
      <c r="E47" s="193">
        <v>2198</v>
      </c>
      <c r="F47" s="193">
        <v>3513</v>
      </c>
      <c r="G47" s="193">
        <v>2771</v>
      </c>
      <c r="H47" s="193">
        <v>3288</v>
      </c>
      <c r="I47" s="210">
        <f t="shared" si="20"/>
        <v>0.18657524359437017</v>
      </c>
      <c r="J47" s="192">
        <f t="shared" si="19"/>
        <v>517</v>
      </c>
      <c r="K47" s="194">
        <f t="shared" si="18"/>
        <v>4.8736887509393855E-3</v>
      </c>
    </row>
    <row r="48" spans="2:11" x14ac:dyDescent="0.25">
      <c r="B48" s="192" t="s">
        <v>131</v>
      </c>
      <c r="C48" s="193">
        <v>4060</v>
      </c>
      <c r="D48" s="193">
        <v>417</v>
      </c>
      <c r="E48" s="193">
        <v>2169</v>
      </c>
      <c r="F48" s="193">
        <v>3341</v>
      </c>
      <c r="G48" s="193">
        <v>3267</v>
      </c>
      <c r="H48" s="193">
        <v>2834</v>
      </c>
      <c r="I48" s="210">
        <f t="shared" si="20"/>
        <v>-0.13253749617385979</v>
      </c>
      <c r="J48" s="192">
        <f t="shared" si="19"/>
        <v>-433</v>
      </c>
      <c r="K48" s="194">
        <f t="shared" si="18"/>
        <v>4.2007402433583392E-3</v>
      </c>
    </row>
    <row r="49" spans="2:11" x14ac:dyDescent="0.25">
      <c r="B49" s="197" t="s">
        <v>145</v>
      </c>
      <c r="C49" s="198">
        <f t="shared" ref="C49" si="21">C41-SUM(C42:C48)</f>
        <v>32733</v>
      </c>
      <c r="D49" s="198">
        <f t="shared" ref="D49:H49" si="22">D41-SUM(D42:D48)</f>
        <v>2116</v>
      </c>
      <c r="E49" s="198">
        <f t="shared" si="22"/>
        <v>31363</v>
      </c>
      <c r="F49" s="198">
        <f t="shared" si="22"/>
        <v>42472</v>
      </c>
      <c r="G49" s="198">
        <f t="shared" si="22"/>
        <v>43465</v>
      </c>
      <c r="H49" s="198">
        <f t="shared" si="22"/>
        <v>50171</v>
      </c>
      <c r="I49" s="211">
        <f t="shared" si="20"/>
        <v>0.15428505694236749</v>
      </c>
      <c r="J49" s="197">
        <f>H49-G49</f>
        <v>6706</v>
      </c>
      <c r="K49" s="199">
        <f t="shared" si="18"/>
        <v>7.4366739149446442E-2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C52+C55</f>
        <v>6858</v>
      </c>
      <c r="D51" s="207">
        <f t="shared" si="23"/>
        <v>931</v>
      </c>
      <c r="E51" s="207">
        <f t="shared" si="23"/>
        <v>5352</v>
      </c>
      <c r="F51" s="207">
        <f t="shared" si="23"/>
        <v>11315</v>
      </c>
      <c r="G51" s="207">
        <f t="shared" si="23"/>
        <v>9138</v>
      </c>
      <c r="H51" s="207">
        <f t="shared" si="23"/>
        <v>8441</v>
      </c>
      <c r="I51" s="208">
        <f>IFERROR(H51/G51-1,"-")</f>
        <v>-7.6274896038520446E-2</v>
      </c>
      <c r="J51" s="207">
        <f>H51-G51</f>
        <v>-697</v>
      </c>
      <c r="K51" s="208">
        <f t="shared" ref="K51:K63" si="24">H51/H$9</f>
        <v>1.2511802538527784E-2</v>
      </c>
    </row>
    <row r="52" spans="2:11" x14ac:dyDescent="0.25">
      <c r="B52" s="188" t="s">
        <v>97</v>
      </c>
      <c r="C52" s="189">
        <v>587</v>
      </c>
      <c r="D52" s="189">
        <v>142</v>
      </c>
      <c r="E52" s="189">
        <v>280</v>
      </c>
      <c r="F52" s="189">
        <v>5076</v>
      </c>
      <c r="G52" s="189">
        <v>1514</v>
      </c>
      <c r="H52" s="189">
        <v>1451</v>
      </c>
      <c r="I52" s="209">
        <f>IFERROR(H52/G52-1,"-")</f>
        <v>-4.1611624834874461E-2</v>
      </c>
      <c r="J52" s="188">
        <f t="shared" ref="J52:J62" si="25">H52-G52</f>
        <v>-63</v>
      </c>
      <c r="K52" s="190">
        <f t="shared" si="24"/>
        <v>2.1507671464759881E-3</v>
      </c>
    </row>
    <row r="53" spans="2:11" x14ac:dyDescent="0.25">
      <c r="B53" s="192" t="s">
        <v>103</v>
      </c>
      <c r="C53" s="193">
        <v>287</v>
      </c>
      <c r="D53" s="193">
        <v>68</v>
      </c>
      <c r="E53" s="193">
        <v>64</v>
      </c>
      <c r="F53" s="193">
        <v>3884</v>
      </c>
      <c r="G53" s="193">
        <v>645</v>
      </c>
      <c r="H53" s="193">
        <v>742</v>
      </c>
      <c r="I53" s="210">
        <f>IFERROR(H53/G53-1,"-")</f>
        <v>0.15038759689922476</v>
      </c>
      <c r="J53" s="192">
        <f t="shared" si="25"/>
        <v>97</v>
      </c>
      <c r="K53" s="194">
        <f t="shared" si="24"/>
        <v>1.099840952918803E-3</v>
      </c>
    </row>
    <row r="54" spans="2:11" x14ac:dyDescent="0.25">
      <c r="B54" s="192" t="s">
        <v>100</v>
      </c>
      <c r="C54" s="193">
        <v>300</v>
      </c>
      <c r="D54" s="193">
        <v>74</v>
      </c>
      <c r="E54" s="193">
        <v>216</v>
      </c>
      <c r="F54" s="193">
        <v>1192</v>
      </c>
      <c r="G54" s="193">
        <v>869</v>
      </c>
      <c r="H54" s="193">
        <v>709</v>
      </c>
      <c r="I54" s="210">
        <f>IFERROR(H54/G54-1,"-")</f>
        <v>-0.18411967779056382</v>
      </c>
      <c r="J54" s="192">
        <f t="shared" si="25"/>
        <v>-160</v>
      </c>
      <c r="K54" s="194">
        <f t="shared" si="24"/>
        <v>1.050926193557185E-3</v>
      </c>
    </row>
    <row r="55" spans="2:11" x14ac:dyDescent="0.25">
      <c r="B55" s="188" t="s">
        <v>107</v>
      </c>
      <c r="C55" s="189">
        <v>6271</v>
      </c>
      <c r="D55" s="189">
        <v>789</v>
      </c>
      <c r="E55" s="189">
        <v>5072</v>
      </c>
      <c r="F55" s="189">
        <v>6239</v>
      </c>
      <c r="G55" s="189">
        <v>7624</v>
      </c>
      <c r="H55" s="189">
        <v>6990</v>
      </c>
      <c r="I55" s="209">
        <f>IFERROR(H55/G55-1,"-")</f>
        <v>-8.3158447009443859E-2</v>
      </c>
      <c r="J55" s="188">
        <f t="shared" si="25"/>
        <v>-634</v>
      </c>
      <c r="K55" s="190">
        <f t="shared" si="24"/>
        <v>1.0361035392051797E-2</v>
      </c>
    </row>
    <row r="56" spans="2:11" x14ac:dyDescent="0.25">
      <c r="B56" s="192" t="s">
        <v>110</v>
      </c>
      <c r="C56" s="193">
        <v>1605</v>
      </c>
      <c r="D56" s="193">
        <v>22</v>
      </c>
      <c r="E56" s="193">
        <v>1594</v>
      </c>
      <c r="F56" s="193">
        <v>1757</v>
      </c>
      <c r="G56" s="193">
        <v>1927</v>
      </c>
      <c r="H56" s="193">
        <v>2269</v>
      </c>
      <c r="I56" s="210">
        <f t="shared" ref="I56:I63" si="26">IFERROR(H56/G56-1,"-")</f>
        <v>0.17747794499221592</v>
      </c>
      <c r="J56" s="192">
        <f t="shared" si="25"/>
        <v>342</v>
      </c>
      <c r="K56" s="194">
        <f t="shared" si="24"/>
        <v>3.3632602724700325E-3</v>
      </c>
    </row>
    <row r="57" spans="2:11" x14ac:dyDescent="0.25">
      <c r="B57" s="192" t="s">
        <v>113</v>
      </c>
      <c r="C57" s="193">
        <v>1986</v>
      </c>
      <c r="D57" s="193">
        <v>342</v>
      </c>
      <c r="E57" s="193">
        <v>1373</v>
      </c>
      <c r="F57" s="193">
        <v>1092</v>
      </c>
      <c r="G57" s="193">
        <v>1800</v>
      </c>
      <c r="H57" s="193">
        <v>1563</v>
      </c>
      <c r="I57" s="210">
        <f t="shared" si="26"/>
        <v>-0.13166666666666671</v>
      </c>
      <c r="J57" s="192">
        <f t="shared" si="25"/>
        <v>-237</v>
      </c>
      <c r="K57" s="194">
        <f t="shared" si="24"/>
        <v>2.316780875218449E-3</v>
      </c>
    </row>
    <row r="58" spans="2:11" x14ac:dyDescent="0.25">
      <c r="B58" s="192" t="s">
        <v>116</v>
      </c>
      <c r="C58" s="193">
        <v>368</v>
      </c>
      <c r="D58" s="193">
        <v>71</v>
      </c>
      <c r="E58" s="193">
        <v>250</v>
      </c>
      <c r="F58" s="193">
        <v>616</v>
      </c>
      <c r="G58" s="193">
        <v>568</v>
      </c>
      <c r="H58" s="193">
        <v>392</v>
      </c>
      <c r="I58" s="210">
        <f t="shared" si="26"/>
        <v>-0.3098591549295775</v>
      </c>
      <c r="J58" s="192">
        <f t="shared" si="25"/>
        <v>-176</v>
      </c>
      <c r="K58" s="194">
        <f t="shared" si="24"/>
        <v>5.8104805059861289E-4</v>
      </c>
    </row>
    <row r="59" spans="2:11" x14ac:dyDescent="0.25">
      <c r="B59" s="192" t="s">
        <v>123</v>
      </c>
      <c r="C59" s="193">
        <v>200</v>
      </c>
      <c r="D59" s="193">
        <v>17</v>
      </c>
      <c r="E59" s="193">
        <v>207</v>
      </c>
      <c r="F59" s="193">
        <v>153</v>
      </c>
      <c r="G59" s="193">
        <v>282</v>
      </c>
      <c r="H59" s="193">
        <v>226</v>
      </c>
      <c r="I59" s="210">
        <f t="shared" si="26"/>
        <v>-0.1985815602836879</v>
      </c>
      <c r="J59" s="192">
        <f t="shared" si="25"/>
        <v>-56</v>
      </c>
      <c r="K59" s="194">
        <f t="shared" si="24"/>
        <v>3.3499198835532275E-4</v>
      </c>
    </row>
    <row r="60" spans="2:11" x14ac:dyDescent="0.25">
      <c r="B60" s="192" t="s">
        <v>119</v>
      </c>
      <c r="C60" s="193">
        <v>126</v>
      </c>
      <c r="D60" s="193">
        <v>21</v>
      </c>
      <c r="E60" s="193">
        <v>195</v>
      </c>
      <c r="F60" s="193">
        <v>136</v>
      </c>
      <c r="G60" s="193">
        <v>251</v>
      </c>
      <c r="H60" s="193">
        <v>230</v>
      </c>
      <c r="I60" s="210">
        <f t="shared" si="26"/>
        <v>-8.3665338645418363E-2</v>
      </c>
      <c r="J60" s="192">
        <f t="shared" si="25"/>
        <v>-21</v>
      </c>
      <c r="K60" s="194">
        <f t="shared" si="24"/>
        <v>3.4092105009612489E-4</v>
      </c>
    </row>
    <row r="61" spans="2:11" x14ac:dyDescent="0.25">
      <c r="B61" s="192" t="s">
        <v>128</v>
      </c>
      <c r="C61" s="193">
        <v>66</v>
      </c>
      <c r="D61" s="193">
        <v>3</v>
      </c>
      <c r="E61" s="193">
        <v>24</v>
      </c>
      <c r="F61" s="193">
        <v>99</v>
      </c>
      <c r="G61" s="193">
        <v>57</v>
      </c>
      <c r="H61" s="193">
        <v>114</v>
      </c>
      <c r="I61" s="210">
        <f t="shared" si="26"/>
        <v>1</v>
      </c>
      <c r="J61" s="192">
        <f t="shared" si="25"/>
        <v>57</v>
      </c>
      <c r="K61" s="194">
        <f t="shared" si="24"/>
        <v>1.6897825961286191E-4</v>
      </c>
    </row>
    <row r="62" spans="2:11" x14ac:dyDescent="0.25">
      <c r="B62" s="192" t="s">
        <v>131</v>
      </c>
      <c r="C62" s="193">
        <v>102</v>
      </c>
      <c r="D62" s="193">
        <v>2</v>
      </c>
      <c r="E62" s="193">
        <v>68</v>
      </c>
      <c r="F62" s="193">
        <v>95</v>
      </c>
      <c r="G62" s="193">
        <v>59</v>
      </c>
      <c r="H62" s="193">
        <v>71</v>
      </c>
      <c r="I62" s="210">
        <f t="shared" si="26"/>
        <v>0.20338983050847448</v>
      </c>
      <c r="J62" s="192">
        <f t="shared" si="25"/>
        <v>12</v>
      </c>
      <c r="K62" s="194">
        <f t="shared" si="24"/>
        <v>1.0524084589923856E-4</v>
      </c>
    </row>
    <row r="63" spans="2:11" x14ac:dyDescent="0.25">
      <c r="B63" s="197" t="s">
        <v>145</v>
      </c>
      <c r="C63" s="198">
        <f t="shared" ref="C63" si="27">C55-SUM(C56:C62)</f>
        <v>1818</v>
      </c>
      <c r="D63" s="198">
        <f t="shared" ref="D63:H63" si="28">D55-SUM(D56:D62)</f>
        <v>311</v>
      </c>
      <c r="E63" s="198">
        <f t="shared" si="28"/>
        <v>1361</v>
      </c>
      <c r="F63" s="198">
        <f t="shared" si="28"/>
        <v>2291</v>
      </c>
      <c r="G63" s="198">
        <f t="shared" si="28"/>
        <v>2680</v>
      </c>
      <c r="H63" s="198">
        <f t="shared" si="28"/>
        <v>2125</v>
      </c>
      <c r="I63" s="211">
        <f t="shared" si="26"/>
        <v>-0.20708955223880599</v>
      </c>
      <c r="J63" s="197">
        <f>H63-G63</f>
        <v>-555</v>
      </c>
      <c r="K63" s="199">
        <f t="shared" si="24"/>
        <v>3.149814049801154E-3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>
        <f t="shared" ref="C65:H65" si="29">C66+C69</f>
        <v>20852</v>
      </c>
      <c r="D65" s="207">
        <f t="shared" si="29"/>
        <v>2646</v>
      </c>
      <c r="E65" s="207">
        <f t="shared" si="29"/>
        <v>17483</v>
      </c>
      <c r="F65" s="207">
        <f t="shared" si="29"/>
        <v>35122</v>
      </c>
      <c r="G65" s="207">
        <f t="shared" si="29"/>
        <v>32864</v>
      </c>
      <c r="H65" s="207">
        <f t="shared" si="29"/>
        <v>24060</v>
      </c>
      <c r="I65" s="208">
        <f>IFERROR(H65/G65-1,"-")</f>
        <v>-0.26789191820837388</v>
      </c>
      <c r="J65" s="207">
        <f>H65-G65</f>
        <v>-8804</v>
      </c>
      <c r="K65" s="208">
        <f t="shared" ref="K65:K77" si="30">H65/H$9</f>
        <v>3.5663306370925067E-2</v>
      </c>
    </row>
    <row r="66" spans="2:11" x14ac:dyDescent="0.25">
      <c r="B66" s="188" t="s">
        <v>97</v>
      </c>
      <c r="C66" s="189">
        <v>5283</v>
      </c>
      <c r="D66" s="189">
        <v>1333</v>
      </c>
      <c r="E66" s="189">
        <v>4205</v>
      </c>
      <c r="F66" s="189">
        <v>5012</v>
      </c>
      <c r="G66" s="189">
        <v>5970</v>
      </c>
      <c r="H66" s="189">
        <v>3902</v>
      </c>
      <c r="I66" s="209">
        <f>IFERROR(H66/G66-1,"-")</f>
        <v>-0.34639865996649921</v>
      </c>
      <c r="J66" s="188">
        <f t="shared" ref="J66:J76" si="31">H66-G66</f>
        <v>-2068</v>
      </c>
      <c r="K66" s="190">
        <f t="shared" si="30"/>
        <v>5.7837997281525192E-3</v>
      </c>
    </row>
    <row r="67" spans="2:11" x14ac:dyDescent="0.25">
      <c r="B67" s="192" t="s">
        <v>103</v>
      </c>
      <c r="C67" s="193">
        <v>2143</v>
      </c>
      <c r="D67" s="193">
        <v>1333</v>
      </c>
      <c r="E67" s="193">
        <v>2548</v>
      </c>
      <c r="F67" s="193">
        <v>4190</v>
      </c>
      <c r="G67" s="193">
        <v>3500</v>
      </c>
      <c r="H67" s="193">
        <v>965</v>
      </c>
      <c r="I67" s="210">
        <f>IFERROR(H67/G67-1,"-")</f>
        <v>-0.72428571428571431</v>
      </c>
      <c r="J67" s="192">
        <f t="shared" si="31"/>
        <v>-2535</v>
      </c>
      <c r="K67" s="194">
        <f t="shared" si="30"/>
        <v>1.430386144968524E-3</v>
      </c>
    </row>
    <row r="68" spans="2:11" x14ac:dyDescent="0.25">
      <c r="B68" s="192" t="s">
        <v>100</v>
      </c>
      <c r="C68" s="193">
        <v>3140</v>
      </c>
      <c r="D68" s="193">
        <v>0</v>
      </c>
      <c r="E68" s="193">
        <v>1657</v>
      </c>
      <c r="F68" s="193">
        <v>822</v>
      </c>
      <c r="G68" s="193">
        <v>2470</v>
      </c>
      <c r="H68" s="193">
        <v>2937</v>
      </c>
      <c r="I68" s="210">
        <f>IFERROR(H68/G68-1,"-")</f>
        <v>0.18906882591093122</v>
      </c>
      <c r="J68" s="192">
        <f t="shared" si="31"/>
        <v>467</v>
      </c>
      <c r="K68" s="194">
        <f t="shared" si="30"/>
        <v>4.3534135831839954E-3</v>
      </c>
    </row>
    <row r="69" spans="2:11" x14ac:dyDescent="0.25">
      <c r="B69" s="188" t="s">
        <v>107</v>
      </c>
      <c r="C69" s="189">
        <v>15569</v>
      </c>
      <c r="D69" s="189">
        <v>1313</v>
      </c>
      <c r="E69" s="189">
        <v>13278</v>
      </c>
      <c r="F69" s="189">
        <v>30110</v>
      </c>
      <c r="G69" s="189">
        <v>26894</v>
      </c>
      <c r="H69" s="189">
        <v>20158</v>
      </c>
      <c r="I69" s="209">
        <f>IFERROR(H69/G69-1,"-")</f>
        <v>-0.25046478768498548</v>
      </c>
      <c r="J69" s="188">
        <f t="shared" si="31"/>
        <v>-6736</v>
      </c>
      <c r="K69" s="190">
        <f t="shared" si="30"/>
        <v>2.9879506642772547E-2</v>
      </c>
    </row>
    <row r="70" spans="2:11" x14ac:dyDescent="0.25">
      <c r="B70" s="192" t="s">
        <v>110</v>
      </c>
      <c r="C70" s="193">
        <v>6028</v>
      </c>
      <c r="D70" s="193">
        <v>0</v>
      </c>
      <c r="E70" s="193">
        <v>3333</v>
      </c>
      <c r="F70" s="193">
        <v>9808</v>
      </c>
      <c r="G70" s="193">
        <v>9074</v>
      </c>
      <c r="H70" s="193">
        <v>7871</v>
      </c>
      <c r="I70" s="210">
        <f t="shared" ref="I70:I77" si="32">IFERROR(H70/G70-1,"-")</f>
        <v>-0.13257659246197928</v>
      </c>
      <c r="J70" s="192">
        <f t="shared" si="31"/>
        <v>-1203</v>
      </c>
      <c r="K70" s="194">
        <f t="shared" si="30"/>
        <v>1.1666911240463474E-2</v>
      </c>
    </row>
    <row r="71" spans="2:11" x14ac:dyDescent="0.25">
      <c r="B71" s="192" t="s">
        <v>113</v>
      </c>
      <c r="C71" s="193">
        <v>1679</v>
      </c>
      <c r="D71" s="193">
        <v>278</v>
      </c>
      <c r="E71" s="193">
        <v>1461</v>
      </c>
      <c r="F71" s="193">
        <v>1610</v>
      </c>
      <c r="G71" s="193">
        <v>2112</v>
      </c>
      <c r="H71" s="193">
        <v>1962</v>
      </c>
      <c r="I71" s="210">
        <f t="shared" si="32"/>
        <v>-7.1022727272727293E-2</v>
      </c>
      <c r="J71" s="192">
        <f t="shared" si="31"/>
        <v>-150</v>
      </c>
      <c r="K71" s="194">
        <f t="shared" si="30"/>
        <v>2.9082047838634656E-3</v>
      </c>
    </row>
    <row r="72" spans="2:11" x14ac:dyDescent="0.25">
      <c r="B72" s="192" t="s">
        <v>116</v>
      </c>
      <c r="C72" s="193">
        <v>2271</v>
      </c>
      <c r="D72" s="193">
        <v>203</v>
      </c>
      <c r="E72" s="193">
        <v>1854</v>
      </c>
      <c r="F72" s="193">
        <v>4502</v>
      </c>
      <c r="G72" s="193">
        <v>3097</v>
      </c>
      <c r="H72" s="193">
        <v>1575</v>
      </c>
      <c r="I72" s="210">
        <f t="shared" si="32"/>
        <v>-0.49144333225702297</v>
      </c>
      <c r="J72" s="192">
        <f t="shared" si="31"/>
        <v>-1522</v>
      </c>
      <c r="K72" s="194">
        <f t="shared" si="30"/>
        <v>2.3345680604408554E-3</v>
      </c>
    </row>
    <row r="73" spans="2:11" x14ac:dyDescent="0.25">
      <c r="B73" s="192" t="s">
        <v>123</v>
      </c>
      <c r="C73" s="193">
        <v>171</v>
      </c>
      <c r="D73" s="193">
        <v>0</v>
      </c>
      <c r="E73" s="193">
        <v>460</v>
      </c>
      <c r="F73" s="193">
        <v>662</v>
      </c>
      <c r="G73" s="193">
        <v>1080</v>
      </c>
      <c r="H73" s="193">
        <v>536</v>
      </c>
      <c r="I73" s="210">
        <f t="shared" si="32"/>
        <v>-0.50370370370370376</v>
      </c>
      <c r="J73" s="192">
        <f t="shared" si="31"/>
        <v>-544</v>
      </c>
      <c r="K73" s="194">
        <f t="shared" si="30"/>
        <v>7.9449427326749107E-4</v>
      </c>
    </row>
    <row r="74" spans="2:11" x14ac:dyDescent="0.25">
      <c r="B74" s="192" t="s">
        <v>119</v>
      </c>
      <c r="C74" s="193">
        <v>349</v>
      </c>
      <c r="D74" s="193">
        <v>149</v>
      </c>
      <c r="E74" s="193">
        <v>397</v>
      </c>
      <c r="F74" s="193">
        <v>538</v>
      </c>
      <c r="G74" s="193">
        <v>612</v>
      </c>
      <c r="H74" s="193">
        <v>588</v>
      </c>
      <c r="I74" s="210">
        <f t="shared" si="32"/>
        <v>-3.9215686274509776E-2</v>
      </c>
      <c r="J74" s="192">
        <f t="shared" si="31"/>
        <v>-24</v>
      </c>
      <c r="K74" s="194">
        <f t="shared" si="30"/>
        <v>8.7157207589791939E-4</v>
      </c>
    </row>
    <row r="75" spans="2:11" x14ac:dyDescent="0.25">
      <c r="B75" s="192" t="s">
        <v>128</v>
      </c>
      <c r="C75" s="193">
        <v>617</v>
      </c>
      <c r="D75" s="193">
        <v>0</v>
      </c>
      <c r="E75" s="193">
        <v>563</v>
      </c>
      <c r="F75" s="193">
        <v>2336</v>
      </c>
      <c r="G75" s="193">
        <v>737</v>
      </c>
      <c r="H75" s="193">
        <v>466</v>
      </c>
      <c r="I75" s="210">
        <f t="shared" si="32"/>
        <v>-0.36770691994572591</v>
      </c>
      <c r="J75" s="192">
        <f t="shared" si="31"/>
        <v>-271</v>
      </c>
      <c r="K75" s="194">
        <f t="shared" si="30"/>
        <v>6.9073569280345311E-4</v>
      </c>
    </row>
    <row r="76" spans="2:11" x14ac:dyDescent="0.25">
      <c r="B76" s="192" t="s">
        <v>131</v>
      </c>
      <c r="C76" s="193">
        <v>662</v>
      </c>
      <c r="D76" s="193">
        <v>0</v>
      </c>
      <c r="E76" s="193">
        <v>175</v>
      </c>
      <c r="F76" s="193">
        <v>510</v>
      </c>
      <c r="G76" s="193">
        <v>150</v>
      </c>
      <c r="H76" s="193">
        <v>355</v>
      </c>
      <c r="I76" s="210">
        <f t="shared" si="32"/>
        <v>1.3666666666666667</v>
      </c>
      <c r="J76" s="192">
        <f t="shared" si="31"/>
        <v>205</v>
      </c>
      <c r="K76" s="194">
        <f t="shared" si="30"/>
        <v>5.2620422949619283E-4</v>
      </c>
    </row>
    <row r="77" spans="2:11" x14ac:dyDescent="0.25">
      <c r="B77" s="197" t="s">
        <v>145</v>
      </c>
      <c r="C77" s="198">
        <f t="shared" ref="C77" si="33">C69-SUM(C70:C76)</f>
        <v>3792</v>
      </c>
      <c r="D77" s="198">
        <f t="shared" ref="D77:H77" si="34">D69-SUM(D70:D76)</f>
        <v>683</v>
      </c>
      <c r="E77" s="198">
        <f t="shared" si="34"/>
        <v>5035</v>
      </c>
      <c r="F77" s="198">
        <f t="shared" si="34"/>
        <v>10144</v>
      </c>
      <c r="G77" s="198">
        <f t="shared" si="34"/>
        <v>10032</v>
      </c>
      <c r="H77" s="198">
        <f t="shared" si="34"/>
        <v>6805</v>
      </c>
      <c r="I77" s="211">
        <f t="shared" si="32"/>
        <v>-0.32167065390749605</v>
      </c>
      <c r="J77" s="197">
        <f>H77-G77</f>
        <v>-3227</v>
      </c>
      <c r="K77" s="199">
        <f t="shared" si="30"/>
        <v>1.0086816286539697E-2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5">C80+C83</f>
        <v>97143</v>
      </c>
      <c r="D79" s="207">
        <f t="shared" si="35"/>
        <v>7771</v>
      </c>
      <c r="E79" s="207">
        <f t="shared" si="35"/>
        <v>70116</v>
      </c>
      <c r="F79" s="207">
        <f t="shared" si="35"/>
        <v>97625</v>
      </c>
      <c r="G79" s="207">
        <f t="shared" si="35"/>
        <v>111054</v>
      </c>
      <c r="H79" s="207">
        <f t="shared" si="35"/>
        <v>112331</v>
      </c>
      <c r="I79" s="208">
        <f>IFERROR(H79/G79-1,"-")</f>
        <v>1.1498910439966092E-2</v>
      </c>
      <c r="J79" s="207">
        <f>H79-G79</f>
        <v>1277</v>
      </c>
      <c r="K79" s="208">
        <f t="shared" ref="K79:K91" si="36">H79/H$9</f>
        <v>0.16650435860151222</v>
      </c>
    </row>
    <row r="80" spans="2:11" x14ac:dyDescent="0.25">
      <c r="B80" s="188" t="s">
        <v>97</v>
      </c>
      <c r="C80" s="189">
        <v>34031</v>
      </c>
      <c r="D80" s="189">
        <v>4020</v>
      </c>
      <c r="E80" s="189">
        <v>28044</v>
      </c>
      <c r="F80" s="189">
        <v>32902</v>
      </c>
      <c r="G80" s="189">
        <v>31945</v>
      </c>
      <c r="H80" s="189">
        <v>32523</v>
      </c>
      <c r="I80" s="209">
        <f>IFERROR(H80/G80-1,"-")</f>
        <v>1.8093598372202147E-2</v>
      </c>
      <c r="J80" s="188">
        <f t="shared" ref="J80:J90" si="37">H80-G80</f>
        <v>578</v>
      </c>
      <c r="K80" s="190">
        <f t="shared" si="36"/>
        <v>4.820771874902726E-2</v>
      </c>
    </row>
    <row r="81" spans="2:11" x14ac:dyDescent="0.25">
      <c r="B81" s="192" t="s">
        <v>103</v>
      </c>
      <c r="C81" s="193">
        <v>5799</v>
      </c>
      <c r="D81" s="193">
        <v>2284</v>
      </c>
      <c r="E81" s="193">
        <v>7089</v>
      </c>
      <c r="F81" s="193">
        <v>4880</v>
      </c>
      <c r="G81" s="193">
        <v>5571</v>
      </c>
      <c r="H81" s="193">
        <v>5608</v>
      </c>
      <c r="I81" s="210">
        <f>IFERROR(H81/G81-1,"-")</f>
        <v>6.6415365284508976E-3</v>
      </c>
      <c r="J81" s="192">
        <f t="shared" si="37"/>
        <v>37</v>
      </c>
      <c r="K81" s="194">
        <f t="shared" si="36"/>
        <v>8.3125445606046459E-3</v>
      </c>
    </row>
    <row r="82" spans="2:11" x14ac:dyDescent="0.25">
      <c r="B82" s="192" t="s">
        <v>100</v>
      </c>
      <c r="C82" s="193">
        <v>28232</v>
      </c>
      <c r="D82" s="193">
        <v>1736</v>
      </c>
      <c r="E82" s="193">
        <v>20955</v>
      </c>
      <c r="F82" s="193">
        <v>28022</v>
      </c>
      <c r="G82" s="193">
        <v>26374</v>
      </c>
      <c r="H82" s="193">
        <v>26915</v>
      </c>
      <c r="I82" s="210">
        <f>IFERROR(H82/G82-1,"-")</f>
        <v>2.051262607113058E-2</v>
      </c>
      <c r="J82" s="192">
        <f t="shared" si="37"/>
        <v>541</v>
      </c>
      <c r="K82" s="194">
        <f t="shared" si="36"/>
        <v>3.9895174188422616E-2</v>
      </c>
    </row>
    <row r="83" spans="2:11" x14ac:dyDescent="0.25">
      <c r="B83" s="188" t="s">
        <v>107</v>
      </c>
      <c r="C83" s="189">
        <v>63112</v>
      </c>
      <c r="D83" s="189">
        <v>3751</v>
      </c>
      <c r="E83" s="189">
        <v>42072</v>
      </c>
      <c r="F83" s="189">
        <v>64723</v>
      </c>
      <c r="G83" s="189">
        <v>79109</v>
      </c>
      <c r="H83" s="189">
        <v>79808</v>
      </c>
      <c r="I83" s="209">
        <f>IFERROR(H83/G83-1,"-")</f>
        <v>8.8359099470352032E-3</v>
      </c>
      <c r="J83" s="188">
        <f t="shared" si="37"/>
        <v>699</v>
      </c>
      <c r="K83" s="190">
        <f t="shared" si="36"/>
        <v>0.11829663985248494</v>
      </c>
    </row>
    <row r="84" spans="2:11" x14ac:dyDescent="0.25">
      <c r="B84" s="192" t="s">
        <v>110</v>
      </c>
      <c r="C84" s="193">
        <v>12360</v>
      </c>
      <c r="D84" s="193">
        <v>322</v>
      </c>
      <c r="E84" s="193">
        <v>6792</v>
      </c>
      <c r="F84" s="193">
        <v>13019</v>
      </c>
      <c r="G84" s="193">
        <v>16641</v>
      </c>
      <c r="H84" s="193">
        <v>16785</v>
      </c>
      <c r="I84" s="210">
        <f t="shared" ref="I84:I91" si="38">IFERROR(H84/G84-1,"-")</f>
        <v>8.6533261222281332E-3</v>
      </c>
      <c r="J84" s="192">
        <f t="shared" si="37"/>
        <v>144</v>
      </c>
      <c r="K84" s="194">
        <f t="shared" si="36"/>
        <v>2.4879825329841117E-2</v>
      </c>
    </row>
    <row r="85" spans="2:11" x14ac:dyDescent="0.25">
      <c r="B85" s="192" t="s">
        <v>113</v>
      </c>
      <c r="C85" s="193">
        <v>23476</v>
      </c>
      <c r="D85" s="193">
        <v>842</v>
      </c>
      <c r="E85" s="193">
        <v>13176</v>
      </c>
      <c r="F85" s="193">
        <v>21302</v>
      </c>
      <c r="G85" s="193">
        <v>25209</v>
      </c>
      <c r="H85" s="193">
        <v>23640</v>
      </c>
      <c r="I85" s="210">
        <f t="shared" si="38"/>
        <v>-6.2239676306081182E-2</v>
      </c>
      <c r="J85" s="192">
        <f t="shared" si="37"/>
        <v>-1569</v>
      </c>
      <c r="K85" s="194">
        <f t="shared" si="36"/>
        <v>3.5040754888140839E-2</v>
      </c>
    </row>
    <row r="86" spans="2:11" x14ac:dyDescent="0.25">
      <c r="B86" s="192" t="s">
        <v>116</v>
      </c>
      <c r="C86" s="193">
        <v>4373</v>
      </c>
      <c r="D86" s="193">
        <v>838</v>
      </c>
      <c r="E86" s="193">
        <v>3969</v>
      </c>
      <c r="F86" s="193">
        <v>5674</v>
      </c>
      <c r="G86" s="193">
        <v>7788</v>
      </c>
      <c r="H86" s="193">
        <v>7591</v>
      </c>
      <c r="I86" s="210">
        <f t="shared" si="38"/>
        <v>-2.5295326142783736E-2</v>
      </c>
      <c r="J86" s="192">
        <f t="shared" si="37"/>
        <v>-197</v>
      </c>
      <c r="K86" s="194">
        <f t="shared" si="36"/>
        <v>1.1251876918607323E-2</v>
      </c>
    </row>
    <row r="87" spans="2:11" x14ac:dyDescent="0.25">
      <c r="B87" s="192" t="s">
        <v>123</v>
      </c>
      <c r="C87" s="193">
        <v>965</v>
      </c>
      <c r="D87" s="193">
        <v>48</v>
      </c>
      <c r="E87" s="193">
        <v>1194</v>
      </c>
      <c r="F87" s="193">
        <v>1072</v>
      </c>
      <c r="G87" s="193">
        <v>1728</v>
      </c>
      <c r="H87" s="193">
        <v>2494</v>
      </c>
      <c r="I87" s="210">
        <f t="shared" si="38"/>
        <v>0.44328703703703698</v>
      </c>
      <c r="J87" s="192">
        <f t="shared" si="37"/>
        <v>766</v>
      </c>
      <c r="K87" s="194">
        <f t="shared" si="36"/>
        <v>3.6967699953901543E-3</v>
      </c>
    </row>
    <row r="88" spans="2:11" x14ac:dyDescent="0.25">
      <c r="B88" s="192" t="s">
        <v>119</v>
      </c>
      <c r="C88" s="193">
        <v>756</v>
      </c>
      <c r="D88" s="193">
        <v>94</v>
      </c>
      <c r="E88" s="193">
        <v>1034</v>
      </c>
      <c r="F88" s="193">
        <v>933</v>
      </c>
      <c r="G88" s="193">
        <v>1090</v>
      </c>
      <c r="H88" s="193">
        <v>1371</v>
      </c>
      <c r="I88" s="210">
        <f t="shared" si="38"/>
        <v>0.25779816513761467</v>
      </c>
      <c r="J88" s="192">
        <f t="shared" si="37"/>
        <v>281</v>
      </c>
      <c r="K88" s="194">
        <f t="shared" si="36"/>
        <v>2.0321859116599447E-3</v>
      </c>
    </row>
    <row r="89" spans="2:11" x14ac:dyDescent="0.25">
      <c r="B89" s="192" t="s">
        <v>128</v>
      </c>
      <c r="C89" s="193">
        <v>1410</v>
      </c>
      <c r="D89" s="193">
        <v>6</v>
      </c>
      <c r="E89" s="193">
        <v>1000</v>
      </c>
      <c r="F89" s="193">
        <v>1730</v>
      </c>
      <c r="G89" s="193">
        <v>1624</v>
      </c>
      <c r="H89" s="193">
        <v>1526</v>
      </c>
      <c r="I89" s="210">
        <f t="shared" si="38"/>
        <v>-6.0344827586206851E-2</v>
      </c>
      <c r="J89" s="192">
        <f t="shared" si="37"/>
        <v>-98</v>
      </c>
      <c r="K89" s="194">
        <f t="shared" si="36"/>
        <v>2.2619370541160288E-3</v>
      </c>
    </row>
    <row r="90" spans="2:11" x14ac:dyDescent="0.25">
      <c r="B90" s="192" t="s">
        <v>131</v>
      </c>
      <c r="C90" s="193">
        <v>1891</v>
      </c>
      <c r="D90" s="193">
        <v>73</v>
      </c>
      <c r="E90" s="193">
        <v>768</v>
      </c>
      <c r="F90" s="193">
        <v>1303</v>
      </c>
      <c r="G90" s="193">
        <v>1657</v>
      </c>
      <c r="H90" s="193">
        <v>1240</v>
      </c>
      <c r="I90" s="210">
        <f t="shared" si="38"/>
        <v>-0.25165962582981294</v>
      </c>
      <c r="J90" s="192">
        <f t="shared" si="37"/>
        <v>-417</v>
      </c>
      <c r="K90" s="194">
        <f t="shared" si="36"/>
        <v>1.8380091396486735E-3</v>
      </c>
    </row>
    <row r="91" spans="2:11" x14ac:dyDescent="0.25">
      <c r="B91" s="197" t="s">
        <v>145</v>
      </c>
      <c r="C91" s="198">
        <f t="shared" ref="C91" si="39">C83-SUM(C84:C90)</f>
        <v>17881</v>
      </c>
      <c r="D91" s="198">
        <f t="shared" ref="D91:H91" si="40">D83-SUM(D84:D90)</f>
        <v>1528</v>
      </c>
      <c r="E91" s="198">
        <f t="shared" si="40"/>
        <v>14139</v>
      </c>
      <c r="F91" s="198">
        <f t="shared" si="40"/>
        <v>19690</v>
      </c>
      <c r="G91" s="198">
        <f t="shared" si="40"/>
        <v>23372</v>
      </c>
      <c r="H91" s="198">
        <f t="shared" si="40"/>
        <v>25161</v>
      </c>
      <c r="I91" s="211">
        <f t="shared" si="38"/>
        <v>7.6544583262022847E-2</v>
      </c>
      <c r="J91" s="197">
        <f>H91-G91</f>
        <v>1789</v>
      </c>
      <c r="K91" s="199">
        <f t="shared" si="36"/>
        <v>3.7295280615080868E-2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>
        <f t="shared" ref="C93:H93" si="41">C94+C97</f>
        <v>10556</v>
      </c>
      <c r="D93" s="207">
        <f t="shared" si="41"/>
        <v>2531</v>
      </c>
      <c r="E93" s="207">
        <f t="shared" si="41"/>
        <v>7704</v>
      </c>
      <c r="F93" s="207">
        <f t="shared" si="41"/>
        <v>10660</v>
      </c>
      <c r="G93" s="207">
        <f t="shared" si="41"/>
        <v>10020</v>
      </c>
      <c r="H93" s="207">
        <f t="shared" si="41"/>
        <v>9505</v>
      </c>
      <c r="I93" s="208">
        <f>IFERROR(H93/G93-1,"-")</f>
        <v>-5.1397205588822326E-2</v>
      </c>
      <c r="J93" s="207">
        <f>H93-G93</f>
        <v>-515</v>
      </c>
      <c r="K93" s="208">
        <f t="shared" ref="K93:K105" si="42">H93/H$9</f>
        <v>1.4088932961581162E-2</v>
      </c>
    </row>
    <row r="94" spans="2:11" x14ac:dyDescent="0.25">
      <c r="B94" s="188" t="s">
        <v>97</v>
      </c>
      <c r="C94" s="189">
        <v>6120</v>
      </c>
      <c r="D94" s="189">
        <v>1381</v>
      </c>
      <c r="E94" s="189">
        <v>4026</v>
      </c>
      <c r="F94" s="189">
        <v>6143</v>
      </c>
      <c r="G94" s="189">
        <v>4344</v>
      </c>
      <c r="H94" s="189">
        <v>4412</v>
      </c>
      <c r="I94" s="209">
        <f>IFERROR(H94/G94-1,"-")</f>
        <v>1.5653775322283625E-2</v>
      </c>
      <c r="J94" s="188">
        <f t="shared" ref="J94:J104" si="43">H94-G94</f>
        <v>68</v>
      </c>
      <c r="K94" s="190">
        <f t="shared" si="42"/>
        <v>6.5397551001047964E-3</v>
      </c>
    </row>
    <row r="95" spans="2:11" x14ac:dyDescent="0.25">
      <c r="B95" s="192" t="s">
        <v>103</v>
      </c>
      <c r="C95" s="193">
        <v>3525</v>
      </c>
      <c r="D95" s="193">
        <v>740</v>
      </c>
      <c r="E95" s="193">
        <v>1856</v>
      </c>
      <c r="F95" s="193">
        <v>1974</v>
      </c>
      <c r="G95" s="193">
        <v>1047</v>
      </c>
      <c r="H95" s="193">
        <v>1289</v>
      </c>
      <c r="I95" s="210">
        <f>IFERROR(H95/G95-1,"-")</f>
        <v>0.23113658070678134</v>
      </c>
      <c r="J95" s="192">
        <f t="shared" si="43"/>
        <v>242</v>
      </c>
      <c r="K95" s="194">
        <f t="shared" si="42"/>
        <v>1.9106401459735001E-3</v>
      </c>
    </row>
    <row r="96" spans="2:11" x14ac:dyDescent="0.25">
      <c r="B96" s="192" t="s">
        <v>100</v>
      </c>
      <c r="C96" s="193">
        <v>2595</v>
      </c>
      <c r="D96" s="193">
        <v>641</v>
      </c>
      <c r="E96" s="193">
        <v>2170</v>
      </c>
      <c r="F96" s="193">
        <v>4169</v>
      </c>
      <c r="G96" s="193">
        <v>3297</v>
      </c>
      <c r="H96" s="193">
        <v>3123</v>
      </c>
      <c r="I96" s="210">
        <f>IFERROR(H96/G96-1,"-")</f>
        <v>-5.2775250227479531E-2</v>
      </c>
      <c r="J96" s="192">
        <f t="shared" si="43"/>
        <v>-174</v>
      </c>
      <c r="K96" s="194">
        <f t="shared" si="42"/>
        <v>4.6291149541312958E-3</v>
      </c>
    </row>
    <row r="97" spans="2:11" x14ac:dyDescent="0.25">
      <c r="B97" s="188" t="s">
        <v>107</v>
      </c>
      <c r="C97" s="189">
        <v>4436</v>
      </c>
      <c r="D97" s="189">
        <v>1150</v>
      </c>
      <c r="E97" s="189">
        <v>3678</v>
      </c>
      <c r="F97" s="189">
        <v>4517</v>
      </c>
      <c r="G97" s="189">
        <v>5676</v>
      </c>
      <c r="H97" s="189">
        <v>5093</v>
      </c>
      <c r="I97" s="209">
        <f>IFERROR(H97/G97-1,"-")</f>
        <v>-0.1027131782945736</v>
      </c>
      <c r="J97" s="188">
        <f t="shared" si="43"/>
        <v>-583</v>
      </c>
      <c r="K97" s="190">
        <f t="shared" si="42"/>
        <v>7.5491778614763657E-3</v>
      </c>
    </row>
    <row r="98" spans="2:11" x14ac:dyDescent="0.25">
      <c r="B98" s="192" t="s">
        <v>110</v>
      </c>
      <c r="C98" s="193">
        <v>882</v>
      </c>
      <c r="D98" s="193">
        <v>49</v>
      </c>
      <c r="E98" s="193">
        <v>607</v>
      </c>
      <c r="F98" s="193">
        <v>789</v>
      </c>
      <c r="G98" s="193">
        <v>919</v>
      </c>
      <c r="H98" s="193">
        <v>871</v>
      </c>
      <c r="I98" s="210">
        <f t="shared" ref="I98:I105" si="44">IFERROR(H98/G98-1,"-")</f>
        <v>-5.2230685527747567E-2</v>
      </c>
      <c r="J98" s="192">
        <f t="shared" si="43"/>
        <v>-48</v>
      </c>
      <c r="K98" s="194">
        <f t="shared" si="42"/>
        <v>1.291053194059673E-3</v>
      </c>
    </row>
    <row r="99" spans="2:11" x14ac:dyDescent="0.25">
      <c r="B99" s="192" t="s">
        <v>113</v>
      </c>
      <c r="C99" s="193">
        <v>885</v>
      </c>
      <c r="D99" s="193">
        <v>181</v>
      </c>
      <c r="E99" s="193">
        <v>699</v>
      </c>
      <c r="F99" s="193">
        <v>900</v>
      </c>
      <c r="G99" s="193">
        <v>1180</v>
      </c>
      <c r="H99" s="193">
        <v>1031</v>
      </c>
      <c r="I99" s="210">
        <f t="shared" si="44"/>
        <v>-0.12627118644067792</v>
      </c>
      <c r="J99" s="192">
        <f t="shared" si="43"/>
        <v>-149</v>
      </c>
      <c r="K99" s="194">
        <f t="shared" si="42"/>
        <v>1.5282156636917598E-3</v>
      </c>
    </row>
    <row r="100" spans="2:11" x14ac:dyDescent="0.25">
      <c r="B100" s="192" t="s">
        <v>116</v>
      </c>
      <c r="C100" s="193">
        <v>905</v>
      </c>
      <c r="D100" s="193">
        <v>484</v>
      </c>
      <c r="E100" s="193">
        <v>713</v>
      </c>
      <c r="F100" s="193">
        <v>890</v>
      </c>
      <c r="G100" s="193">
        <v>841</v>
      </c>
      <c r="H100" s="193">
        <v>810</v>
      </c>
      <c r="I100" s="210">
        <f t="shared" si="44"/>
        <v>-3.6860879904875188E-2</v>
      </c>
      <c r="J100" s="192">
        <f t="shared" si="43"/>
        <v>-31</v>
      </c>
      <c r="K100" s="194">
        <f t="shared" si="42"/>
        <v>1.2006350025124399E-3</v>
      </c>
    </row>
    <row r="101" spans="2:11" x14ac:dyDescent="0.25">
      <c r="B101" s="192" t="s">
        <v>123</v>
      </c>
      <c r="C101" s="193">
        <v>242</v>
      </c>
      <c r="D101" s="193">
        <v>15</v>
      </c>
      <c r="E101" s="193">
        <v>246</v>
      </c>
      <c r="F101" s="193">
        <v>225</v>
      </c>
      <c r="G101" s="193">
        <v>300</v>
      </c>
      <c r="H101" s="193">
        <v>316</v>
      </c>
      <c r="I101" s="210">
        <f t="shared" si="44"/>
        <v>5.3333333333333233E-2</v>
      </c>
      <c r="J101" s="192">
        <f t="shared" si="43"/>
        <v>16</v>
      </c>
      <c r="K101" s="194">
        <f t="shared" si="42"/>
        <v>4.683958775233716E-4</v>
      </c>
    </row>
    <row r="102" spans="2:11" x14ac:dyDescent="0.25">
      <c r="B102" s="192" t="s">
        <v>119</v>
      </c>
      <c r="C102" s="193">
        <v>100</v>
      </c>
      <c r="D102" s="193">
        <v>38</v>
      </c>
      <c r="E102" s="193">
        <v>170</v>
      </c>
      <c r="F102" s="193">
        <v>114</v>
      </c>
      <c r="G102" s="193">
        <v>266</v>
      </c>
      <c r="H102" s="193">
        <v>222</v>
      </c>
      <c r="I102" s="210">
        <f t="shared" si="44"/>
        <v>-0.16541353383458646</v>
      </c>
      <c r="J102" s="192">
        <f t="shared" si="43"/>
        <v>-44</v>
      </c>
      <c r="K102" s="194">
        <f t="shared" si="42"/>
        <v>3.2906292661452055E-4</v>
      </c>
    </row>
    <row r="103" spans="2:11" x14ac:dyDescent="0.25">
      <c r="B103" s="192" t="s">
        <v>128</v>
      </c>
      <c r="C103" s="193">
        <v>104</v>
      </c>
      <c r="D103" s="193">
        <v>9</v>
      </c>
      <c r="E103" s="193">
        <v>115</v>
      </c>
      <c r="F103" s="193">
        <v>53</v>
      </c>
      <c r="G103" s="193">
        <v>91</v>
      </c>
      <c r="H103" s="193">
        <v>100</v>
      </c>
      <c r="I103" s="210">
        <f t="shared" si="44"/>
        <v>9.8901098901098994E-2</v>
      </c>
      <c r="J103" s="192">
        <f t="shared" si="43"/>
        <v>9</v>
      </c>
      <c r="K103" s="194">
        <f t="shared" si="42"/>
        <v>1.4822654352005432E-4</v>
      </c>
    </row>
    <row r="104" spans="2:11" x14ac:dyDescent="0.25">
      <c r="B104" s="192" t="s">
        <v>131</v>
      </c>
      <c r="C104" s="193">
        <v>56</v>
      </c>
      <c r="D104" s="193">
        <v>9</v>
      </c>
      <c r="E104" s="193">
        <v>47</v>
      </c>
      <c r="F104" s="193">
        <v>80</v>
      </c>
      <c r="G104" s="193">
        <v>206</v>
      </c>
      <c r="H104" s="193">
        <v>94</v>
      </c>
      <c r="I104" s="210">
        <f t="shared" si="44"/>
        <v>-0.5436893203883495</v>
      </c>
      <c r="J104" s="192">
        <f t="shared" si="43"/>
        <v>-112</v>
      </c>
      <c r="K104" s="194">
        <f t="shared" si="42"/>
        <v>1.3933295090885105E-4</v>
      </c>
    </row>
    <row r="105" spans="2:11" x14ac:dyDescent="0.25">
      <c r="B105" s="197" t="s">
        <v>145</v>
      </c>
      <c r="C105" s="198">
        <f t="shared" ref="C105" si="45">C97-SUM(C98:C104)</f>
        <v>1262</v>
      </c>
      <c r="D105" s="198">
        <f t="shared" ref="D105:H105" si="46">D97-SUM(D98:D104)</f>
        <v>365</v>
      </c>
      <c r="E105" s="198">
        <f t="shared" si="46"/>
        <v>1081</v>
      </c>
      <c r="F105" s="198">
        <f t="shared" si="46"/>
        <v>1466</v>
      </c>
      <c r="G105" s="198">
        <f t="shared" si="46"/>
        <v>1873</v>
      </c>
      <c r="H105" s="198">
        <f t="shared" si="46"/>
        <v>1649</v>
      </c>
      <c r="I105" s="211">
        <f t="shared" si="44"/>
        <v>-0.11959423384943946</v>
      </c>
      <c r="J105" s="197">
        <f>H105-G105</f>
        <v>-224</v>
      </c>
      <c r="K105" s="199">
        <f t="shared" si="42"/>
        <v>2.4442557026456957E-3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7">C108+C111</f>
        <v>18939</v>
      </c>
      <c r="D107" s="207">
        <f t="shared" si="47"/>
        <v>2470</v>
      </c>
      <c r="E107" s="207">
        <f t="shared" si="47"/>
        <v>22750</v>
      </c>
      <c r="F107" s="207">
        <f t="shared" si="47"/>
        <v>32086</v>
      </c>
      <c r="G107" s="207">
        <f t="shared" si="47"/>
        <v>31003</v>
      </c>
      <c r="H107" s="207">
        <f t="shared" si="47"/>
        <v>35470</v>
      </c>
      <c r="I107" s="208">
        <f>IFERROR(H107/G107-1,"-")</f>
        <v>0.14408283069380379</v>
      </c>
      <c r="J107" s="207">
        <f>H107-G107</f>
        <v>4467</v>
      </c>
      <c r="K107" s="208">
        <f t="shared" ref="K107:K119" si="48">H107/H$9</f>
        <v>5.2575954986563263E-2</v>
      </c>
    </row>
    <row r="108" spans="2:11" x14ac:dyDescent="0.25">
      <c r="B108" s="188" t="s">
        <v>97</v>
      </c>
      <c r="C108" s="189">
        <v>4875</v>
      </c>
      <c r="D108" s="189">
        <v>923</v>
      </c>
      <c r="E108" s="189">
        <v>3740</v>
      </c>
      <c r="F108" s="189">
        <v>4760</v>
      </c>
      <c r="G108" s="189">
        <v>4048</v>
      </c>
      <c r="H108" s="189">
        <v>4744</v>
      </c>
      <c r="I108" s="209">
        <f>IFERROR(H108/G108-1,"-")</f>
        <v>0.17193675889328053</v>
      </c>
      <c r="J108" s="188">
        <f t="shared" ref="J108:J118" si="49">H108-G108</f>
        <v>696</v>
      </c>
      <c r="K108" s="190">
        <f t="shared" si="48"/>
        <v>7.0318672245913766E-3</v>
      </c>
    </row>
    <row r="109" spans="2:11" x14ac:dyDescent="0.25">
      <c r="B109" s="192" t="s">
        <v>103</v>
      </c>
      <c r="C109" s="193">
        <v>245</v>
      </c>
      <c r="D109" s="193">
        <v>842</v>
      </c>
      <c r="E109" s="193">
        <v>1595</v>
      </c>
      <c r="F109" s="193">
        <v>1325</v>
      </c>
      <c r="G109" s="193">
        <v>1153</v>
      </c>
      <c r="H109" s="193">
        <v>1178</v>
      </c>
      <c r="I109" s="210">
        <f>IFERROR(H109/G109-1,"-")</f>
        <v>2.1682567215958404E-2</v>
      </c>
      <c r="J109" s="192">
        <f t="shared" si="49"/>
        <v>25</v>
      </c>
      <c r="K109" s="194">
        <f t="shared" si="48"/>
        <v>1.7461086826662398E-3</v>
      </c>
    </row>
    <row r="110" spans="2:11" x14ac:dyDescent="0.25">
      <c r="B110" s="192" t="s">
        <v>100</v>
      </c>
      <c r="C110" s="193">
        <v>4630</v>
      </c>
      <c r="D110" s="193">
        <v>81</v>
      </c>
      <c r="E110" s="193">
        <v>2145</v>
      </c>
      <c r="F110" s="193">
        <v>3435</v>
      </c>
      <c r="G110" s="193">
        <v>2895</v>
      </c>
      <c r="H110" s="193">
        <v>3566</v>
      </c>
      <c r="I110" s="210">
        <f>IFERROR(H110/G110-1,"-")</f>
        <v>0.23177892918825571</v>
      </c>
      <c r="J110" s="192">
        <f t="shared" si="49"/>
        <v>671</v>
      </c>
      <c r="K110" s="194">
        <f t="shared" si="48"/>
        <v>5.2857585419251365E-3</v>
      </c>
    </row>
    <row r="111" spans="2:11" x14ac:dyDescent="0.25">
      <c r="B111" s="188" t="s">
        <v>107</v>
      </c>
      <c r="C111" s="189">
        <v>14064</v>
      </c>
      <c r="D111" s="189">
        <v>1547</v>
      </c>
      <c r="E111" s="189">
        <v>19010</v>
      </c>
      <c r="F111" s="189">
        <v>27326</v>
      </c>
      <c r="G111" s="189">
        <v>26955</v>
      </c>
      <c r="H111" s="189">
        <v>30726</v>
      </c>
      <c r="I111" s="209">
        <f>IFERROR(H111/G111-1,"-")</f>
        <v>0.13989983305509179</v>
      </c>
      <c r="J111" s="188">
        <f t="shared" si="49"/>
        <v>3771</v>
      </c>
      <c r="K111" s="190">
        <f t="shared" si="48"/>
        <v>4.5544087761971885E-2</v>
      </c>
    </row>
    <row r="112" spans="2:11" x14ac:dyDescent="0.25">
      <c r="B112" s="192" t="s">
        <v>110</v>
      </c>
      <c r="C112" s="193">
        <v>8087</v>
      </c>
      <c r="D112" s="193">
        <v>600</v>
      </c>
      <c r="E112" s="193">
        <v>9446</v>
      </c>
      <c r="F112" s="193">
        <v>16661</v>
      </c>
      <c r="G112" s="193">
        <v>15286</v>
      </c>
      <c r="H112" s="193">
        <v>16835</v>
      </c>
      <c r="I112" s="210">
        <f t="shared" ref="I112:I119" si="50">IFERROR(H112/G112-1,"-")</f>
        <v>0.1013345544943085</v>
      </c>
      <c r="J112" s="192">
        <f t="shared" si="49"/>
        <v>1549</v>
      </c>
      <c r="K112" s="194">
        <f t="shared" si="48"/>
        <v>2.4953938601601142E-2</v>
      </c>
    </row>
    <row r="113" spans="2:11" x14ac:dyDescent="0.25">
      <c r="B113" s="192" t="s">
        <v>113</v>
      </c>
      <c r="C113" s="193">
        <v>970</v>
      </c>
      <c r="D113" s="193">
        <v>468</v>
      </c>
      <c r="E113" s="193">
        <v>1035</v>
      </c>
      <c r="F113" s="193">
        <v>1599</v>
      </c>
      <c r="G113" s="193">
        <v>1507</v>
      </c>
      <c r="H113" s="193">
        <v>1444</v>
      </c>
      <c r="I113" s="210">
        <f t="shared" si="50"/>
        <v>-4.1804910418049124E-2</v>
      </c>
      <c r="J113" s="192">
        <f t="shared" si="49"/>
        <v>-63</v>
      </c>
      <c r="K113" s="194">
        <f t="shared" si="48"/>
        <v>2.1403912884295842E-3</v>
      </c>
    </row>
    <row r="114" spans="2:11" x14ac:dyDescent="0.25">
      <c r="B114" s="192" t="s">
        <v>116</v>
      </c>
      <c r="C114" s="193">
        <v>723</v>
      </c>
      <c r="D114" s="193">
        <v>270</v>
      </c>
      <c r="E114" s="193">
        <v>1303</v>
      </c>
      <c r="F114" s="193">
        <v>2475</v>
      </c>
      <c r="G114" s="193">
        <v>1803</v>
      </c>
      <c r="H114" s="193">
        <v>2500</v>
      </c>
      <c r="I114" s="210">
        <f t="shared" si="50"/>
        <v>0.38657792567942328</v>
      </c>
      <c r="J114" s="192">
        <f t="shared" si="49"/>
        <v>697</v>
      </c>
      <c r="K114" s="194">
        <f t="shared" si="48"/>
        <v>3.7056635880013578E-3</v>
      </c>
    </row>
    <row r="115" spans="2:11" x14ac:dyDescent="0.25">
      <c r="B115" s="192" t="s">
        <v>123</v>
      </c>
      <c r="C115" s="193">
        <v>344</v>
      </c>
      <c r="D115" s="193">
        <v>0</v>
      </c>
      <c r="E115" s="193">
        <v>1180</v>
      </c>
      <c r="F115" s="193">
        <v>968</v>
      </c>
      <c r="G115" s="193">
        <v>1469</v>
      </c>
      <c r="H115" s="193">
        <v>1398</v>
      </c>
      <c r="I115" s="210">
        <f t="shared" si="50"/>
        <v>-4.8332198774676649E-2</v>
      </c>
      <c r="J115" s="192">
        <f t="shared" si="49"/>
        <v>-71</v>
      </c>
      <c r="K115" s="194">
        <f t="shared" si="48"/>
        <v>2.0722070784103593E-3</v>
      </c>
    </row>
    <row r="116" spans="2:11" x14ac:dyDescent="0.25">
      <c r="B116" s="192" t="s">
        <v>119</v>
      </c>
      <c r="C116" s="193">
        <v>510</v>
      </c>
      <c r="D116" s="193">
        <v>5</v>
      </c>
      <c r="E116" s="193">
        <v>885</v>
      </c>
      <c r="F116" s="193">
        <v>995</v>
      </c>
      <c r="G116" s="193">
        <v>1085</v>
      </c>
      <c r="H116" s="193">
        <v>826</v>
      </c>
      <c r="I116" s="210">
        <f t="shared" si="50"/>
        <v>-0.23870967741935489</v>
      </c>
      <c r="J116" s="192">
        <f t="shared" si="49"/>
        <v>-259</v>
      </c>
      <c r="K116" s="194">
        <f t="shared" si="48"/>
        <v>1.2243512494756485E-3</v>
      </c>
    </row>
    <row r="117" spans="2:11" x14ac:dyDescent="0.25">
      <c r="B117" s="192" t="s">
        <v>128</v>
      </c>
      <c r="C117" s="193">
        <v>132</v>
      </c>
      <c r="D117" s="193">
        <v>0</v>
      </c>
      <c r="E117" s="193">
        <v>225</v>
      </c>
      <c r="F117" s="193">
        <v>327</v>
      </c>
      <c r="G117" s="193">
        <v>507</v>
      </c>
      <c r="H117" s="193">
        <v>461</v>
      </c>
      <c r="I117" s="210">
        <f t="shared" si="50"/>
        <v>-9.0729783037475364E-2</v>
      </c>
      <c r="J117" s="192">
        <f t="shared" si="49"/>
        <v>-46</v>
      </c>
      <c r="K117" s="194">
        <f t="shared" si="48"/>
        <v>6.8332436562745032E-4</v>
      </c>
    </row>
    <row r="118" spans="2:11" x14ac:dyDescent="0.25">
      <c r="B118" s="192" t="s">
        <v>131</v>
      </c>
      <c r="C118" s="193">
        <v>456</v>
      </c>
      <c r="D118" s="193">
        <v>0</v>
      </c>
      <c r="E118" s="193">
        <v>326</v>
      </c>
      <c r="F118" s="193">
        <v>263</v>
      </c>
      <c r="G118" s="193">
        <v>648</v>
      </c>
      <c r="H118" s="193">
        <v>397</v>
      </c>
      <c r="I118" s="210">
        <f t="shared" si="50"/>
        <v>-0.38734567901234573</v>
      </c>
      <c r="J118" s="192">
        <f t="shared" si="49"/>
        <v>-251</v>
      </c>
      <c r="K118" s="194">
        <f t="shared" si="48"/>
        <v>5.8845937777461557E-4</v>
      </c>
    </row>
    <row r="119" spans="2:11" x14ac:dyDescent="0.25">
      <c r="B119" s="197" t="s">
        <v>145</v>
      </c>
      <c r="C119" s="198">
        <f t="shared" ref="C119" si="51">C111-SUM(C112:C118)</f>
        <v>2842</v>
      </c>
      <c r="D119" s="198">
        <f t="shared" ref="D119:H119" si="52">D111-SUM(D112:D118)</f>
        <v>204</v>
      </c>
      <c r="E119" s="198">
        <f t="shared" si="52"/>
        <v>4610</v>
      </c>
      <c r="F119" s="198">
        <f t="shared" si="52"/>
        <v>4038</v>
      </c>
      <c r="G119" s="198">
        <f t="shared" si="52"/>
        <v>4650</v>
      </c>
      <c r="H119" s="198">
        <f t="shared" si="52"/>
        <v>6865</v>
      </c>
      <c r="I119" s="211">
        <f t="shared" si="50"/>
        <v>0.47634408602150535</v>
      </c>
      <c r="J119" s="197">
        <f>H119-G119</f>
        <v>2215</v>
      </c>
      <c r="K119" s="199">
        <f t="shared" si="48"/>
        <v>1.0175752212651728E-2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>
        <f t="shared" ref="C121:H121" si="53">C122+C125</f>
        <v>43917</v>
      </c>
      <c r="D121" s="207">
        <f t="shared" si="53"/>
        <v>12808</v>
      </c>
      <c r="E121" s="207">
        <f t="shared" si="53"/>
        <v>31205</v>
      </c>
      <c r="F121" s="207">
        <f t="shared" si="53"/>
        <v>46384</v>
      </c>
      <c r="G121" s="207">
        <f t="shared" si="53"/>
        <v>46492</v>
      </c>
      <c r="H121" s="207">
        <f t="shared" si="53"/>
        <v>49528</v>
      </c>
      <c r="I121" s="208">
        <f>IFERROR(H121/G121-1,"-")</f>
        <v>6.5301557257162468E-2</v>
      </c>
      <c r="J121" s="207">
        <f>H121-G121</f>
        <v>3036</v>
      </c>
      <c r="K121" s="208">
        <f t="shared" ref="K121:K133" si="54">H121/H$9</f>
        <v>7.3413642474612503E-2</v>
      </c>
    </row>
    <row r="122" spans="2:11" x14ac:dyDescent="0.25">
      <c r="B122" s="188" t="s">
        <v>97</v>
      </c>
      <c r="C122" s="189">
        <v>22001</v>
      </c>
      <c r="D122" s="189">
        <v>7667</v>
      </c>
      <c r="E122" s="189">
        <v>15568</v>
      </c>
      <c r="F122" s="189">
        <v>22535</v>
      </c>
      <c r="G122" s="189">
        <v>23780</v>
      </c>
      <c r="H122" s="189">
        <v>25380</v>
      </c>
      <c r="I122" s="209">
        <f>IFERROR(H122/G122-1,"-")</f>
        <v>6.728343145500415E-2</v>
      </c>
      <c r="J122" s="188">
        <f t="shared" ref="J122:J132" si="55">H122-G122</f>
        <v>1600</v>
      </c>
      <c r="K122" s="190">
        <f t="shared" si="54"/>
        <v>3.7619896745389785E-2</v>
      </c>
    </row>
    <row r="123" spans="2:11" x14ac:dyDescent="0.25">
      <c r="B123" s="192" t="s">
        <v>103</v>
      </c>
      <c r="C123" s="193">
        <v>11303</v>
      </c>
      <c r="D123" s="193">
        <v>4062</v>
      </c>
      <c r="E123" s="193">
        <v>6663</v>
      </c>
      <c r="F123" s="193">
        <v>10640</v>
      </c>
      <c r="G123" s="193">
        <v>10408</v>
      </c>
      <c r="H123" s="193">
        <v>10988</v>
      </c>
      <c r="I123" s="210">
        <f>IFERROR(H123/G123-1,"-")</f>
        <v>5.5726364335126899E-2</v>
      </c>
      <c r="J123" s="192">
        <f t="shared" si="55"/>
        <v>580</v>
      </c>
      <c r="K123" s="194">
        <f t="shared" si="54"/>
        <v>1.6287132601983566E-2</v>
      </c>
    </row>
    <row r="124" spans="2:11" x14ac:dyDescent="0.25">
      <c r="B124" s="192" t="s">
        <v>100</v>
      </c>
      <c r="C124" s="193">
        <v>10698</v>
      </c>
      <c r="D124" s="193">
        <v>3605</v>
      </c>
      <c r="E124" s="193">
        <v>8905</v>
      </c>
      <c r="F124" s="193">
        <v>11895</v>
      </c>
      <c r="G124" s="193">
        <v>13372</v>
      </c>
      <c r="H124" s="193">
        <v>14392</v>
      </c>
      <c r="I124" s="210">
        <f>IFERROR(H124/G124-1,"-")</f>
        <v>7.6278791504636567E-2</v>
      </c>
      <c r="J124" s="192">
        <f t="shared" si="55"/>
        <v>1020</v>
      </c>
      <c r="K124" s="194">
        <f t="shared" si="54"/>
        <v>2.1332764143406218E-2</v>
      </c>
    </row>
    <row r="125" spans="2:11" x14ac:dyDescent="0.25">
      <c r="B125" s="188" t="s">
        <v>107</v>
      </c>
      <c r="C125" s="189">
        <v>21916</v>
      </c>
      <c r="D125" s="189">
        <v>5141</v>
      </c>
      <c r="E125" s="189">
        <v>15637</v>
      </c>
      <c r="F125" s="189">
        <v>23849</v>
      </c>
      <c r="G125" s="189">
        <v>22712</v>
      </c>
      <c r="H125" s="189">
        <v>24148</v>
      </c>
      <c r="I125" s="209">
        <f>IFERROR(H125/G125-1,"-")</f>
        <v>6.3226488200070374E-2</v>
      </c>
      <c r="J125" s="188">
        <f t="shared" si="55"/>
        <v>1436</v>
      </c>
      <c r="K125" s="190">
        <f t="shared" si="54"/>
        <v>3.5793745729222712E-2</v>
      </c>
    </row>
    <row r="126" spans="2:11" x14ac:dyDescent="0.25">
      <c r="B126" s="192" t="s">
        <v>110</v>
      </c>
      <c r="C126" s="193">
        <v>2440</v>
      </c>
      <c r="D126" s="193">
        <v>123</v>
      </c>
      <c r="E126" s="193">
        <v>1662</v>
      </c>
      <c r="F126" s="193">
        <v>2937</v>
      </c>
      <c r="G126" s="193">
        <v>3140</v>
      </c>
      <c r="H126" s="193">
        <v>2870</v>
      </c>
      <c r="I126" s="210">
        <f t="shared" ref="I126:I133" si="56">IFERROR(H126/G126-1,"-")</f>
        <v>-8.5987261146496796E-2</v>
      </c>
      <c r="J126" s="192">
        <f t="shared" si="55"/>
        <v>-270</v>
      </c>
      <c r="K126" s="194">
        <f t="shared" si="54"/>
        <v>4.254101799025559E-3</v>
      </c>
    </row>
    <row r="127" spans="2:11" x14ac:dyDescent="0.25">
      <c r="B127" s="192" t="s">
        <v>113</v>
      </c>
      <c r="C127" s="193">
        <v>2422</v>
      </c>
      <c r="D127" s="193">
        <v>570</v>
      </c>
      <c r="E127" s="193">
        <v>1889</v>
      </c>
      <c r="F127" s="193">
        <v>3755</v>
      </c>
      <c r="G127" s="193">
        <v>3585</v>
      </c>
      <c r="H127" s="193">
        <v>4148</v>
      </c>
      <c r="I127" s="210">
        <f t="shared" si="56"/>
        <v>0.15704323570432366</v>
      </c>
      <c r="J127" s="192">
        <f t="shared" si="55"/>
        <v>563</v>
      </c>
      <c r="K127" s="194">
        <f t="shared" si="54"/>
        <v>6.1484370252118531E-3</v>
      </c>
    </row>
    <row r="128" spans="2:11" x14ac:dyDescent="0.25">
      <c r="B128" s="192" t="s">
        <v>116</v>
      </c>
      <c r="C128" s="193">
        <v>1561</v>
      </c>
      <c r="D128" s="193">
        <v>603</v>
      </c>
      <c r="E128" s="193">
        <v>1543</v>
      </c>
      <c r="F128" s="193">
        <v>1879</v>
      </c>
      <c r="G128" s="193">
        <v>1627</v>
      </c>
      <c r="H128" s="193">
        <v>1926</v>
      </c>
      <c r="I128" s="210">
        <f t="shared" si="56"/>
        <v>0.1837738168408114</v>
      </c>
      <c r="J128" s="192">
        <f t="shared" si="55"/>
        <v>299</v>
      </c>
      <c r="K128" s="194">
        <f t="shared" si="54"/>
        <v>2.8548432281962459E-3</v>
      </c>
    </row>
    <row r="129" spans="2:11" x14ac:dyDescent="0.25">
      <c r="B129" s="192" t="s">
        <v>123</v>
      </c>
      <c r="C129" s="193">
        <v>446</v>
      </c>
      <c r="D129" s="193">
        <v>82</v>
      </c>
      <c r="E129" s="193">
        <v>540</v>
      </c>
      <c r="F129" s="193">
        <v>560</v>
      </c>
      <c r="G129" s="193">
        <v>599</v>
      </c>
      <c r="H129" s="193">
        <v>680</v>
      </c>
      <c r="I129" s="210">
        <f t="shared" si="56"/>
        <v>0.13522537562604331</v>
      </c>
      <c r="J129" s="192">
        <f t="shared" si="55"/>
        <v>81</v>
      </c>
      <c r="K129" s="194">
        <f t="shared" si="54"/>
        <v>1.0079404959363694E-3</v>
      </c>
    </row>
    <row r="130" spans="2:11" x14ac:dyDescent="0.25">
      <c r="B130" s="192" t="s">
        <v>119</v>
      </c>
      <c r="C130" s="193">
        <v>370</v>
      </c>
      <c r="D130" s="193">
        <v>80</v>
      </c>
      <c r="E130" s="193">
        <v>349</v>
      </c>
      <c r="F130" s="193">
        <v>439</v>
      </c>
      <c r="G130" s="193">
        <v>475</v>
      </c>
      <c r="H130" s="193">
        <v>545</v>
      </c>
      <c r="I130" s="210">
        <f t="shared" si="56"/>
        <v>0.14736842105263159</v>
      </c>
      <c r="J130" s="192">
        <f t="shared" si="55"/>
        <v>70</v>
      </c>
      <c r="K130" s="194">
        <f t="shared" si="54"/>
        <v>8.0783466218429601E-4</v>
      </c>
    </row>
    <row r="131" spans="2:11" x14ac:dyDescent="0.25">
      <c r="B131" s="192" t="s">
        <v>128</v>
      </c>
      <c r="C131" s="193">
        <v>515</v>
      </c>
      <c r="D131" s="193">
        <v>4</v>
      </c>
      <c r="E131" s="193">
        <v>278</v>
      </c>
      <c r="F131" s="193">
        <v>343</v>
      </c>
      <c r="G131" s="193">
        <v>503</v>
      </c>
      <c r="H131" s="193">
        <v>402</v>
      </c>
      <c r="I131" s="210">
        <f t="shared" si="56"/>
        <v>-0.20079522862823063</v>
      </c>
      <c r="J131" s="192">
        <f t="shared" si="55"/>
        <v>-101</v>
      </c>
      <c r="K131" s="194">
        <f t="shared" si="54"/>
        <v>5.9587070495061836E-4</v>
      </c>
    </row>
    <row r="132" spans="2:11" x14ac:dyDescent="0.25">
      <c r="B132" s="192" t="s">
        <v>131</v>
      </c>
      <c r="C132" s="193">
        <v>794</v>
      </c>
      <c r="D132" s="193">
        <v>30</v>
      </c>
      <c r="E132" s="193">
        <v>520</v>
      </c>
      <c r="F132" s="193">
        <v>766</v>
      </c>
      <c r="G132" s="193">
        <v>717</v>
      </c>
      <c r="H132" s="193">
        <v>818</v>
      </c>
      <c r="I132" s="210">
        <f t="shared" si="56"/>
        <v>0.14086471408647139</v>
      </c>
      <c r="J132" s="192">
        <f t="shared" si="55"/>
        <v>101</v>
      </c>
      <c r="K132" s="194">
        <f t="shared" si="54"/>
        <v>1.2124931259940442E-3</v>
      </c>
    </row>
    <row r="133" spans="2:11" x14ac:dyDescent="0.25">
      <c r="B133" s="197" t="s">
        <v>145</v>
      </c>
      <c r="C133" s="198">
        <f t="shared" ref="C133" si="57">C125-SUM(C126:C132)</f>
        <v>13368</v>
      </c>
      <c r="D133" s="198">
        <f t="shared" ref="D133:H133" si="58">D125-SUM(D126:D132)</f>
        <v>3649</v>
      </c>
      <c r="E133" s="198">
        <f t="shared" si="58"/>
        <v>8856</v>
      </c>
      <c r="F133" s="198">
        <f t="shared" si="58"/>
        <v>13170</v>
      </c>
      <c r="G133" s="198">
        <f t="shared" si="58"/>
        <v>12066</v>
      </c>
      <c r="H133" s="198">
        <f t="shared" si="58"/>
        <v>12759</v>
      </c>
      <c r="I133" s="211">
        <f t="shared" si="56"/>
        <v>5.7434112381899549E-2</v>
      </c>
      <c r="J133" s="197">
        <f>H133-G133</f>
        <v>693</v>
      </c>
      <c r="K133" s="199">
        <f t="shared" si="54"/>
        <v>1.891222468772373E-2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9">C136+C139</f>
        <v>33117</v>
      </c>
      <c r="D135" s="207">
        <f t="shared" si="59"/>
        <v>10354</v>
      </c>
      <c r="E135" s="207">
        <f t="shared" si="59"/>
        <v>29909</v>
      </c>
      <c r="F135" s="207">
        <f t="shared" si="59"/>
        <v>37378</v>
      </c>
      <c r="G135" s="207">
        <f t="shared" si="59"/>
        <v>38430</v>
      </c>
      <c r="H135" s="207">
        <f t="shared" si="59"/>
        <v>37192</v>
      </c>
      <c r="I135" s="208">
        <f>IFERROR(H135/G135-1,"-")</f>
        <v>-3.2214415820973175E-2</v>
      </c>
      <c r="J135" s="207">
        <f>H135-G135</f>
        <v>-1238</v>
      </c>
      <c r="K135" s="208">
        <f t="shared" ref="K135:K147" si="60">H135/H$9</f>
        <v>5.5128416065978597E-2</v>
      </c>
    </row>
    <row r="136" spans="2:11" x14ac:dyDescent="0.25">
      <c r="B136" s="188" t="s">
        <v>97</v>
      </c>
      <c r="C136" s="189">
        <v>1627</v>
      </c>
      <c r="D136" s="189">
        <v>5929</v>
      </c>
      <c r="E136" s="189">
        <v>1831</v>
      </c>
      <c r="F136" s="189">
        <v>2283</v>
      </c>
      <c r="G136" s="189">
        <v>1955</v>
      </c>
      <c r="H136" s="189">
        <v>1162</v>
      </c>
      <c r="I136" s="209">
        <f>IFERROR(H136/G136-1,"-")</f>
        <v>-0.40562659846547311</v>
      </c>
      <c r="J136" s="188">
        <f t="shared" ref="J136:J146" si="61">H136-G136</f>
        <v>-793</v>
      </c>
      <c r="K136" s="190">
        <f t="shared" si="60"/>
        <v>1.7223924357030311E-3</v>
      </c>
    </row>
    <row r="137" spans="2:11" x14ac:dyDescent="0.25">
      <c r="B137" s="192" t="s">
        <v>103</v>
      </c>
      <c r="C137" s="193">
        <v>993</v>
      </c>
      <c r="D137" s="193">
        <v>5261</v>
      </c>
      <c r="E137" s="193">
        <v>974</v>
      </c>
      <c r="F137" s="193">
        <v>1434</v>
      </c>
      <c r="G137" s="193">
        <v>1204</v>
      </c>
      <c r="H137" s="193">
        <v>439</v>
      </c>
      <c r="I137" s="210">
        <f>IFERROR(H137/G137-1,"-")</f>
        <v>-0.63538205980066453</v>
      </c>
      <c r="J137" s="192">
        <f t="shared" si="61"/>
        <v>-765</v>
      </c>
      <c r="K137" s="194">
        <f t="shared" si="60"/>
        <v>6.5071452605303841E-4</v>
      </c>
    </row>
    <row r="138" spans="2:11" x14ac:dyDescent="0.25">
      <c r="B138" s="192" t="s">
        <v>100</v>
      </c>
      <c r="C138" s="193">
        <v>634</v>
      </c>
      <c r="D138" s="193">
        <v>668</v>
      </c>
      <c r="E138" s="193">
        <v>857</v>
      </c>
      <c r="F138" s="193">
        <v>849</v>
      </c>
      <c r="G138" s="193">
        <v>751</v>
      </c>
      <c r="H138" s="193">
        <v>723</v>
      </c>
      <c r="I138" s="210">
        <f>IFERROR(H138/G138-1,"-")</f>
        <v>-3.7283621837549963E-2</v>
      </c>
      <c r="J138" s="192">
        <f t="shared" si="61"/>
        <v>-28</v>
      </c>
      <c r="K138" s="194">
        <f t="shared" si="60"/>
        <v>1.0716779096499927E-3</v>
      </c>
    </row>
    <row r="139" spans="2:11" x14ac:dyDescent="0.25">
      <c r="B139" s="188" t="s">
        <v>107</v>
      </c>
      <c r="C139" s="189">
        <v>31490</v>
      </c>
      <c r="D139" s="189">
        <v>4425</v>
      </c>
      <c r="E139" s="189">
        <v>28078</v>
      </c>
      <c r="F139" s="189">
        <v>35095</v>
      </c>
      <c r="G139" s="189">
        <v>36475</v>
      </c>
      <c r="H139" s="189">
        <v>36030</v>
      </c>
      <c r="I139" s="209">
        <f>IFERROR(H139/G139-1,"-")</f>
        <v>-1.2200137080191964E-2</v>
      </c>
      <c r="J139" s="188">
        <f t="shared" si="61"/>
        <v>-445</v>
      </c>
      <c r="K139" s="190">
        <f t="shared" si="60"/>
        <v>5.3406023630275565E-2</v>
      </c>
    </row>
    <row r="140" spans="2:11" x14ac:dyDescent="0.25">
      <c r="B140" s="192" t="s">
        <v>110</v>
      </c>
      <c r="C140" s="193">
        <v>12879</v>
      </c>
      <c r="D140" s="193">
        <v>148</v>
      </c>
      <c r="E140" s="193">
        <v>9686</v>
      </c>
      <c r="F140" s="193">
        <v>13210</v>
      </c>
      <c r="G140" s="193">
        <v>14334</v>
      </c>
      <c r="H140" s="193">
        <v>14844</v>
      </c>
      <c r="I140" s="210">
        <f t="shared" ref="I140:I147" si="62">IFERROR(H140/G140-1,"-")</f>
        <v>3.5579740477187149E-2</v>
      </c>
      <c r="J140" s="192">
        <f t="shared" si="61"/>
        <v>510</v>
      </c>
      <c r="K140" s="194">
        <f t="shared" si="60"/>
        <v>2.2002748120116863E-2</v>
      </c>
    </row>
    <row r="141" spans="2:11" x14ac:dyDescent="0.25">
      <c r="B141" s="192" t="s">
        <v>113</v>
      </c>
      <c r="C141" s="193">
        <v>2196</v>
      </c>
      <c r="D141" s="193">
        <v>378</v>
      </c>
      <c r="E141" s="193">
        <v>1744</v>
      </c>
      <c r="F141" s="193">
        <v>3011</v>
      </c>
      <c r="G141" s="193">
        <v>3163</v>
      </c>
      <c r="H141" s="193">
        <v>3023</v>
      </c>
      <c r="I141" s="210">
        <f t="shared" si="62"/>
        <v>-4.426177679418275E-2</v>
      </c>
      <c r="J141" s="192">
        <f t="shared" si="61"/>
        <v>-140</v>
      </c>
      <c r="K141" s="194">
        <f t="shared" si="60"/>
        <v>4.4808884106112418E-3</v>
      </c>
    </row>
    <row r="142" spans="2:11" x14ac:dyDescent="0.25">
      <c r="B142" s="192" t="s">
        <v>116</v>
      </c>
      <c r="C142" s="193">
        <v>2619</v>
      </c>
      <c r="D142" s="193">
        <v>1767</v>
      </c>
      <c r="E142" s="193">
        <v>3633</v>
      </c>
      <c r="F142" s="193">
        <v>3239</v>
      </c>
      <c r="G142" s="193">
        <v>3070</v>
      </c>
      <c r="H142" s="193">
        <v>3283</v>
      </c>
      <c r="I142" s="210">
        <f t="shared" si="62"/>
        <v>6.9381107491856664E-2</v>
      </c>
      <c r="J142" s="192">
        <f t="shared" si="61"/>
        <v>213</v>
      </c>
      <c r="K142" s="194">
        <f t="shared" si="60"/>
        <v>4.8662774237633833E-3</v>
      </c>
    </row>
    <row r="143" spans="2:11" x14ac:dyDescent="0.25">
      <c r="B143" s="192" t="s">
        <v>123</v>
      </c>
      <c r="C143" s="193">
        <v>337</v>
      </c>
      <c r="D143" s="193">
        <v>58</v>
      </c>
      <c r="E143" s="193">
        <v>1356</v>
      </c>
      <c r="F143" s="193">
        <v>1174</v>
      </c>
      <c r="G143" s="193">
        <v>1032</v>
      </c>
      <c r="H143" s="193">
        <v>927</v>
      </c>
      <c r="I143" s="210">
        <f t="shared" si="62"/>
        <v>-0.10174418604651159</v>
      </c>
      <c r="J143" s="192">
        <f t="shared" si="61"/>
        <v>-105</v>
      </c>
      <c r="K143" s="194">
        <f t="shared" si="60"/>
        <v>1.3740600584309034E-3</v>
      </c>
    </row>
    <row r="144" spans="2:11" x14ac:dyDescent="0.25">
      <c r="B144" s="192" t="s">
        <v>119</v>
      </c>
      <c r="C144" s="193">
        <v>510</v>
      </c>
      <c r="D144" s="193">
        <v>187</v>
      </c>
      <c r="E144" s="193">
        <v>623</v>
      </c>
      <c r="F144" s="193">
        <v>662</v>
      </c>
      <c r="G144" s="193">
        <v>674</v>
      </c>
      <c r="H144" s="193">
        <v>512</v>
      </c>
      <c r="I144" s="210">
        <f t="shared" si="62"/>
        <v>-0.24035608308605338</v>
      </c>
      <c r="J144" s="192">
        <f t="shared" si="61"/>
        <v>-162</v>
      </c>
      <c r="K144" s="194">
        <f t="shared" si="60"/>
        <v>7.589199028226781E-4</v>
      </c>
    </row>
    <row r="145" spans="2:11" x14ac:dyDescent="0.25">
      <c r="B145" s="192" t="s">
        <v>128</v>
      </c>
      <c r="C145" s="193">
        <v>1337</v>
      </c>
      <c r="D145" s="193">
        <v>6</v>
      </c>
      <c r="E145" s="193">
        <v>769</v>
      </c>
      <c r="F145" s="193">
        <v>1410</v>
      </c>
      <c r="G145" s="193">
        <v>1138</v>
      </c>
      <c r="H145" s="193">
        <v>1073</v>
      </c>
      <c r="I145" s="210">
        <f t="shared" si="62"/>
        <v>-5.7117750439367287E-2</v>
      </c>
      <c r="J145" s="192">
        <f t="shared" si="61"/>
        <v>-65</v>
      </c>
      <c r="K145" s="194">
        <f t="shared" si="60"/>
        <v>1.5904708119701828E-3</v>
      </c>
    </row>
    <row r="146" spans="2:11" x14ac:dyDescent="0.25">
      <c r="B146" s="192" t="s">
        <v>131</v>
      </c>
      <c r="C146" s="193">
        <v>2873</v>
      </c>
      <c r="D146" s="193">
        <v>15</v>
      </c>
      <c r="E146" s="193">
        <v>380</v>
      </c>
      <c r="F146" s="193">
        <v>840</v>
      </c>
      <c r="G146" s="193">
        <v>724</v>
      </c>
      <c r="H146" s="193">
        <v>487</v>
      </c>
      <c r="I146" s="210">
        <f t="shared" si="62"/>
        <v>-0.32734806629834257</v>
      </c>
      <c r="J146" s="192">
        <f t="shared" si="61"/>
        <v>-237</v>
      </c>
      <c r="K146" s="194">
        <f t="shared" si="60"/>
        <v>7.2186326694266448E-4</v>
      </c>
    </row>
    <row r="147" spans="2:11" x14ac:dyDescent="0.25">
      <c r="B147" s="197" t="s">
        <v>145</v>
      </c>
      <c r="C147" s="198">
        <f t="shared" ref="C147" si="63">C139-SUM(C140:C146)</f>
        <v>8739</v>
      </c>
      <c r="D147" s="198">
        <f t="shared" ref="D147:H147" si="64">D139-SUM(D140:D146)</f>
        <v>1866</v>
      </c>
      <c r="E147" s="198">
        <f t="shared" si="64"/>
        <v>9887</v>
      </c>
      <c r="F147" s="198">
        <f t="shared" si="64"/>
        <v>11549</v>
      </c>
      <c r="G147" s="198">
        <f t="shared" si="64"/>
        <v>12340</v>
      </c>
      <c r="H147" s="198">
        <f t="shared" si="64"/>
        <v>11881</v>
      </c>
      <c r="I147" s="211">
        <f t="shared" si="62"/>
        <v>-3.7196110210696909E-2</v>
      </c>
      <c r="J147" s="197">
        <f>H147-G147</f>
        <v>-459</v>
      </c>
      <c r="K147" s="199">
        <f t="shared" si="60"/>
        <v>1.7610795635617654E-2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65">C150+C153</f>
        <v>18569</v>
      </c>
      <c r="D149" s="207">
        <f t="shared" si="65"/>
        <v>4899</v>
      </c>
      <c r="E149" s="207">
        <f t="shared" si="65"/>
        <v>15900</v>
      </c>
      <c r="F149" s="207">
        <f t="shared" si="65"/>
        <v>18175</v>
      </c>
      <c r="G149" s="207">
        <f t="shared" si="65"/>
        <v>20241</v>
      </c>
      <c r="H149" s="207">
        <f t="shared" si="65"/>
        <v>18854</v>
      </c>
      <c r="I149" s="208">
        <f>IFERROR(H149/G149-1,"-")</f>
        <v>-6.8524282397114722E-2</v>
      </c>
      <c r="J149" s="207">
        <f>H149-G149</f>
        <v>-1387</v>
      </c>
      <c r="K149" s="208">
        <f t="shared" ref="K149:K161" si="66">H149/H$9</f>
        <v>2.794663251527104E-2</v>
      </c>
    </row>
    <row r="150" spans="2:11" x14ac:dyDescent="0.25">
      <c r="B150" s="188" t="s">
        <v>97</v>
      </c>
      <c r="C150" s="189">
        <v>6352</v>
      </c>
      <c r="D150" s="189">
        <v>3312</v>
      </c>
      <c r="E150" s="189">
        <v>7258</v>
      </c>
      <c r="F150" s="189">
        <v>7688</v>
      </c>
      <c r="G150" s="189">
        <v>7655</v>
      </c>
      <c r="H150" s="189">
        <v>6122</v>
      </c>
      <c r="I150" s="209">
        <f>IFERROR(H150/G150-1,"-")</f>
        <v>-0.2002612671456564</v>
      </c>
      <c r="J150" s="188">
        <f t="shared" ref="J150:J160" si="67">H150-G150</f>
        <v>-1533</v>
      </c>
      <c r="K150" s="190">
        <f t="shared" si="66"/>
        <v>9.0744289942977247E-3</v>
      </c>
    </row>
    <row r="151" spans="2:11" x14ac:dyDescent="0.25">
      <c r="B151" s="192" t="s">
        <v>103</v>
      </c>
      <c r="C151" s="193">
        <v>2912</v>
      </c>
      <c r="D151" s="193">
        <v>2974</v>
      </c>
      <c r="E151" s="193">
        <v>5429</v>
      </c>
      <c r="F151" s="193">
        <v>5578</v>
      </c>
      <c r="G151" s="193">
        <v>6019</v>
      </c>
      <c r="H151" s="193">
        <v>4245</v>
      </c>
      <c r="I151" s="210">
        <f>IFERROR(H151/G151-1,"-")</f>
        <v>-0.29473334440937038</v>
      </c>
      <c r="J151" s="192">
        <f t="shared" si="67"/>
        <v>-1774</v>
      </c>
      <c r="K151" s="194">
        <f t="shared" si="66"/>
        <v>6.2922167724263059E-3</v>
      </c>
    </row>
    <row r="152" spans="2:11" x14ac:dyDescent="0.25">
      <c r="B152" s="192" t="s">
        <v>100</v>
      </c>
      <c r="C152" s="193">
        <v>3440</v>
      </c>
      <c r="D152" s="193">
        <v>338</v>
      </c>
      <c r="E152" s="193">
        <v>1829</v>
      </c>
      <c r="F152" s="193">
        <v>2110</v>
      </c>
      <c r="G152" s="193">
        <v>1636</v>
      </c>
      <c r="H152" s="193">
        <v>1877</v>
      </c>
      <c r="I152" s="210">
        <f>IFERROR(H152/G152-1,"-")</f>
        <v>0.14731051344743284</v>
      </c>
      <c r="J152" s="192">
        <f t="shared" si="67"/>
        <v>241</v>
      </c>
      <c r="K152" s="194">
        <f t="shared" si="66"/>
        <v>2.7822122218714193E-3</v>
      </c>
    </row>
    <row r="153" spans="2:11" x14ac:dyDescent="0.25">
      <c r="B153" s="188" t="s">
        <v>107</v>
      </c>
      <c r="C153" s="189">
        <v>12217</v>
      </c>
      <c r="D153" s="189">
        <v>1587</v>
      </c>
      <c r="E153" s="189">
        <v>8642</v>
      </c>
      <c r="F153" s="189">
        <v>10487</v>
      </c>
      <c r="G153" s="189">
        <v>12586</v>
      </c>
      <c r="H153" s="189">
        <v>12732</v>
      </c>
      <c r="I153" s="209">
        <f>IFERROR(H153/G153-1,"-")</f>
        <v>1.1600190688066059E-2</v>
      </c>
      <c r="J153" s="188">
        <f t="shared" si="67"/>
        <v>146</v>
      </c>
      <c r="K153" s="190">
        <f t="shared" si="66"/>
        <v>1.8872203520973314E-2</v>
      </c>
    </row>
    <row r="154" spans="2:11" x14ac:dyDescent="0.25">
      <c r="B154" s="192" t="s">
        <v>110</v>
      </c>
      <c r="C154" s="193">
        <v>4135</v>
      </c>
      <c r="D154" s="193">
        <v>61</v>
      </c>
      <c r="E154" s="193">
        <v>2860</v>
      </c>
      <c r="F154" s="193">
        <v>3278</v>
      </c>
      <c r="G154" s="193">
        <v>3976</v>
      </c>
      <c r="H154" s="193">
        <v>2883</v>
      </c>
      <c r="I154" s="210">
        <f t="shared" ref="I154:I161" si="68">IFERROR(H154/G154-1,"-")</f>
        <v>-0.27489939637826966</v>
      </c>
      <c r="J154" s="192">
        <f t="shared" si="67"/>
        <v>-1093</v>
      </c>
      <c r="K154" s="194">
        <f t="shared" si="66"/>
        <v>4.2733712496831654E-3</v>
      </c>
    </row>
    <row r="155" spans="2:11" x14ac:dyDescent="0.25">
      <c r="B155" s="192" t="s">
        <v>113</v>
      </c>
      <c r="C155" s="193">
        <v>3096</v>
      </c>
      <c r="D155" s="193">
        <v>329</v>
      </c>
      <c r="E155" s="193">
        <v>1854</v>
      </c>
      <c r="F155" s="193">
        <v>2243</v>
      </c>
      <c r="G155" s="193">
        <v>2385</v>
      </c>
      <c r="H155" s="193">
        <v>2259</v>
      </c>
      <c r="I155" s="210">
        <f t="shared" si="68"/>
        <v>-5.2830188679245271E-2</v>
      </c>
      <c r="J155" s="192">
        <f t="shared" si="67"/>
        <v>-126</v>
      </c>
      <c r="K155" s="194">
        <f t="shared" si="66"/>
        <v>3.3484376181180269E-3</v>
      </c>
    </row>
    <row r="156" spans="2:11" x14ac:dyDescent="0.25">
      <c r="B156" s="192" t="s">
        <v>116</v>
      </c>
      <c r="C156" s="193">
        <v>1479</v>
      </c>
      <c r="D156" s="193">
        <v>319</v>
      </c>
      <c r="E156" s="193">
        <v>927</v>
      </c>
      <c r="F156" s="193">
        <v>1384</v>
      </c>
      <c r="G156" s="193">
        <v>1756</v>
      </c>
      <c r="H156" s="193">
        <v>2683</v>
      </c>
      <c r="I156" s="210">
        <f t="shared" si="68"/>
        <v>0.52790432801822318</v>
      </c>
      <c r="J156" s="192">
        <f t="shared" si="67"/>
        <v>927</v>
      </c>
      <c r="K156" s="194">
        <f t="shared" si="66"/>
        <v>3.9769181626430573E-3</v>
      </c>
    </row>
    <row r="157" spans="2:11" x14ac:dyDescent="0.25">
      <c r="B157" s="192" t="s">
        <v>123</v>
      </c>
      <c r="C157" s="193">
        <v>382</v>
      </c>
      <c r="D157" s="193">
        <v>62</v>
      </c>
      <c r="E157" s="193">
        <v>317</v>
      </c>
      <c r="F157" s="193">
        <v>374</v>
      </c>
      <c r="G157" s="193">
        <v>518</v>
      </c>
      <c r="H157" s="193">
        <v>562</v>
      </c>
      <c r="I157" s="210">
        <f t="shared" si="68"/>
        <v>8.4942084942084994E-2</v>
      </c>
      <c r="J157" s="192">
        <f t="shared" si="67"/>
        <v>44</v>
      </c>
      <c r="K157" s="194">
        <f t="shared" si="66"/>
        <v>8.3303317458270523E-4</v>
      </c>
    </row>
    <row r="158" spans="2:11" x14ac:dyDescent="0.25">
      <c r="B158" s="192" t="s">
        <v>119</v>
      </c>
      <c r="C158" s="193">
        <v>410</v>
      </c>
      <c r="D158" s="193">
        <v>63</v>
      </c>
      <c r="E158" s="193">
        <v>410</v>
      </c>
      <c r="F158" s="193">
        <v>535</v>
      </c>
      <c r="G158" s="193">
        <v>562</v>
      </c>
      <c r="H158" s="193">
        <v>642</v>
      </c>
      <c r="I158" s="210">
        <f t="shared" si="68"/>
        <v>0.14234875444839856</v>
      </c>
      <c r="J158" s="192">
        <f t="shared" si="67"/>
        <v>80</v>
      </c>
      <c r="K158" s="194">
        <f t="shared" si="66"/>
        <v>9.5161440939874867E-4</v>
      </c>
    </row>
    <row r="159" spans="2:11" x14ac:dyDescent="0.25">
      <c r="B159" s="192" t="s">
        <v>128</v>
      </c>
      <c r="C159" s="193">
        <v>189</v>
      </c>
      <c r="D159" s="193">
        <v>10</v>
      </c>
      <c r="E159" s="193">
        <v>156</v>
      </c>
      <c r="F159" s="193">
        <v>120</v>
      </c>
      <c r="G159" s="193">
        <v>178</v>
      </c>
      <c r="H159" s="193">
        <v>121</v>
      </c>
      <c r="I159" s="210">
        <f t="shared" si="68"/>
        <v>-0.3202247191011236</v>
      </c>
      <c r="J159" s="192">
        <f t="shared" si="67"/>
        <v>-57</v>
      </c>
      <c r="K159" s="194">
        <f t="shared" si="66"/>
        <v>1.7935411765926572E-4</v>
      </c>
    </row>
    <row r="160" spans="2:11" x14ac:dyDescent="0.25">
      <c r="B160" s="192" t="s">
        <v>131</v>
      </c>
      <c r="C160" s="193">
        <v>238</v>
      </c>
      <c r="D160" s="193">
        <v>18</v>
      </c>
      <c r="E160" s="193">
        <v>195</v>
      </c>
      <c r="F160" s="193">
        <v>307</v>
      </c>
      <c r="G160" s="193">
        <v>204</v>
      </c>
      <c r="H160" s="193">
        <v>130</v>
      </c>
      <c r="I160" s="210">
        <f t="shared" si="68"/>
        <v>-0.36274509803921573</v>
      </c>
      <c r="J160" s="192">
        <f t="shared" si="67"/>
        <v>-74</v>
      </c>
      <c r="K160" s="194">
        <f t="shared" si="66"/>
        <v>1.926945065760706E-4</v>
      </c>
    </row>
    <row r="161" spans="2:11" x14ac:dyDescent="0.25">
      <c r="B161" s="197" t="s">
        <v>145</v>
      </c>
      <c r="C161" s="198">
        <f t="shared" ref="C161" si="69">C153-SUM(C154:C160)</f>
        <v>2288</v>
      </c>
      <c r="D161" s="198">
        <f t="shared" ref="D161:H161" si="70">D153-SUM(D154:D160)</f>
        <v>725</v>
      </c>
      <c r="E161" s="198">
        <f t="shared" si="70"/>
        <v>1923</v>
      </c>
      <c r="F161" s="198">
        <f t="shared" si="70"/>
        <v>2246</v>
      </c>
      <c r="G161" s="198">
        <f t="shared" si="70"/>
        <v>3007</v>
      </c>
      <c r="H161" s="198">
        <f t="shared" si="70"/>
        <v>3452</v>
      </c>
      <c r="I161" s="211">
        <f t="shared" si="68"/>
        <v>0.14798802793481869</v>
      </c>
      <c r="J161" s="197">
        <f>H161-G161</f>
        <v>445</v>
      </c>
      <c r="K161" s="199">
        <f t="shared" si="66"/>
        <v>5.1167802823122747E-3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EE2F0-4B99-4FE1-8F4A-33E9D8DAEED9}">
  <sheetPr>
    <tabColor theme="7" tint="0.79998168889431442"/>
    <pageSetUpPr fitToPage="1"/>
  </sheetPr>
  <dimension ref="A1:W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1"/>
      <c r="K4" s="171"/>
      <c r="N4" s="170" t="s">
        <v>270</v>
      </c>
      <c r="O4" s="171"/>
      <c r="P4" s="171"/>
      <c r="Q4" s="171"/>
      <c r="R4" s="171"/>
      <c r="S4" s="171"/>
      <c r="T4" s="171"/>
      <c r="U4" s="171"/>
      <c r="V4" s="171"/>
      <c r="W4" s="171"/>
    </row>
    <row r="5" spans="1:23" ht="6" customHeight="1" x14ac:dyDescent="0.25"/>
    <row r="6" spans="1:23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N6" s="172"/>
      <c r="O6" s="201" t="s">
        <v>43</v>
      </c>
      <c r="P6" s="202"/>
      <c r="Q6" s="202"/>
      <c r="R6" s="202"/>
      <c r="S6" s="202"/>
      <c r="T6" s="202"/>
      <c r="U6" s="202"/>
      <c r="V6" s="202"/>
      <c r="W6" s="202"/>
    </row>
    <row r="7" spans="1:23" s="175" customFormat="1" ht="72" customHeight="1" x14ac:dyDescent="0.25">
      <c r="B7" s="176"/>
      <c r="C7" s="203" t="s">
        <v>263</v>
      </c>
      <c r="D7" s="203" t="s">
        <v>264</v>
      </c>
      <c r="E7" s="203" t="s">
        <v>265</v>
      </c>
      <c r="F7" s="203" t="s">
        <v>266</v>
      </c>
      <c r="G7" s="203" t="s">
        <v>267</v>
      </c>
      <c r="H7" s="203" t="s">
        <v>268</v>
      </c>
      <c r="I7" s="204" t="str">
        <f>CONCATENATE("var. ",RIGHT(H7,2),"/",RIGHT(G7,2))</f>
        <v>var. 25/24</v>
      </c>
      <c r="J7" s="203" t="str">
        <f>CONCATENATE("dif. ",RIGHT(H7,2),"/",RIGHT(G7,2))</f>
        <v>dif. 25/24</v>
      </c>
      <c r="K7" s="204" t="str">
        <f>CONCATENATE("Cuota s/ total lugares de residencia ",RIGHT(H7,4))</f>
        <v>Cuota s/ total lugares de residencia 2025</v>
      </c>
      <c r="N7" s="176"/>
      <c r="O7" s="203" t="s">
        <v>263</v>
      </c>
      <c r="P7" s="203" t="s">
        <v>264</v>
      </c>
      <c r="Q7" s="203" t="s">
        <v>265</v>
      </c>
      <c r="R7" s="203" t="s">
        <v>266</v>
      </c>
      <c r="S7" s="203" t="s">
        <v>267</v>
      </c>
      <c r="T7" s="203" t="s">
        <v>268</v>
      </c>
      <c r="U7" s="204" t="str">
        <f>CONCATENATE("var. ",RIGHT(T7,2),"/",RIGHT(S7,2))</f>
        <v>var. 25/24</v>
      </c>
      <c r="V7" s="203" t="str">
        <f>CONCATENATE("dif. ",RIGHT(T7,2),"/",RIGHT(S7,2))</f>
        <v>dif. 25/24</v>
      </c>
      <c r="W7" s="204" t="str">
        <f>CONCATENATE("Cuota s/ total lugares de residencia ",RIGHT(T7,4))</f>
        <v>Cuota s/ total lugares de residencia 2025</v>
      </c>
    </row>
    <row r="8" spans="1:23" x14ac:dyDescent="0.25">
      <c r="A8" s="1"/>
      <c r="B8" s="181" t="s">
        <v>43</v>
      </c>
      <c r="C8" s="182"/>
      <c r="D8" s="182"/>
      <c r="E8" s="182"/>
      <c r="F8" s="182"/>
      <c r="G8" s="182"/>
      <c r="H8" s="183"/>
      <c r="I8" s="183"/>
      <c r="J8" s="183"/>
      <c r="K8" s="182"/>
      <c r="N8" s="184" t="s">
        <v>52</v>
      </c>
      <c r="O8" s="182"/>
      <c r="P8" s="182"/>
      <c r="Q8" s="182"/>
      <c r="R8" s="182"/>
      <c r="S8" s="182"/>
      <c r="T8" s="183"/>
      <c r="U8" s="183"/>
      <c r="V8" s="183"/>
      <c r="W8" s="182"/>
    </row>
    <row r="9" spans="1:23" x14ac:dyDescent="0.25">
      <c r="A9" s="1" t="s">
        <v>96</v>
      </c>
      <c r="B9" s="185" t="s">
        <v>68</v>
      </c>
      <c r="C9" s="207">
        <f t="shared" ref="C9:H9" si="0">C10+C13</f>
        <v>185824</v>
      </c>
      <c r="D9" s="207">
        <f t="shared" si="0"/>
        <v>24058</v>
      </c>
      <c r="E9" s="207">
        <f t="shared" si="0"/>
        <v>131129</v>
      </c>
      <c r="F9" s="207">
        <f t="shared" si="0"/>
        <v>164303</v>
      </c>
      <c r="G9" s="207">
        <f t="shared" si="0"/>
        <v>184962</v>
      </c>
      <c r="H9" s="207">
        <f t="shared" si="0"/>
        <v>181576</v>
      </c>
      <c r="I9" s="208">
        <f>IFERROR(H9/G9-1,"-")</f>
        <v>-1.8306462949146285E-2</v>
      </c>
      <c r="J9" s="207">
        <f t="shared" ref="J9:J21" si="1">H9-G9</f>
        <v>-3386</v>
      </c>
      <c r="K9" s="208">
        <f t="shared" ref="K9:K21" si="2">H9/H$9</f>
        <v>1</v>
      </c>
      <c r="N9" s="185" t="s">
        <v>68</v>
      </c>
      <c r="O9" s="207">
        <f t="shared" ref="O9:T9" si="3">O10+O13</f>
        <v>10317</v>
      </c>
      <c r="P9" s="207">
        <f t="shared" si="3"/>
        <v>1004</v>
      </c>
      <c r="Q9" s="207">
        <f t="shared" si="3"/>
        <v>7355</v>
      </c>
      <c r="R9" s="207">
        <f t="shared" si="3"/>
        <v>8198</v>
      </c>
      <c r="S9" s="207">
        <f t="shared" si="3"/>
        <v>8141</v>
      </c>
      <c r="T9" s="207">
        <f t="shared" si="3"/>
        <v>8621</v>
      </c>
      <c r="U9" s="208">
        <f>IFERROR(T9/S9-1,"-")</f>
        <v>5.8960815624616192E-2</v>
      </c>
      <c r="V9" s="207">
        <f>T9-S9</f>
        <v>480</v>
      </c>
      <c r="W9" s="208">
        <f t="shared" ref="W9:W21" si="4">T9/T$9</f>
        <v>1</v>
      </c>
    </row>
    <row r="10" spans="1:23" x14ac:dyDescent="0.25">
      <c r="A10" s="191" t="s">
        <v>103</v>
      </c>
      <c r="B10" s="188" t="s">
        <v>97</v>
      </c>
      <c r="C10" s="189">
        <v>14068</v>
      </c>
      <c r="D10" s="189">
        <v>7596</v>
      </c>
      <c r="E10" s="189">
        <v>9952</v>
      </c>
      <c r="F10" s="189">
        <v>10344</v>
      </c>
      <c r="G10" s="189">
        <v>11396</v>
      </c>
      <c r="H10" s="189">
        <v>11693</v>
      </c>
      <c r="I10" s="209">
        <f>IFERROR(H10/G10-1,"-")</f>
        <v>2.6061776061776065E-2</v>
      </c>
      <c r="J10" s="188">
        <f t="shared" si="1"/>
        <v>297</v>
      </c>
      <c r="K10" s="190">
        <f t="shared" si="2"/>
        <v>6.4397277173194697E-2</v>
      </c>
      <c r="N10" s="188" t="s">
        <v>97</v>
      </c>
      <c r="O10" s="189">
        <v>516</v>
      </c>
      <c r="P10" s="189">
        <v>244</v>
      </c>
      <c r="Q10" s="189">
        <v>299</v>
      </c>
      <c r="R10" s="189">
        <v>512</v>
      </c>
      <c r="S10" s="189">
        <v>420</v>
      </c>
      <c r="T10" s="189">
        <v>359</v>
      </c>
      <c r="U10" s="209">
        <f>IFERROR(T10/S10-1,"-")</f>
        <v>-0.14523809523809528</v>
      </c>
      <c r="V10" s="188">
        <f t="shared" ref="V10:V20" si="5">T10-S10</f>
        <v>-61</v>
      </c>
      <c r="W10" s="190">
        <f t="shared" si="4"/>
        <v>4.1642500869968679E-2</v>
      </c>
    </row>
    <row r="11" spans="1:23" x14ac:dyDescent="0.25">
      <c r="A11" s="191" t="s">
        <v>100</v>
      </c>
      <c r="B11" s="192" t="s">
        <v>103</v>
      </c>
      <c r="C11" s="193">
        <v>8085</v>
      </c>
      <c r="D11" s="193">
        <v>6454</v>
      </c>
      <c r="E11" s="193">
        <v>5558</v>
      </c>
      <c r="F11" s="193">
        <v>5256</v>
      </c>
      <c r="G11" s="193">
        <v>5217</v>
      </c>
      <c r="H11" s="193">
        <v>4494</v>
      </c>
      <c r="I11" s="210">
        <f>IFERROR(H11/G11-1,"-")</f>
        <v>-0.13858539390454283</v>
      </c>
      <c r="J11" s="192">
        <f t="shared" si="1"/>
        <v>-723</v>
      </c>
      <c r="K11" s="194">
        <f t="shared" si="2"/>
        <v>2.4749966955985372E-2</v>
      </c>
      <c r="N11" s="192" t="s">
        <v>103</v>
      </c>
      <c r="O11" s="193">
        <v>419</v>
      </c>
      <c r="P11" s="193">
        <v>209</v>
      </c>
      <c r="Q11" s="193">
        <v>126</v>
      </c>
      <c r="R11" s="193">
        <v>130</v>
      </c>
      <c r="S11" s="193">
        <v>237</v>
      </c>
      <c r="T11" s="193">
        <v>79</v>
      </c>
      <c r="U11" s="210">
        <f>IFERROR(T11/S11-1,"-")</f>
        <v>-0.66666666666666674</v>
      </c>
      <c r="V11" s="192">
        <f t="shared" si="5"/>
        <v>-158</v>
      </c>
      <c r="W11" s="194">
        <f>T11/T$9</f>
        <v>9.1636701078761165E-3</v>
      </c>
    </row>
    <row r="12" spans="1:23" x14ac:dyDescent="0.25">
      <c r="A12" s="1"/>
      <c r="B12" s="192" t="s">
        <v>100</v>
      </c>
      <c r="C12" s="193">
        <v>5983</v>
      </c>
      <c r="D12" s="193">
        <v>1142</v>
      </c>
      <c r="E12" s="193">
        <v>4394</v>
      </c>
      <c r="F12" s="193">
        <v>5088</v>
      </c>
      <c r="G12" s="193">
        <v>6179</v>
      </c>
      <c r="H12" s="193">
        <v>7199</v>
      </c>
      <c r="I12" s="210">
        <f>IFERROR(H12/G12-1,"-")</f>
        <v>0.16507525489561425</v>
      </c>
      <c r="J12" s="192">
        <f t="shared" si="1"/>
        <v>1020</v>
      </c>
      <c r="K12" s="194">
        <f t="shared" si="2"/>
        <v>3.9647310217209325E-2</v>
      </c>
      <c r="N12" s="192" t="s">
        <v>100</v>
      </c>
      <c r="O12" s="193">
        <v>97</v>
      </c>
      <c r="P12" s="193">
        <v>35</v>
      </c>
      <c r="Q12" s="193">
        <v>173</v>
      </c>
      <c r="R12" s="193">
        <v>382</v>
      </c>
      <c r="S12" s="193">
        <v>183</v>
      </c>
      <c r="T12" s="193">
        <v>280</v>
      </c>
      <c r="U12" s="210">
        <f>IFERROR(T12/S12-1,"-")</f>
        <v>0.53005464480874309</v>
      </c>
      <c r="V12" s="192">
        <f t="shared" si="5"/>
        <v>97</v>
      </c>
      <c r="W12" s="194">
        <f t="shared" si="4"/>
        <v>3.2478830762092563E-2</v>
      </c>
    </row>
    <row r="13" spans="1:23" s="74" customFormat="1" x14ac:dyDescent="0.25">
      <c r="B13" s="188" t="s">
        <v>107</v>
      </c>
      <c r="C13" s="189">
        <v>171756</v>
      </c>
      <c r="D13" s="189">
        <v>16462</v>
      </c>
      <c r="E13" s="189">
        <v>121177</v>
      </c>
      <c r="F13" s="189">
        <v>153959</v>
      </c>
      <c r="G13" s="189">
        <v>173566</v>
      </c>
      <c r="H13" s="189">
        <v>169883</v>
      </c>
      <c r="I13" s="209">
        <f>IFERROR(H13/G13-1,"-")</f>
        <v>-2.1219593699226769E-2</v>
      </c>
      <c r="J13" s="188">
        <f t="shared" si="1"/>
        <v>-3683</v>
      </c>
      <c r="K13" s="190">
        <f t="shared" si="2"/>
        <v>0.93560272282680534</v>
      </c>
      <c r="N13" s="188" t="s">
        <v>107</v>
      </c>
      <c r="O13" s="189">
        <v>9801</v>
      </c>
      <c r="P13" s="189">
        <v>760</v>
      </c>
      <c r="Q13" s="189">
        <v>7056</v>
      </c>
      <c r="R13" s="189">
        <v>7686</v>
      </c>
      <c r="S13" s="189">
        <v>7721</v>
      </c>
      <c r="T13" s="189">
        <v>8262</v>
      </c>
      <c r="U13" s="209">
        <f>IFERROR(T13/S13-1,"-")</f>
        <v>7.0068643958036469E-2</v>
      </c>
      <c r="V13" s="188">
        <f t="shared" si="5"/>
        <v>541</v>
      </c>
      <c r="W13" s="190">
        <f t="shared" si="4"/>
        <v>0.95835749913003132</v>
      </c>
    </row>
    <row r="14" spans="1:23" s="74" customFormat="1" x14ac:dyDescent="0.25">
      <c r="B14" s="192" t="s">
        <v>110</v>
      </c>
      <c r="C14" s="193">
        <v>73499</v>
      </c>
      <c r="D14" s="193">
        <v>1192</v>
      </c>
      <c r="E14" s="193">
        <v>42560</v>
      </c>
      <c r="F14" s="193">
        <v>61875</v>
      </c>
      <c r="G14" s="193">
        <v>74501</v>
      </c>
      <c r="H14" s="193">
        <v>75092</v>
      </c>
      <c r="I14" s="210">
        <f t="shared" ref="I14:I21" si="6">IFERROR(H14/G14-1,"-")</f>
        <v>7.9327794257795237E-3</v>
      </c>
      <c r="J14" s="192">
        <f t="shared" si="1"/>
        <v>591</v>
      </c>
      <c r="K14" s="194">
        <f t="shared" si="2"/>
        <v>0.41355685773450235</v>
      </c>
      <c r="N14" s="192" t="s">
        <v>110</v>
      </c>
      <c r="O14" s="193">
        <v>4638</v>
      </c>
      <c r="P14" s="193">
        <v>56</v>
      </c>
      <c r="Q14" s="193">
        <v>2336</v>
      </c>
      <c r="R14" s="193">
        <v>3114</v>
      </c>
      <c r="S14" s="193">
        <v>3548</v>
      </c>
      <c r="T14" s="193">
        <v>3474</v>
      </c>
      <c r="U14" s="210">
        <f t="shared" ref="U14:U21" si="7">IFERROR(T14/S14-1,"-")</f>
        <v>-2.0856820744081128E-2</v>
      </c>
      <c r="V14" s="192">
        <f t="shared" si="5"/>
        <v>-74</v>
      </c>
      <c r="W14" s="194">
        <f t="shared" si="4"/>
        <v>0.40296949309824848</v>
      </c>
    </row>
    <row r="15" spans="1:23" x14ac:dyDescent="0.25">
      <c r="A15" s="1"/>
      <c r="B15" s="192" t="s">
        <v>113</v>
      </c>
      <c r="C15" s="193">
        <v>11561</v>
      </c>
      <c r="D15" s="193">
        <v>1599</v>
      </c>
      <c r="E15" s="193">
        <v>7303</v>
      </c>
      <c r="F15" s="193">
        <v>9242</v>
      </c>
      <c r="G15" s="193">
        <v>10096</v>
      </c>
      <c r="H15" s="193">
        <v>10008</v>
      </c>
      <c r="I15" s="210">
        <f t="shared" si="6"/>
        <v>-8.7163232963549664E-3</v>
      </c>
      <c r="J15" s="192">
        <f t="shared" si="1"/>
        <v>-88</v>
      </c>
      <c r="K15" s="194">
        <f t="shared" si="2"/>
        <v>5.5117416398642989E-2</v>
      </c>
      <c r="N15" s="192" t="s">
        <v>113</v>
      </c>
      <c r="O15" s="193">
        <v>523</v>
      </c>
      <c r="P15" s="193">
        <v>53</v>
      </c>
      <c r="Q15" s="193">
        <v>625</v>
      </c>
      <c r="R15" s="193">
        <v>514</v>
      </c>
      <c r="S15" s="193">
        <v>470</v>
      </c>
      <c r="T15" s="193">
        <v>475</v>
      </c>
      <c r="U15" s="210">
        <f t="shared" si="7"/>
        <v>1.0638297872340496E-2</v>
      </c>
      <c r="V15" s="192">
        <f t="shared" si="5"/>
        <v>5</v>
      </c>
      <c r="W15" s="194">
        <f t="shared" si="4"/>
        <v>5.5098016471407031E-2</v>
      </c>
    </row>
    <row r="16" spans="1:23" x14ac:dyDescent="0.25">
      <c r="A16" s="1"/>
      <c r="B16" s="192" t="s">
        <v>116</v>
      </c>
      <c r="C16" s="193">
        <v>4547</v>
      </c>
      <c r="D16" s="193">
        <v>2862</v>
      </c>
      <c r="E16" s="193">
        <v>5188</v>
      </c>
      <c r="F16" s="193">
        <v>6354</v>
      </c>
      <c r="G16" s="193">
        <v>7896</v>
      </c>
      <c r="H16" s="193">
        <v>6412</v>
      </c>
      <c r="I16" s="210">
        <f t="shared" si="6"/>
        <v>-0.18794326241134751</v>
      </c>
      <c r="J16" s="192">
        <f t="shared" si="1"/>
        <v>-1484</v>
      </c>
      <c r="K16" s="194">
        <f t="shared" si="2"/>
        <v>3.5313036965237694E-2</v>
      </c>
      <c r="N16" s="192" t="s">
        <v>116</v>
      </c>
      <c r="O16" s="193">
        <v>352</v>
      </c>
      <c r="P16" s="193">
        <v>213</v>
      </c>
      <c r="Q16" s="193">
        <v>624</v>
      </c>
      <c r="R16" s="193">
        <v>610</v>
      </c>
      <c r="S16" s="193">
        <v>457</v>
      </c>
      <c r="T16" s="193">
        <v>626</v>
      </c>
      <c r="U16" s="210">
        <f t="shared" si="7"/>
        <v>0.36980306345733038</v>
      </c>
      <c r="V16" s="192">
        <f t="shared" si="5"/>
        <v>169</v>
      </c>
      <c r="W16" s="194">
        <f t="shared" si="4"/>
        <v>7.2613385918106954E-2</v>
      </c>
    </row>
    <row r="17" spans="1:23" x14ac:dyDescent="0.25">
      <c r="A17" s="1"/>
      <c r="B17" s="192" t="s">
        <v>123</v>
      </c>
      <c r="C17" s="193">
        <v>6796</v>
      </c>
      <c r="D17" s="193">
        <v>429</v>
      </c>
      <c r="E17" s="193">
        <v>8074</v>
      </c>
      <c r="F17" s="193">
        <v>6864</v>
      </c>
      <c r="G17" s="193">
        <v>7511</v>
      </c>
      <c r="H17" s="193">
        <v>7289</v>
      </c>
      <c r="I17" s="210">
        <f t="shared" si="6"/>
        <v>-2.9556650246305383E-2</v>
      </c>
      <c r="J17" s="192">
        <f t="shared" si="1"/>
        <v>-222</v>
      </c>
      <c r="K17" s="194">
        <f t="shared" si="2"/>
        <v>4.0142970436621579E-2</v>
      </c>
      <c r="N17" s="192" t="s">
        <v>123</v>
      </c>
      <c r="O17" s="193">
        <v>274</v>
      </c>
      <c r="P17" s="193">
        <v>17</v>
      </c>
      <c r="Q17" s="193">
        <v>342</v>
      </c>
      <c r="R17" s="193">
        <v>253</v>
      </c>
      <c r="S17" s="193">
        <v>191</v>
      </c>
      <c r="T17" s="193">
        <v>263</v>
      </c>
      <c r="U17" s="210">
        <f t="shared" si="7"/>
        <v>0.37696335078534027</v>
      </c>
      <c r="V17" s="192">
        <f t="shared" si="5"/>
        <v>72</v>
      </c>
      <c r="W17" s="194">
        <f t="shared" si="4"/>
        <v>3.0506901751536943E-2</v>
      </c>
    </row>
    <row r="18" spans="1:23" x14ac:dyDescent="0.25">
      <c r="A18" s="1"/>
      <c r="B18" s="192" t="s">
        <v>119</v>
      </c>
      <c r="C18" s="193">
        <v>2651</v>
      </c>
      <c r="D18" s="193">
        <v>474</v>
      </c>
      <c r="E18" s="193">
        <v>2556</v>
      </c>
      <c r="F18" s="193">
        <v>2738</v>
      </c>
      <c r="G18" s="193">
        <v>3331</v>
      </c>
      <c r="H18" s="193">
        <v>2652</v>
      </c>
      <c r="I18" s="210">
        <f t="shared" si="6"/>
        <v>-0.20384268988291809</v>
      </c>
      <c r="J18" s="192">
        <f t="shared" si="1"/>
        <v>-679</v>
      </c>
      <c r="K18" s="194">
        <f t="shared" si="2"/>
        <v>1.4605454465347844E-2</v>
      </c>
      <c r="N18" s="192" t="s">
        <v>119</v>
      </c>
      <c r="O18" s="193">
        <v>124</v>
      </c>
      <c r="P18" s="193">
        <v>6</v>
      </c>
      <c r="Q18" s="193">
        <v>184</v>
      </c>
      <c r="R18" s="193">
        <v>146</v>
      </c>
      <c r="S18" s="193">
        <v>161</v>
      </c>
      <c r="T18" s="193">
        <v>165</v>
      </c>
      <c r="U18" s="210">
        <f t="shared" si="7"/>
        <v>2.4844720496894457E-2</v>
      </c>
      <c r="V18" s="192">
        <f t="shared" si="5"/>
        <v>4</v>
      </c>
      <c r="W18" s="194">
        <f t="shared" si="4"/>
        <v>1.9139310984804547E-2</v>
      </c>
    </row>
    <row r="19" spans="1:23" x14ac:dyDescent="0.25">
      <c r="A19" s="191" t="s">
        <v>144</v>
      </c>
      <c r="B19" s="192" t="s">
        <v>128</v>
      </c>
      <c r="C19" s="193">
        <v>8436</v>
      </c>
      <c r="D19" s="193">
        <v>108</v>
      </c>
      <c r="E19" s="193">
        <v>6393</v>
      </c>
      <c r="F19" s="193">
        <v>7704</v>
      </c>
      <c r="G19" s="193">
        <v>6892</v>
      </c>
      <c r="H19" s="193">
        <v>6147</v>
      </c>
      <c r="I19" s="210">
        <f t="shared" si="6"/>
        <v>-0.10809634358676723</v>
      </c>
      <c r="J19" s="192">
        <f t="shared" si="1"/>
        <v>-745</v>
      </c>
      <c r="K19" s="194">
        <f t="shared" si="2"/>
        <v>3.3853592985857162E-2</v>
      </c>
      <c r="N19" s="192" t="s">
        <v>128</v>
      </c>
      <c r="O19" s="193">
        <v>342</v>
      </c>
      <c r="P19" s="193">
        <v>15</v>
      </c>
      <c r="Q19" s="193">
        <v>133</v>
      </c>
      <c r="R19" s="193">
        <v>160</v>
      </c>
      <c r="S19" s="193">
        <v>116</v>
      </c>
      <c r="T19" s="193">
        <v>173</v>
      </c>
      <c r="U19" s="210">
        <f t="shared" si="7"/>
        <v>0.49137931034482762</v>
      </c>
      <c r="V19" s="192">
        <f t="shared" si="5"/>
        <v>57</v>
      </c>
      <c r="W19" s="194">
        <f t="shared" si="4"/>
        <v>2.0067277578007192E-2</v>
      </c>
    </row>
    <row r="20" spans="1:23" x14ac:dyDescent="0.25">
      <c r="A20" s="196" t="s">
        <v>145</v>
      </c>
      <c r="B20" s="192" t="s">
        <v>131</v>
      </c>
      <c r="C20" s="193">
        <v>13705</v>
      </c>
      <c r="D20" s="193">
        <v>653</v>
      </c>
      <c r="E20" s="193">
        <v>5803</v>
      </c>
      <c r="F20" s="193">
        <v>7979</v>
      </c>
      <c r="G20" s="193">
        <v>9628</v>
      </c>
      <c r="H20" s="193">
        <v>6756</v>
      </c>
      <c r="I20" s="210">
        <f t="shared" si="6"/>
        <v>-0.29829663481512259</v>
      </c>
      <c r="J20" s="192">
        <f t="shared" si="1"/>
        <v>-2872</v>
      </c>
      <c r="K20" s="194">
        <f t="shared" si="2"/>
        <v>3.7207560470546769E-2</v>
      </c>
      <c r="N20" s="192" t="s">
        <v>131</v>
      </c>
      <c r="O20" s="193">
        <v>606</v>
      </c>
      <c r="P20" s="193">
        <v>4</v>
      </c>
      <c r="Q20" s="193">
        <v>46</v>
      </c>
      <c r="R20" s="193">
        <v>145</v>
      </c>
      <c r="S20" s="193">
        <v>174</v>
      </c>
      <c r="T20" s="193">
        <v>143</v>
      </c>
      <c r="U20" s="210">
        <f t="shared" si="7"/>
        <v>-0.17816091954022983</v>
      </c>
      <c r="V20" s="192">
        <f t="shared" si="5"/>
        <v>-31</v>
      </c>
      <c r="W20" s="194">
        <f t="shared" si="4"/>
        <v>1.6587402853497274E-2</v>
      </c>
    </row>
    <row r="21" spans="1:23" x14ac:dyDescent="0.25">
      <c r="B21" s="197" t="s">
        <v>145</v>
      </c>
      <c r="C21" s="198">
        <f t="shared" ref="C21" si="8">C13-SUM(C14:C20)</f>
        <v>50561</v>
      </c>
      <c r="D21" s="198">
        <f t="shared" ref="D21:H21" si="9">D13-SUM(D14:D20)</f>
        <v>9145</v>
      </c>
      <c r="E21" s="198">
        <f t="shared" si="9"/>
        <v>43300</v>
      </c>
      <c r="F21" s="198">
        <f t="shared" si="9"/>
        <v>51203</v>
      </c>
      <c r="G21" s="198">
        <f t="shared" si="9"/>
        <v>53711</v>
      </c>
      <c r="H21" s="198">
        <f t="shared" si="9"/>
        <v>55527</v>
      </c>
      <c r="I21" s="211">
        <f t="shared" si="6"/>
        <v>3.381057883859917E-2</v>
      </c>
      <c r="J21" s="197">
        <f t="shared" si="1"/>
        <v>1816</v>
      </c>
      <c r="K21" s="199">
        <f t="shared" si="2"/>
        <v>0.30580583337004891</v>
      </c>
      <c r="N21" s="197" t="s">
        <v>145</v>
      </c>
      <c r="O21" s="198">
        <f t="shared" ref="O21:T21" si="10">O13-SUM(O14:O20)</f>
        <v>2942</v>
      </c>
      <c r="P21" s="198">
        <f t="shared" si="10"/>
        <v>396</v>
      </c>
      <c r="Q21" s="198">
        <f t="shared" si="10"/>
        <v>2766</v>
      </c>
      <c r="R21" s="198">
        <f t="shared" si="10"/>
        <v>2744</v>
      </c>
      <c r="S21" s="198">
        <f t="shared" si="10"/>
        <v>2604</v>
      </c>
      <c r="T21" s="198">
        <f t="shared" si="10"/>
        <v>2943</v>
      </c>
      <c r="U21" s="211">
        <f t="shared" si="7"/>
        <v>0.1301843317972351</v>
      </c>
      <c r="V21" s="197">
        <f>T21-S21</f>
        <v>339</v>
      </c>
      <c r="W21" s="199">
        <f t="shared" si="4"/>
        <v>0.34137571047442294</v>
      </c>
    </row>
    <row r="22" spans="1:23" x14ac:dyDescent="0.25">
      <c r="B22" s="184" t="s">
        <v>44</v>
      </c>
      <c r="C22" s="182"/>
      <c r="D22" s="182"/>
      <c r="E22" s="182"/>
      <c r="F22" s="182"/>
      <c r="G22" s="182"/>
      <c r="H22" s="182"/>
      <c r="I22" s="183"/>
      <c r="J22" s="183"/>
      <c r="K22" s="182"/>
    </row>
    <row r="23" spans="1:23" x14ac:dyDescent="0.25">
      <c r="B23" s="185" t="s">
        <v>68</v>
      </c>
      <c r="C23" s="207">
        <f t="shared" ref="C23:H23" si="11">C24+C27</f>
        <v>54424</v>
      </c>
      <c r="D23" s="207">
        <f t="shared" si="11"/>
        <v>6887</v>
      </c>
      <c r="E23" s="207">
        <f t="shared" si="11"/>
        <v>30982</v>
      </c>
      <c r="F23" s="207">
        <f t="shared" si="11"/>
        <v>49992</v>
      </c>
      <c r="G23" s="207">
        <f t="shared" si="11"/>
        <v>58418</v>
      </c>
      <c r="H23" s="207">
        <f t="shared" si="11"/>
        <v>57089</v>
      </c>
      <c r="I23" s="208">
        <f>IFERROR(H23/G23-1,"-")</f>
        <v>-2.2749837378890025E-2</v>
      </c>
      <c r="J23" s="207">
        <f>H23-G23</f>
        <v>-1329</v>
      </c>
      <c r="K23" s="208">
        <f t="shared" ref="K23:K35" si="12">H23/H$9</f>
        <v>0.31440829184473718</v>
      </c>
    </row>
    <row r="24" spans="1:23" x14ac:dyDescent="0.25">
      <c r="B24" s="188" t="s">
        <v>97</v>
      </c>
      <c r="C24" s="189">
        <v>2833</v>
      </c>
      <c r="D24" s="189">
        <v>2438</v>
      </c>
      <c r="E24" s="189">
        <v>1986</v>
      </c>
      <c r="F24" s="189">
        <v>2827</v>
      </c>
      <c r="G24" s="189">
        <v>3396</v>
      </c>
      <c r="H24" s="189">
        <v>2869</v>
      </c>
      <c r="I24" s="209">
        <f>IFERROR(H24/G24-1,"-")</f>
        <v>-0.15518256772673733</v>
      </c>
      <c r="J24" s="188">
        <f t="shared" ref="J24:J34" si="13">H24-G24</f>
        <v>-527</v>
      </c>
      <c r="K24" s="190">
        <f t="shared" si="12"/>
        <v>1.5800546327708508E-2</v>
      </c>
    </row>
    <row r="25" spans="1:23" x14ac:dyDescent="0.25">
      <c r="B25" s="192" t="s">
        <v>103</v>
      </c>
      <c r="C25" s="193">
        <v>2303</v>
      </c>
      <c r="D25" s="193">
        <v>2087</v>
      </c>
      <c r="E25" s="193">
        <v>1287</v>
      </c>
      <c r="F25" s="193">
        <v>1884</v>
      </c>
      <c r="G25" s="193">
        <v>1702</v>
      </c>
      <c r="H25" s="193">
        <v>1300</v>
      </c>
      <c r="I25" s="210">
        <f>IFERROR(H25/G25-1,"-")</f>
        <v>-0.23619271445358403</v>
      </c>
      <c r="J25" s="192">
        <f t="shared" si="13"/>
        <v>-402</v>
      </c>
      <c r="K25" s="194">
        <f t="shared" si="12"/>
        <v>7.1595365026214915E-3</v>
      </c>
    </row>
    <row r="26" spans="1:23" x14ac:dyDescent="0.25">
      <c r="B26" s="192" t="s">
        <v>100</v>
      </c>
      <c r="C26" s="193">
        <v>530</v>
      </c>
      <c r="D26" s="193">
        <v>351</v>
      </c>
      <c r="E26" s="193">
        <v>699</v>
      </c>
      <c r="F26" s="193">
        <v>943</v>
      </c>
      <c r="G26" s="193">
        <v>1694</v>
      </c>
      <c r="H26" s="193">
        <v>1569</v>
      </c>
      <c r="I26" s="210">
        <f>IFERROR(H26/G26-1,"-")</f>
        <v>-7.3789846517119284E-2</v>
      </c>
      <c r="J26" s="192">
        <f t="shared" si="13"/>
        <v>-125</v>
      </c>
      <c r="K26" s="194">
        <f t="shared" si="12"/>
        <v>8.6410098250870159E-3</v>
      </c>
    </row>
    <row r="27" spans="1:23" x14ac:dyDescent="0.25">
      <c r="B27" s="188" t="s">
        <v>107</v>
      </c>
      <c r="C27" s="189">
        <v>51591</v>
      </c>
      <c r="D27" s="189">
        <v>4449</v>
      </c>
      <c r="E27" s="189">
        <v>28996</v>
      </c>
      <c r="F27" s="189">
        <v>47165</v>
      </c>
      <c r="G27" s="189">
        <v>55022</v>
      </c>
      <c r="H27" s="189">
        <v>54220</v>
      </c>
      <c r="I27" s="209">
        <f>IFERROR(H27/G27-1,"-")</f>
        <v>-1.4575987786703548E-2</v>
      </c>
      <c r="J27" s="188">
        <f t="shared" si="13"/>
        <v>-802</v>
      </c>
      <c r="K27" s="190">
        <f t="shared" si="12"/>
        <v>0.29860774551702868</v>
      </c>
    </row>
    <row r="28" spans="1:23" x14ac:dyDescent="0.25">
      <c r="B28" s="192" t="s">
        <v>110</v>
      </c>
      <c r="C28" s="193">
        <v>28098</v>
      </c>
      <c r="D28" s="193">
        <v>518</v>
      </c>
      <c r="E28" s="193">
        <v>12120</v>
      </c>
      <c r="F28" s="193">
        <v>21878</v>
      </c>
      <c r="G28" s="193">
        <v>27249</v>
      </c>
      <c r="H28" s="193">
        <v>28734</v>
      </c>
      <c r="I28" s="210">
        <f t="shared" ref="I28:I35" si="14">IFERROR(H28/G28-1,"-")</f>
        <v>5.4497412749091811E-2</v>
      </c>
      <c r="J28" s="192">
        <f t="shared" si="13"/>
        <v>1485</v>
      </c>
      <c r="K28" s="194">
        <f t="shared" si="12"/>
        <v>0.15824778605101997</v>
      </c>
    </row>
    <row r="29" spans="1:23" x14ac:dyDescent="0.25">
      <c r="B29" s="192" t="s">
        <v>113</v>
      </c>
      <c r="C29" s="193">
        <v>4020</v>
      </c>
      <c r="D29" s="193">
        <v>419</v>
      </c>
      <c r="E29" s="193">
        <v>1768</v>
      </c>
      <c r="F29" s="193">
        <v>2327</v>
      </c>
      <c r="G29" s="193">
        <v>2756</v>
      </c>
      <c r="H29" s="193">
        <v>2616</v>
      </c>
      <c r="I29" s="210">
        <f t="shared" si="14"/>
        <v>-5.0798258345428171E-2</v>
      </c>
      <c r="J29" s="192">
        <f t="shared" si="13"/>
        <v>-140</v>
      </c>
      <c r="K29" s="194">
        <f t="shared" si="12"/>
        <v>1.4407190377582941E-2</v>
      </c>
    </row>
    <row r="30" spans="1:23" x14ac:dyDescent="0.25">
      <c r="B30" s="192" t="s">
        <v>116</v>
      </c>
      <c r="C30" s="193">
        <v>1565</v>
      </c>
      <c r="D30" s="193">
        <v>745</v>
      </c>
      <c r="E30" s="193">
        <v>1803</v>
      </c>
      <c r="F30" s="193">
        <v>3031</v>
      </c>
      <c r="G30" s="193">
        <v>4634</v>
      </c>
      <c r="H30" s="193">
        <v>2370</v>
      </c>
      <c r="I30" s="210">
        <f t="shared" si="14"/>
        <v>-0.48856279671989644</v>
      </c>
      <c r="J30" s="192">
        <f t="shared" si="13"/>
        <v>-2264</v>
      </c>
      <c r="K30" s="194">
        <f t="shared" si="12"/>
        <v>1.3052385777856104E-2</v>
      </c>
    </row>
    <row r="31" spans="1:23" x14ac:dyDescent="0.25">
      <c r="B31" s="192" t="s">
        <v>123</v>
      </c>
      <c r="C31" s="193">
        <v>1891</v>
      </c>
      <c r="D31" s="193">
        <v>109</v>
      </c>
      <c r="E31" s="193">
        <v>1831</v>
      </c>
      <c r="F31" s="193">
        <v>2110</v>
      </c>
      <c r="G31" s="193">
        <v>2096</v>
      </c>
      <c r="H31" s="193">
        <v>1987</v>
      </c>
      <c r="I31" s="210">
        <f t="shared" si="14"/>
        <v>-5.2003816793893098E-2</v>
      </c>
      <c r="J31" s="192">
        <f t="shared" si="13"/>
        <v>-109</v>
      </c>
      <c r="K31" s="194">
        <f t="shared" si="12"/>
        <v>1.0943076177468388E-2</v>
      </c>
    </row>
    <row r="32" spans="1:23" x14ac:dyDescent="0.25">
      <c r="B32" s="192" t="s">
        <v>119</v>
      </c>
      <c r="C32" s="193">
        <v>999</v>
      </c>
      <c r="D32" s="193">
        <v>183</v>
      </c>
      <c r="E32" s="193">
        <v>876</v>
      </c>
      <c r="F32" s="193">
        <v>929</v>
      </c>
      <c r="G32" s="193">
        <v>1043</v>
      </c>
      <c r="H32" s="193">
        <v>902</v>
      </c>
      <c r="I32" s="210">
        <f t="shared" si="14"/>
        <v>-0.13518696069031644</v>
      </c>
      <c r="J32" s="192">
        <f t="shared" si="13"/>
        <v>-141</v>
      </c>
      <c r="K32" s="194">
        <f t="shared" si="12"/>
        <v>4.9676168656650659E-3</v>
      </c>
    </row>
    <row r="33" spans="2:11" x14ac:dyDescent="0.25">
      <c r="B33" s="192" t="s">
        <v>128</v>
      </c>
      <c r="C33" s="193">
        <v>1653</v>
      </c>
      <c r="D33" s="193">
        <v>19</v>
      </c>
      <c r="E33" s="193">
        <v>727</v>
      </c>
      <c r="F33" s="193">
        <v>1414</v>
      </c>
      <c r="G33" s="193">
        <v>969</v>
      </c>
      <c r="H33" s="193">
        <v>1188</v>
      </c>
      <c r="I33" s="210">
        <f t="shared" si="14"/>
        <v>0.22600619195046434</v>
      </c>
      <c r="J33" s="192">
        <f t="shared" si="13"/>
        <v>219</v>
      </c>
      <c r="K33" s="194">
        <f t="shared" si="12"/>
        <v>6.5427148962417941E-3</v>
      </c>
    </row>
    <row r="34" spans="2:11" x14ac:dyDescent="0.25">
      <c r="B34" s="192" t="s">
        <v>131</v>
      </c>
      <c r="C34" s="193">
        <v>1522</v>
      </c>
      <c r="D34" s="193">
        <v>58</v>
      </c>
      <c r="E34" s="193">
        <v>525</v>
      </c>
      <c r="F34" s="193">
        <v>1167</v>
      </c>
      <c r="G34" s="193">
        <v>1180</v>
      </c>
      <c r="H34" s="193">
        <v>752</v>
      </c>
      <c r="I34" s="210">
        <f t="shared" si="14"/>
        <v>-0.36271186440677972</v>
      </c>
      <c r="J34" s="192">
        <f t="shared" si="13"/>
        <v>-428</v>
      </c>
      <c r="K34" s="194">
        <f t="shared" si="12"/>
        <v>4.141516499977971E-3</v>
      </c>
    </row>
    <row r="35" spans="2:11" x14ac:dyDescent="0.25">
      <c r="B35" s="197" t="s">
        <v>145</v>
      </c>
      <c r="C35" s="198">
        <f t="shared" ref="C35" si="15">C27-SUM(C28:C34)</f>
        <v>11843</v>
      </c>
      <c r="D35" s="198">
        <f t="shared" ref="D35:H35" si="16">D27-SUM(D28:D34)</f>
        <v>2398</v>
      </c>
      <c r="E35" s="198">
        <f t="shared" si="16"/>
        <v>9346</v>
      </c>
      <c r="F35" s="198">
        <f t="shared" si="16"/>
        <v>14309</v>
      </c>
      <c r="G35" s="198">
        <f t="shared" si="16"/>
        <v>15095</v>
      </c>
      <c r="H35" s="198">
        <f t="shared" si="16"/>
        <v>15671</v>
      </c>
      <c r="I35" s="211">
        <f t="shared" si="14"/>
        <v>3.8158330573037524E-2</v>
      </c>
      <c r="J35" s="197">
        <f>H35-G35</f>
        <v>576</v>
      </c>
      <c r="K35" s="199">
        <f t="shared" si="12"/>
        <v>8.6305458871216462E-2</v>
      </c>
    </row>
    <row r="36" spans="2:11" x14ac:dyDescent="0.25">
      <c r="B36" s="184" t="s">
        <v>45</v>
      </c>
      <c r="C36" s="182"/>
      <c r="D36" s="182"/>
      <c r="E36" s="182"/>
      <c r="F36" s="182"/>
      <c r="G36" s="182"/>
      <c r="H36" s="182"/>
      <c r="I36" s="183"/>
      <c r="J36" s="183"/>
      <c r="K36" s="182"/>
    </row>
    <row r="37" spans="2:11" x14ac:dyDescent="0.25">
      <c r="B37" s="185" t="s">
        <v>68</v>
      </c>
      <c r="C37" s="207">
        <f t="shared" ref="C37:H37" si="17">C38+C41</f>
        <v>85018</v>
      </c>
      <c r="D37" s="207">
        <f t="shared" si="17"/>
        <v>13023</v>
      </c>
      <c r="E37" s="207">
        <f t="shared" si="17"/>
        <v>69712</v>
      </c>
      <c r="F37" s="207">
        <f t="shared" si="17"/>
        <v>79229</v>
      </c>
      <c r="G37" s="207">
        <f t="shared" si="17"/>
        <v>84633</v>
      </c>
      <c r="H37" s="207">
        <f t="shared" si="17"/>
        <v>81367</v>
      </c>
      <c r="I37" s="208">
        <f>IFERROR(H37/G37-1,"-")</f>
        <v>-3.8590148050996698E-2</v>
      </c>
      <c r="J37" s="207">
        <f>H37-G37</f>
        <v>-3266</v>
      </c>
      <c r="K37" s="208">
        <f t="shared" ref="K37:K49" si="18">H37/H$9</f>
        <v>0.44811538969907916</v>
      </c>
    </row>
    <row r="38" spans="2:11" x14ac:dyDescent="0.25">
      <c r="B38" s="188" t="s">
        <v>97</v>
      </c>
      <c r="C38" s="189">
        <v>3397</v>
      </c>
      <c r="D38" s="189">
        <v>3790</v>
      </c>
      <c r="E38" s="189">
        <v>2740</v>
      </c>
      <c r="F38" s="189">
        <v>2508</v>
      </c>
      <c r="G38" s="189">
        <v>2672</v>
      </c>
      <c r="H38" s="189">
        <v>2646</v>
      </c>
      <c r="I38" s="209">
        <f>IFERROR(H38/G38-1,"-")</f>
        <v>-9.7305389221556959E-3</v>
      </c>
      <c r="J38" s="188">
        <f t="shared" ref="J38:J48" si="19">H38-G38</f>
        <v>-26</v>
      </c>
      <c r="K38" s="190">
        <f t="shared" si="18"/>
        <v>1.457241045072036E-2</v>
      </c>
    </row>
    <row r="39" spans="2:11" x14ac:dyDescent="0.25">
      <c r="B39" s="192" t="s">
        <v>103</v>
      </c>
      <c r="C39" s="193">
        <v>2450</v>
      </c>
      <c r="D39" s="193">
        <v>3492</v>
      </c>
      <c r="E39" s="193">
        <v>1743</v>
      </c>
      <c r="F39" s="193">
        <v>1312</v>
      </c>
      <c r="G39" s="193">
        <v>1383</v>
      </c>
      <c r="H39" s="193">
        <v>1153</v>
      </c>
      <c r="I39" s="210">
        <f>IFERROR(H39/G39-1,"-")</f>
        <v>-0.16630513376717282</v>
      </c>
      <c r="J39" s="192">
        <f t="shared" si="19"/>
        <v>-230</v>
      </c>
      <c r="K39" s="194">
        <f t="shared" si="18"/>
        <v>6.3499581442481388E-3</v>
      </c>
    </row>
    <row r="40" spans="2:11" x14ac:dyDescent="0.25">
      <c r="B40" s="192" t="s">
        <v>100</v>
      </c>
      <c r="C40" s="193">
        <v>947</v>
      </c>
      <c r="D40" s="193">
        <v>298</v>
      </c>
      <c r="E40" s="193">
        <v>997</v>
      </c>
      <c r="F40" s="193">
        <v>1196</v>
      </c>
      <c r="G40" s="193">
        <v>1289</v>
      </c>
      <c r="H40" s="193">
        <v>1493</v>
      </c>
      <c r="I40" s="210">
        <f>IFERROR(H40/G40-1,"-")</f>
        <v>0.15826221877424351</v>
      </c>
      <c r="J40" s="192">
        <f t="shared" si="19"/>
        <v>204</v>
      </c>
      <c r="K40" s="194">
        <f t="shared" si="18"/>
        <v>8.2224523064722208E-3</v>
      </c>
    </row>
    <row r="41" spans="2:11" x14ac:dyDescent="0.25">
      <c r="B41" s="188" t="s">
        <v>107</v>
      </c>
      <c r="C41" s="189">
        <v>81621</v>
      </c>
      <c r="D41" s="189">
        <v>9233</v>
      </c>
      <c r="E41" s="189">
        <v>66972</v>
      </c>
      <c r="F41" s="189">
        <v>76721</v>
      </c>
      <c r="G41" s="189">
        <v>81961</v>
      </c>
      <c r="H41" s="189">
        <v>78721</v>
      </c>
      <c r="I41" s="209">
        <f>IFERROR(H41/G41-1,"-")</f>
        <v>-3.9530996449530842E-2</v>
      </c>
      <c r="J41" s="188">
        <f t="shared" si="19"/>
        <v>-3240</v>
      </c>
      <c r="K41" s="190">
        <f t="shared" si="18"/>
        <v>0.43354297924835883</v>
      </c>
    </row>
    <row r="42" spans="2:11" x14ac:dyDescent="0.25">
      <c r="B42" s="192" t="s">
        <v>110</v>
      </c>
      <c r="C42" s="193">
        <v>33439</v>
      </c>
      <c r="D42" s="193">
        <v>521</v>
      </c>
      <c r="E42" s="193">
        <v>23920</v>
      </c>
      <c r="F42" s="193">
        <v>32736</v>
      </c>
      <c r="G42" s="193">
        <v>35682</v>
      </c>
      <c r="H42" s="193">
        <v>35067</v>
      </c>
      <c r="I42" s="210">
        <f t="shared" ref="I42:I49" si="20">IFERROR(H42/G42-1,"-")</f>
        <v>-1.723558096519251E-2</v>
      </c>
      <c r="J42" s="192">
        <f t="shared" si="19"/>
        <v>-615</v>
      </c>
      <c r="K42" s="194">
        <f t="shared" si="18"/>
        <v>0.19312574349032913</v>
      </c>
    </row>
    <row r="43" spans="2:11" x14ac:dyDescent="0.25">
      <c r="B43" s="192" t="s">
        <v>113</v>
      </c>
      <c r="C43" s="193">
        <v>2650</v>
      </c>
      <c r="D43" s="193">
        <v>723</v>
      </c>
      <c r="E43" s="193">
        <v>1876</v>
      </c>
      <c r="F43" s="193">
        <v>2019</v>
      </c>
      <c r="G43" s="193">
        <v>2408</v>
      </c>
      <c r="H43" s="193">
        <v>2469</v>
      </c>
      <c r="I43" s="210">
        <f t="shared" si="20"/>
        <v>2.5332225913621276E-2</v>
      </c>
      <c r="J43" s="192">
        <f t="shared" si="19"/>
        <v>61</v>
      </c>
      <c r="K43" s="194">
        <f t="shared" si="18"/>
        <v>1.3597612019209587E-2</v>
      </c>
    </row>
    <row r="44" spans="2:11" x14ac:dyDescent="0.25">
      <c r="B44" s="192" t="s">
        <v>116</v>
      </c>
      <c r="C44" s="193">
        <v>1388</v>
      </c>
      <c r="D44" s="193">
        <v>1482</v>
      </c>
      <c r="E44" s="193">
        <v>1781</v>
      </c>
      <c r="F44" s="193">
        <v>1633</v>
      </c>
      <c r="G44" s="193">
        <v>1815</v>
      </c>
      <c r="H44" s="193">
        <v>1763</v>
      </c>
      <c r="I44" s="210">
        <f t="shared" si="20"/>
        <v>-2.8650137741046855E-2</v>
      </c>
      <c r="J44" s="192">
        <f t="shared" si="19"/>
        <v>-52</v>
      </c>
      <c r="K44" s="194">
        <f t="shared" si="18"/>
        <v>9.709432964708992E-3</v>
      </c>
    </row>
    <row r="45" spans="2:11" x14ac:dyDescent="0.25">
      <c r="B45" s="192" t="s">
        <v>123</v>
      </c>
      <c r="C45" s="193">
        <v>4221</v>
      </c>
      <c r="D45" s="193">
        <v>265</v>
      </c>
      <c r="E45" s="193">
        <v>4454</v>
      </c>
      <c r="F45" s="193">
        <v>3749</v>
      </c>
      <c r="G45" s="193">
        <v>3797</v>
      </c>
      <c r="H45" s="193">
        <v>3619</v>
      </c>
      <c r="I45" s="210">
        <f t="shared" si="20"/>
        <v>-4.6879115090861179E-2</v>
      </c>
      <c r="J45" s="192">
        <f t="shared" si="19"/>
        <v>-178</v>
      </c>
      <c r="K45" s="194">
        <f t="shared" si="18"/>
        <v>1.9931048156143983E-2</v>
      </c>
    </row>
    <row r="46" spans="2:11" x14ac:dyDescent="0.25">
      <c r="B46" s="192" t="s">
        <v>119</v>
      </c>
      <c r="C46" s="193">
        <v>1170</v>
      </c>
      <c r="D46" s="193">
        <v>245</v>
      </c>
      <c r="E46" s="193">
        <v>1295</v>
      </c>
      <c r="F46" s="193">
        <v>1329</v>
      </c>
      <c r="G46" s="193">
        <v>1769</v>
      </c>
      <c r="H46" s="193">
        <v>1369</v>
      </c>
      <c r="I46" s="210">
        <f t="shared" si="20"/>
        <v>-0.22611644997173541</v>
      </c>
      <c r="J46" s="192">
        <f t="shared" si="19"/>
        <v>-400</v>
      </c>
      <c r="K46" s="194">
        <f t="shared" si="18"/>
        <v>7.5395426708375554E-3</v>
      </c>
    </row>
    <row r="47" spans="2:11" x14ac:dyDescent="0.25">
      <c r="B47" s="192" t="s">
        <v>128</v>
      </c>
      <c r="C47" s="193">
        <v>5109</v>
      </c>
      <c r="D47" s="193">
        <v>50</v>
      </c>
      <c r="E47" s="193">
        <v>4585</v>
      </c>
      <c r="F47" s="193">
        <v>4518</v>
      </c>
      <c r="G47" s="193">
        <v>4429</v>
      </c>
      <c r="H47" s="193">
        <v>3434</v>
      </c>
      <c r="I47" s="210">
        <f t="shared" si="20"/>
        <v>-0.22465567848272749</v>
      </c>
      <c r="J47" s="192">
        <f t="shared" si="19"/>
        <v>-995</v>
      </c>
      <c r="K47" s="194">
        <f t="shared" si="18"/>
        <v>1.8912191038463234E-2</v>
      </c>
    </row>
    <row r="48" spans="2:11" x14ac:dyDescent="0.25">
      <c r="B48" s="192" t="s">
        <v>131</v>
      </c>
      <c r="C48" s="193">
        <v>9025</v>
      </c>
      <c r="D48" s="193">
        <v>502</v>
      </c>
      <c r="E48" s="193">
        <v>4211</v>
      </c>
      <c r="F48" s="193">
        <v>4894</v>
      </c>
      <c r="G48" s="193">
        <v>5688</v>
      </c>
      <c r="H48" s="193">
        <v>3940</v>
      </c>
      <c r="I48" s="210">
        <f t="shared" si="20"/>
        <v>-0.30731364275668072</v>
      </c>
      <c r="J48" s="192">
        <f t="shared" si="19"/>
        <v>-1748</v>
      </c>
      <c r="K48" s="194">
        <f t="shared" si="18"/>
        <v>2.1698902938714369E-2</v>
      </c>
    </row>
    <row r="49" spans="2:11" x14ac:dyDescent="0.25">
      <c r="B49" s="197" t="s">
        <v>145</v>
      </c>
      <c r="C49" s="198">
        <f t="shared" ref="C49" si="21">C41-SUM(C42:C48)</f>
        <v>24619</v>
      </c>
      <c r="D49" s="198">
        <f t="shared" ref="D49:H49" si="22">D41-SUM(D42:D48)</f>
        <v>5445</v>
      </c>
      <c r="E49" s="198">
        <f t="shared" si="22"/>
        <v>24850</v>
      </c>
      <c r="F49" s="198">
        <f t="shared" si="22"/>
        <v>25843</v>
      </c>
      <c r="G49" s="198">
        <f t="shared" si="22"/>
        <v>26373</v>
      </c>
      <c r="H49" s="198">
        <f t="shared" si="22"/>
        <v>27060</v>
      </c>
      <c r="I49" s="211">
        <f t="shared" si="20"/>
        <v>2.6049368672506068E-2</v>
      </c>
      <c r="J49" s="197">
        <f>H49-G49</f>
        <v>687</v>
      </c>
      <c r="K49" s="199">
        <f t="shared" si="18"/>
        <v>0.14902850596995199</v>
      </c>
    </row>
    <row r="50" spans="2:11" x14ac:dyDescent="0.25">
      <c r="B50" s="184" t="s">
        <v>46</v>
      </c>
      <c r="C50" s="182"/>
      <c r="D50" s="182"/>
      <c r="E50" s="182"/>
      <c r="F50" s="182"/>
      <c r="G50" s="182"/>
      <c r="H50" s="182"/>
      <c r="I50" s="183"/>
      <c r="J50" s="183"/>
      <c r="K50" s="182"/>
    </row>
    <row r="51" spans="2:11" x14ac:dyDescent="0.25">
      <c r="B51" s="185" t="s">
        <v>68</v>
      </c>
      <c r="C51" s="207">
        <f t="shared" ref="C51:H51" si="23">IFERROR(C52+C55,"nd")</f>
        <v>1548</v>
      </c>
      <c r="D51" s="207">
        <f t="shared" si="23"/>
        <v>0</v>
      </c>
      <c r="E51" s="207">
        <f t="shared" si="23"/>
        <v>0</v>
      </c>
      <c r="F51" s="207">
        <f t="shared" si="23"/>
        <v>0</v>
      </c>
      <c r="G51" s="207">
        <f t="shared" si="23"/>
        <v>0</v>
      </c>
      <c r="H51" s="207">
        <f t="shared" si="23"/>
        <v>0</v>
      </c>
      <c r="I51" s="208" t="str">
        <f>IFERROR(H51/G51-1,"-")</f>
        <v>-</v>
      </c>
      <c r="J51" s="207">
        <f>H51-G51</f>
        <v>0</v>
      </c>
      <c r="K51" s="208">
        <f t="shared" ref="K51:K63" si="24">H51/H$9</f>
        <v>0</v>
      </c>
    </row>
    <row r="52" spans="2:11" x14ac:dyDescent="0.25">
      <c r="B52" s="188" t="s">
        <v>97</v>
      </c>
      <c r="C52" s="189">
        <v>296</v>
      </c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209" t="str">
        <f>IFERROR(H52/G52-1,"-")</f>
        <v>-</v>
      </c>
      <c r="J52" s="188">
        <f t="shared" ref="J52:J62" si="25">H52-G52</f>
        <v>0</v>
      </c>
      <c r="K52" s="190">
        <f t="shared" si="24"/>
        <v>0</v>
      </c>
    </row>
    <row r="53" spans="2:11" x14ac:dyDescent="0.25">
      <c r="B53" s="192" t="s">
        <v>103</v>
      </c>
      <c r="C53" s="193">
        <v>117</v>
      </c>
      <c r="D53" s="193">
        <v>0</v>
      </c>
      <c r="E53" s="193">
        <v>0</v>
      </c>
      <c r="F53" s="193">
        <v>0</v>
      </c>
      <c r="G53" s="193">
        <v>0</v>
      </c>
      <c r="H53" s="193">
        <v>0</v>
      </c>
      <c r="I53" s="210" t="str">
        <f>IFERROR(H53/G53-1,"-")</f>
        <v>-</v>
      </c>
      <c r="J53" s="192">
        <f t="shared" si="25"/>
        <v>0</v>
      </c>
      <c r="K53" s="194">
        <f t="shared" si="24"/>
        <v>0</v>
      </c>
    </row>
    <row r="54" spans="2:11" x14ac:dyDescent="0.25">
      <c r="B54" s="192" t="s">
        <v>100</v>
      </c>
      <c r="C54" s="193">
        <v>179</v>
      </c>
      <c r="D54" s="193">
        <v>0</v>
      </c>
      <c r="E54" s="193">
        <v>0</v>
      </c>
      <c r="F54" s="193">
        <v>0</v>
      </c>
      <c r="G54" s="193">
        <v>0</v>
      </c>
      <c r="H54" s="193">
        <v>0</v>
      </c>
      <c r="I54" s="210" t="str">
        <f>IFERROR(H54/G54-1,"-")</f>
        <v>-</v>
      </c>
      <c r="J54" s="192">
        <f t="shared" si="25"/>
        <v>0</v>
      </c>
      <c r="K54" s="194">
        <f t="shared" si="24"/>
        <v>0</v>
      </c>
    </row>
    <row r="55" spans="2:11" x14ac:dyDescent="0.25">
      <c r="B55" s="188" t="s">
        <v>107</v>
      </c>
      <c r="C55" s="189">
        <v>1252</v>
      </c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209" t="str">
        <f>IFERROR(H55/G55-1,"-")</f>
        <v>-</v>
      </c>
      <c r="J55" s="188">
        <f t="shared" si="25"/>
        <v>0</v>
      </c>
      <c r="K55" s="190">
        <f t="shared" si="24"/>
        <v>0</v>
      </c>
    </row>
    <row r="56" spans="2:11" x14ac:dyDescent="0.25">
      <c r="B56" s="192" t="s">
        <v>110</v>
      </c>
      <c r="C56" s="193">
        <v>447</v>
      </c>
      <c r="D56" s="193">
        <v>0</v>
      </c>
      <c r="E56" s="193">
        <v>0</v>
      </c>
      <c r="F56" s="193">
        <v>0</v>
      </c>
      <c r="G56" s="193">
        <v>0</v>
      </c>
      <c r="H56" s="193">
        <v>0</v>
      </c>
      <c r="I56" s="210" t="str">
        <f t="shared" ref="I56:I63" si="26">IFERROR(H56/G56-1,"-")</f>
        <v>-</v>
      </c>
      <c r="J56" s="192">
        <f t="shared" si="25"/>
        <v>0</v>
      </c>
      <c r="K56" s="194">
        <f t="shared" si="24"/>
        <v>0</v>
      </c>
    </row>
    <row r="57" spans="2:11" x14ac:dyDescent="0.25">
      <c r="B57" s="192" t="s">
        <v>113</v>
      </c>
      <c r="C57" s="193">
        <v>72</v>
      </c>
      <c r="D57" s="193">
        <v>0</v>
      </c>
      <c r="E57" s="193">
        <v>0</v>
      </c>
      <c r="F57" s="193">
        <v>0</v>
      </c>
      <c r="G57" s="193">
        <v>0</v>
      </c>
      <c r="H57" s="193">
        <v>0</v>
      </c>
      <c r="I57" s="210" t="str">
        <f t="shared" si="26"/>
        <v>-</v>
      </c>
      <c r="J57" s="192">
        <f t="shared" si="25"/>
        <v>0</v>
      </c>
      <c r="K57" s="194">
        <f t="shared" si="24"/>
        <v>0</v>
      </c>
    </row>
    <row r="58" spans="2:11" x14ac:dyDescent="0.25">
      <c r="B58" s="192" t="s">
        <v>116</v>
      </c>
      <c r="C58" s="193">
        <v>51</v>
      </c>
      <c r="D58" s="193">
        <v>0</v>
      </c>
      <c r="E58" s="193">
        <v>0</v>
      </c>
      <c r="F58" s="193">
        <v>0</v>
      </c>
      <c r="G58" s="193">
        <v>0</v>
      </c>
      <c r="H58" s="193">
        <v>0</v>
      </c>
      <c r="I58" s="210" t="str">
        <f t="shared" si="26"/>
        <v>-</v>
      </c>
      <c r="J58" s="192">
        <f t="shared" si="25"/>
        <v>0</v>
      </c>
      <c r="K58" s="194">
        <f t="shared" si="24"/>
        <v>0</v>
      </c>
    </row>
    <row r="59" spans="2:11" x14ac:dyDescent="0.25">
      <c r="B59" s="192" t="s">
        <v>123</v>
      </c>
      <c r="C59" s="193">
        <v>13</v>
      </c>
      <c r="D59" s="193">
        <v>0</v>
      </c>
      <c r="E59" s="193">
        <v>0</v>
      </c>
      <c r="F59" s="193">
        <v>0</v>
      </c>
      <c r="G59" s="193">
        <v>0</v>
      </c>
      <c r="H59" s="193">
        <v>0</v>
      </c>
      <c r="I59" s="210" t="str">
        <f t="shared" si="26"/>
        <v>-</v>
      </c>
      <c r="J59" s="192">
        <f t="shared" si="25"/>
        <v>0</v>
      </c>
      <c r="K59" s="194">
        <f t="shared" si="24"/>
        <v>0</v>
      </c>
    </row>
    <row r="60" spans="2:11" x14ac:dyDescent="0.25">
      <c r="B60" s="192" t="s">
        <v>119</v>
      </c>
      <c r="C60" s="193">
        <v>48</v>
      </c>
      <c r="D60" s="193">
        <v>0</v>
      </c>
      <c r="E60" s="193">
        <v>0</v>
      </c>
      <c r="F60" s="193">
        <v>0</v>
      </c>
      <c r="G60" s="193">
        <v>0</v>
      </c>
      <c r="H60" s="193">
        <v>0</v>
      </c>
      <c r="I60" s="210" t="str">
        <f t="shared" si="26"/>
        <v>-</v>
      </c>
      <c r="J60" s="192">
        <f t="shared" si="25"/>
        <v>0</v>
      </c>
      <c r="K60" s="194">
        <f t="shared" si="24"/>
        <v>0</v>
      </c>
    </row>
    <row r="61" spans="2:11" x14ac:dyDescent="0.25">
      <c r="B61" s="192" t="s">
        <v>128</v>
      </c>
      <c r="C61" s="193">
        <v>47</v>
      </c>
      <c r="D61" s="193">
        <v>0</v>
      </c>
      <c r="E61" s="193">
        <v>0</v>
      </c>
      <c r="F61" s="193">
        <v>0</v>
      </c>
      <c r="G61" s="193">
        <v>0</v>
      </c>
      <c r="H61" s="193">
        <v>0</v>
      </c>
      <c r="I61" s="210" t="str">
        <f t="shared" si="26"/>
        <v>-</v>
      </c>
      <c r="J61" s="192">
        <f t="shared" si="25"/>
        <v>0</v>
      </c>
      <c r="K61" s="194">
        <f t="shared" si="24"/>
        <v>0</v>
      </c>
    </row>
    <row r="62" spans="2:11" x14ac:dyDescent="0.25">
      <c r="B62" s="192" t="s">
        <v>131</v>
      </c>
      <c r="C62" s="193">
        <v>84</v>
      </c>
      <c r="D62" s="193">
        <v>0</v>
      </c>
      <c r="E62" s="193">
        <v>0</v>
      </c>
      <c r="F62" s="193">
        <v>0</v>
      </c>
      <c r="G62" s="193">
        <v>0</v>
      </c>
      <c r="H62" s="193">
        <v>0</v>
      </c>
      <c r="I62" s="210" t="str">
        <f t="shared" si="26"/>
        <v>-</v>
      </c>
      <c r="J62" s="192">
        <f t="shared" si="25"/>
        <v>0</v>
      </c>
      <c r="K62" s="194">
        <f t="shared" si="24"/>
        <v>0</v>
      </c>
    </row>
    <row r="63" spans="2:11" x14ac:dyDescent="0.25">
      <c r="B63" s="197" t="s">
        <v>145</v>
      </c>
      <c r="C63" s="198">
        <f t="shared" ref="C63:H63" si="27">IFERROR(C55-SUM(C56:C62),"nd")</f>
        <v>490</v>
      </c>
      <c r="D63" s="198">
        <f t="shared" si="27"/>
        <v>0</v>
      </c>
      <c r="E63" s="198">
        <f t="shared" si="27"/>
        <v>0</v>
      </c>
      <c r="F63" s="198">
        <f t="shared" si="27"/>
        <v>0</v>
      </c>
      <c r="G63" s="198">
        <f t="shared" si="27"/>
        <v>0</v>
      </c>
      <c r="H63" s="198">
        <f t="shared" si="27"/>
        <v>0</v>
      </c>
      <c r="I63" s="211" t="str">
        <f t="shared" si="26"/>
        <v>-</v>
      </c>
      <c r="J63" s="197">
        <f>H63-G63</f>
        <v>0</v>
      </c>
      <c r="K63" s="199">
        <f t="shared" si="24"/>
        <v>0</v>
      </c>
    </row>
    <row r="64" spans="2:11" x14ac:dyDescent="0.25">
      <c r="B64" s="184" t="s">
        <v>47</v>
      </c>
      <c r="C64" s="182"/>
      <c r="D64" s="182"/>
      <c r="E64" s="182"/>
      <c r="F64" s="182"/>
      <c r="G64" s="182"/>
      <c r="H64" s="182"/>
      <c r="I64" s="183"/>
      <c r="J64" s="183"/>
      <c r="K64" s="182"/>
    </row>
    <row r="65" spans="2:11" x14ac:dyDescent="0.25">
      <c r="B65" s="185" t="s">
        <v>68</v>
      </c>
      <c r="C65" s="207" t="str">
        <f t="shared" ref="C65:H65" si="28">IFERROR(C66+C69,"nd")</f>
        <v>nd</v>
      </c>
      <c r="D65" s="207" t="str">
        <f t="shared" si="28"/>
        <v>nd</v>
      </c>
      <c r="E65" s="207" t="str">
        <f t="shared" si="28"/>
        <v>nd</v>
      </c>
      <c r="F65" s="207" t="str">
        <f t="shared" si="28"/>
        <v>nd</v>
      </c>
      <c r="G65" s="207" t="str">
        <f t="shared" si="28"/>
        <v>nd</v>
      </c>
      <c r="H65" s="207" t="str">
        <f t="shared" si="28"/>
        <v>nd</v>
      </c>
      <c r="I65" s="208" t="str">
        <f>IFERROR(H65/G65-1,"-")</f>
        <v>-</v>
      </c>
      <c r="J65" s="207" t="str">
        <f>IFERROR(H65-G65,"-")</f>
        <v>-</v>
      </c>
      <c r="K65" s="208" t="str">
        <f>IFERROR(H65/H$9,"-")</f>
        <v>-</v>
      </c>
    </row>
    <row r="66" spans="2:11" x14ac:dyDescent="0.25">
      <c r="B66" s="188" t="s">
        <v>97</v>
      </c>
      <c r="C66" s="189" t="s">
        <v>319</v>
      </c>
      <c r="D66" s="189" t="s">
        <v>319</v>
      </c>
      <c r="E66" s="189" t="s">
        <v>319</v>
      </c>
      <c r="F66" s="189" t="s">
        <v>319</v>
      </c>
      <c r="G66" s="189" t="s">
        <v>319</v>
      </c>
      <c r="H66" s="189" t="s">
        <v>319</v>
      </c>
      <c r="I66" s="209" t="str">
        <f>IFERROR(H66/G66-1,"-")</f>
        <v>-</v>
      </c>
      <c r="J66" s="212" t="str">
        <f t="shared" ref="J66:J77" si="29">IFERROR(H66-G66,"-")</f>
        <v>-</v>
      </c>
      <c r="K66" s="190" t="str">
        <f t="shared" ref="K66:K77" si="30">IFERROR(H66/H$9,"-")</f>
        <v>-</v>
      </c>
    </row>
    <row r="67" spans="2:11" x14ac:dyDescent="0.25">
      <c r="B67" s="192" t="s">
        <v>103</v>
      </c>
      <c r="C67" s="193" t="s">
        <v>319</v>
      </c>
      <c r="D67" s="193" t="s">
        <v>319</v>
      </c>
      <c r="E67" s="193" t="s">
        <v>319</v>
      </c>
      <c r="F67" s="193" t="s">
        <v>319</v>
      </c>
      <c r="G67" s="193" t="s">
        <v>319</v>
      </c>
      <c r="H67" s="193" t="s">
        <v>319</v>
      </c>
      <c r="I67" s="210" t="str">
        <f>IFERROR(H67/G67-1,"-")</f>
        <v>-</v>
      </c>
      <c r="J67" s="213" t="str">
        <f t="shared" si="29"/>
        <v>-</v>
      </c>
      <c r="K67" s="194" t="str">
        <f t="shared" si="30"/>
        <v>-</v>
      </c>
    </row>
    <row r="68" spans="2:11" x14ac:dyDescent="0.25">
      <c r="B68" s="192" t="s">
        <v>100</v>
      </c>
      <c r="C68" s="193" t="s">
        <v>319</v>
      </c>
      <c r="D68" s="193" t="s">
        <v>319</v>
      </c>
      <c r="E68" s="193" t="s">
        <v>319</v>
      </c>
      <c r="F68" s="193" t="s">
        <v>319</v>
      </c>
      <c r="G68" s="193" t="s">
        <v>319</v>
      </c>
      <c r="H68" s="193" t="s">
        <v>319</v>
      </c>
      <c r="I68" s="210" t="str">
        <f>IFERROR(H68/G68-1,"-")</f>
        <v>-</v>
      </c>
      <c r="J68" s="213" t="str">
        <f t="shared" si="29"/>
        <v>-</v>
      </c>
      <c r="K68" s="194" t="str">
        <f t="shared" si="30"/>
        <v>-</v>
      </c>
    </row>
    <row r="69" spans="2:11" x14ac:dyDescent="0.25">
      <c r="B69" s="188" t="s">
        <v>107</v>
      </c>
      <c r="C69" s="189" t="s">
        <v>319</v>
      </c>
      <c r="D69" s="189" t="s">
        <v>319</v>
      </c>
      <c r="E69" s="189" t="s">
        <v>319</v>
      </c>
      <c r="F69" s="189" t="s">
        <v>319</v>
      </c>
      <c r="G69" s="189" t="s">
        <v>319</v>
      </c>
      <c r="H69" s="189" t="s">
        <v>319</v>
      </c>
      <c r="I69" s="209" t="str">
        <f>IFERROR(H69/G69-1,"-")</f>
        <v>-</v>
      </c>
      <c r="J69" s="212" t="str">
        <f t="shared" si="29"/>
        <v>-</v>
      </c>
      <c r="K69" s="190" t="str">
        <f t="shared" si="30"/>
        <v>-</v>
      </c>
    </row>
    <row r="70" spans="2:11" x14ac:dyDescent="0.25">
      <c r="B70" s="192" t="s">
        <v>110</v>
      </c>
      <c r="C70" s="193" t="s">
        <v>319</v>
      </c>
      <c r="D70" s="193" t="s">
        <v>319</v>
      </c>
      <c r="E70" s="193" t="s">
        <v>319</v>
      </c>
      <c r="F70" s="193" t="s">
        <v>319</v>
      </c>
      <c r="G70" s="193" t="s">
        <v>319</v>
      </c>
      <c r="H70" s="193" t="s">
        <v>319</v>
      </c>
      <c r="I70" s="210" t="str">
        <f t="shared" ref="I70:I77" si="31">IFERROR(H70/G70-1,"-")</f>
        <v>-</v>
      </c>
      <c r="J70" s="213" t="str">
        <f t="shared" si="29"/>
        <v>-</v>
      </c>
      <c r="K70" s="194" t="str">
        <f t="shared" si="30"/>
        <v>-</v>
      </c>
    </row>
    <row r="71" spans="2:11" x14ac:dyDescent="0.25">
      <c r="B71" s="192" t="s">
        <v>113</v>
      </c>
      <c r="C71" s="193" t="s">
        <v>319</v>
      </c>
      <c r="D71" s="193" t="s">
        <v>319</v>
      </c>
      <c r="E71" s="193" t="s">
        <v>319</v>
      </c>
      <c r="F71" s="193" t="s">
        <v>319</v>
      </c>
      <c r="G71" s="193" t="s">
        <v>319</v>
      </c>
      <c r="H71" s="193" t="s">
        <v>319</v>
      </c>
      <c r="I71" s="210" t="str">
        <f t="shared" si="31"/>
        <v>-</v>
      </c>
      <c r="J71" s="213" t="str">
        <f t="shared" si="29"/>
        <v>-</v>
      </c>
      <c r="K71" s="194" t="str">
        <f t="shared" si="30"/>
        <v>-</v>
      </c>
    </row>
    <row r="72" spans="2:11" x14ac:dyDescent="0.25">
      <c r="B72" s="192" t="s">
        <v>116</v>
      </c>
      <c r="C72" s="193" t="s">
        <v>319</v>
      </c>
      <c r="D72" s="193" t="s">
        <v>319</v>
      </c>
      <c r="E72" s="193" t="s">
        <v>319</v>
      </c>
      <c r="F72" s="193" t="s">
        <v>319</v>
      </c>
      <c r="G72" s="193" t="s">
        <v>319</v>
      </c>
      <c r="H72" s="193" t="s">
        <v>319</v>
      </c>
      <c r="I72" s="210" t="str">
        <f t="shared" si="31"/>
        <v>-</v>
      </c>
      <c r="J72" s="213" t="str">
        <f t="shared" si="29"/>
        <v>-</v>
      </c>
      <c r="K72" s="194" t="str">
        <f t="shared" si="30"/>
        <v>-</v>
      </c>
    </row>
    <row r="73" spans="2:11" x14ac:dyDescent="0.25">
      <c r="B73" s="192" t="s">
        <v>123</v>
      </c>
      <c r="C73" s="193" t="s">
        <v>319</v>
      </c>
      <c r="D73" s="193" t="s">
        <v>319</v>
      </c>
      <c r="E73" s="193" t="s">
        <v>319</v>
      </c>
      <c r="F73" s="193" t="s">
        <v>319</v>
      </c>
      <c r="G73" s="193" t="s">
        <v>319</v>
      </c>
      <c r="H73" s="193" t="s">
        <v>319</v>
      </c>
      <c r="I73" s="210" t="str">
        <f t="shared" si="31"/>
        <v>-</v>
      </c>
      <c r="J73" s="213" t="str">
        <f t="shared" si="29"/>
        <v>-</v>
      </c>
      <c r="K73" s="194" t="str">
        <f t="shared" si="30"/>
        <v>-</v>
      </c>
    </row>
    <row r="74" spans="2:11" x14ac:dyDescent="0.25">
      <c r="B74" s="192" t="s">
        <v>119</v>
      </c>
      <c r="C74" s="193" t="s">
        <v>319</v>
      </c>
      <c r="D74" s="193" t="s">
        <v>319</v>
      </c>
      <c r="E74" s="193" t="s">
        <v>319</v>
      </c>
      <c r="F74" s="193" t="s">
        <v>319</v>
      </c>
      <c r="G74" s="193" t="s">
        <v>319</v>
      </c>
      <c r="H74" s="193" t="s">
        <v>319</v>
      </c>
      <c r="I74" s="210" t="str">
        <f t="shared" si="31"/>
        <v>-</v>
      </c>
      <c r="J74" s="213" t="str">
        <f t="shared" si="29"/>
        <v>-</v>
      </c>
      <c r="K74" s="194" t="str">
        <f t="shared" si="30"/>
        <v>-</v>
      </c>
    </row>
    <row r="75" spans="2:11" x14ac:dyDescent="0.25">
      <c r="B75" s="192" t="s">
        <v>128</v>
      </c>
      <c r="C75" s="193" t="s">
        <v>319</v>
      </c>
      <c r="D75" s="193" t="s">
        <v>319</v>
      </c>
      <c r="E75" s="193" t="s">
        <v>319</v>
      </c>
      <c r="F75" s="193" t="s">
        <v>319</v>
      </c>
      <c r="G75" s="193" t="s">
        <v>319</v>
      </c>
      <c r="H75" s="193" t="s">
        <v>319</v>
      </c>
      <c r="I75" s="210" t="str">
        <f t="shared" si="31"/>
        <v>-</v>
      </c>
      <c r="J75" s="213" t="str">
        <f t="shared" si="29"/>
        <v>-</v>
      </c>
      <c r="K75" s="194" t="str">
        <f t="shared" si="30"/>
        <v>-</v>
      </c>
    </row>
    <row r="76" spans="2:11" x14ac:dyDescent="0.25">
      <c r="B76" s="192" t="s">
        <v>131</v>
      </c>
      <c r="C76" s="193" t="s">
        <v>319</v>
      </c>
      <c r="D76" s="193" t="s">
        <v>319</v>
      </c>
      <c r="E76" s="193" t="s">
        <v>319</v>
      </c>
      <c r="F76" s="193" t="s">
        <v>319</v>
      </c>
      <c r="G76" s="193" t="s">
        <v>319</v>
      </c>
      <c r="H76" s="193" t="s">
        <v>319</v>
      </c>
      <c r="I76" s="210" t="str">
        <f t="shared" si="31"/>
        <v>-</v>
      </c>
      <c r="J76" s="213" t="str">
        <f t="shared" si="29"/>
        <v>-</v>
      </c>
      <c r="K76" s="194" t="str">
        <f t="shared" si="30"/>
        <v>-</v>
      </c>
    </row>
    <row r="77" spans="2:11" x14ac:dyDescent="0.25">
      <c r="B77" s="197" t="s">
        <v>145</v>
      </c>
      <c r="C77" s="198" t="str">
        <f t="shared" ref="C77:H77" si="32">IFERROR(C69-SUM(C70:C76),"nd")</f>
        <v>nd</v>
      </c>
      <c r="D77" s="198" t="str">
        <f t="shared" si="32"/>
        <v>nd</v>
      </c>
      <c r="E77" s="198" t="str">
        <f t="shared" si="32"/>
        <v>nd</v>
      </c>
      <c r="F77" s="198" t="str">
        <f t="shared" si="32"/>
        <v>nd</v>
      </c>
      <c r="G77" s="198" t="str">
        <f t="shared" si="32"/>
        <v>nd</v>
      </c>
      <c r="H77" s="198" t="str">
        <f t="shared" si="32"/>
        <v>nd</v>
      </c>
      <c r="I77" s="211" t="str">
        <f t="shared" si="31"/>
        <v>-</v>
      </c>
      <c r="J77" s="214" t="str">
        <f t="shared" si="29"/>
        <v>-</v>
      </c>
      <c r="K77" s="199" t="str">
        <f t="shared" si="30"/>
        <v>-</v>
      </c>
    </row>
    <row r="78" spans="2:11" x14ac:dyDescent="0.25">
      <c r="B78" s="184" t="s">
        <v>48</v>
      </c>
      <c r="C78" s="182"/>
      <c r="D78" s="182"/>
      <c r="E78" s="182"/>
      <c r="F78" s="182"/>
      <c r="G78" s="182"/>
      <c r="H78" s="182"/>
      <c r="I78" s="183"/>
      <c r="J78" s="183"/>
      <c r="K78" s="182"/>
    </row>
    <row r="79" spans="2:11" x14ac:dyDescent="0.25">
      <c r="B79" s="185" t="s">
        <v>68</v>
      </c>
      <c r="C79" s="207">
        <f t="shared" ref="C79:H79" si="33">IFERROR(C80+C83,"nd")</f>
        <v>21811</v>
      </c>
      <c r="D79" s="207">
        <f t="shared" si="33"/>
        <v>3015</v>
      </c>
      <c r="E79" s="207">
        <f t="shared" si="33"/>
        <v>16448</v>
      </c>
      <c r="F79" s="207">
        <f t="shared" si="33"/>
        <v>20292</v>
      </c>
      <c r="G79" s="207">
        <f t="shared" si="33"/>
        <v>20296</v>
      </c>
      <c r="H79" s="207">
        <f t="shared" si="33"/>
        <v>21764</v>
      </c>
      <c r="I79" s="208">
        <f>IFERROR(H79/G79-1,"-")</f>
        <v>7.232952305873086E-2</v>
      </c>
      <c r="J79" s="207">
        <f>IFERROR(H79-G79,"-")</f>
        <v>1468</v>
      </c>
      <c r="K79" s="208">
        <f>IFERROR(H79/H$9,"-")</f>
        <v>0.11986165572542627</v>
      </c>
    </row>
    <row r="80" spans="2:11" x14ac:dyDescent="0.25">
      <c r="B80" s="188" t="s">
        <v>97</v>
      </c>
      <c r="C80" s="189">
        <v>5469</v>
      </c>
      <c r="D80" s="189">
        <v>1080</v>
      </c>
      <c r="E80" s="189">
        <v>4235</v>
      </c>
      <c r="F80" s="189">
        <v>4024</v>
      </c>
      <c r="G80" s="189">
        <v>3925</v>
      </c>
      <c r="H80" s="189">
        <v>5138</v>
      </c>
      <c r="I80" s="209">
        <f>IFERROR(H80/G80-1,"-")</f>
        <v>0.30904458598726126</v>
      </c>
      <c r="J80" s="212">
        <f t="shared" ref="J80:J91" si="34">IFERROR(H80-G80,"-")</f>
        <v>1213</v>
      </c>
      <c r="K80" s="190">
        <f t="shared" ref="K80:K91" si="35">IFERROR(H80/H$9,"-")</f>
        <v>2.8296691192668633E-2</v>
      </c>
    </row>
    <row r="81" spans="2:11" x14ac:dyDescent="0.25">
      <c r="B81" s="192" t="s">
        <v>103</v>
      </c>
      <c r="C81" s="193">
        <v>1733</v>
      </c>
      <c r="D81" s="193">
        <v>658</v>
      </c>
      <c r="E81" s="193">
        <v>1951</v>
      </c>
      <c r="F81" s="193">
        <v>1774</v>
      </c>
      <c r="G81" s="193">
        <v>1265</v>
      </c>
      <c r="H81" s="193">
        <v>1663</v>
      </c>
      <c r="I81" s="210">
        <f>IFERROR(H81/G81-1,"-")</f>
        <v>0.31462450592885371</v>
      </c>
      <c r="J81" s="213">
        <f t="shared" si="34"/>
        <v>398</v>
      </c>
      <c r="K81" s="194">
        <f t="shared" si="35"/>
        <v>9.1586993875842626E-3</v>
      </c>
    </row>
    <row r="82" spans="2:11" x14ac:dyDescent="0.25">
      <c r="B82" s="192" t="s">
        <v>100</v>
      </c>
      <c r="C82" s="193">
        <v>3736</v>
      </c>
      <c r="D82" s="193">
        <v>422</v>
      </c>
      <c r="E82" s="193">
        <v>2284</v>
      </c>
      <c r="F82" s="193">
        <v>2250</v>
      </c>
      <c r="G82" s="193">
        <v>2660</v>
      </c>
      <c r="H82" s="193">
        <v>3475</v>
      </c>
      <c r="I82" s="210">
        <f>IFERROR(H82/G82-1,"-")</f>
        <v>0.3063909774436091</v>
      </c>
      <c r="J82" s="213">
        <f t="shared" si="34"/>
        <v>815</v>
      </c>
      <c r="K82" s="194">
        <f t="shared" si="35"/>
        <v>1.9137991805084371E-2</v>
      </c>
    </row>
    <row r="83" spans="2:11" x14ac:dyDescent="0.25">
      <c r="B83" s="188" t="s">
        <v>107</v>
      </c>
      <c r="C83" s="189">
        <v>16342</v>
      </c>
      <c r="D83" s="189">
        <v>1935</v>
      </c>
      <c r="E83" s="189">
        <v>12213</v>
      </c>
      <c r="F83" s="189">
        <v>16268</v>
      </c>
      <c r="G83" s="189">
        <v>16371</v>
      </c>
      <c r="H83" s="189">
        <v>16626</v>
      </c>
      <c r="I83" s="209">
        <f>IFERROR(H83/G83-1,"-")</f>
        <v>1.5576323987538832E-2</v>
      </c>
      <c r="J83" s="212">
        <f t="shared" si="34"/>
        <v>255</v>
      </c>
      <c r="K83" s="190">
        <f t="shared" si="35"/>
        <v>9.1564964532757628E-2</v>
      </c>
    </row>
    <row r="84" spans="2:11" x14ac:dyDescent="0.25">
      <c r="B84" s="192" t="s">
        <v>110</v>
      </c>
      <c r="C84" s="193">
        <v>1490</v>
      </c>
      <c r="D84" s="193">
        <v>92</v>
      </c>
      <c r="E84" s="193">
        <v>1104</v>
      </c>
      <c r="F84" s="193">
        <v>1607</v>
      </c>
      <c r="G84" s="193">
        <v>1896</v>
      </c>
      <c r="H84" s="193">
        <v>1892</v>
      </c>
      <c r="I84" s="210">
        <f t="shared" ref="I84:I91" si="36">IFERROR(H84/G84-1,"-")</f>
        <v>-2.1097046413501852E-3</v>
      </c>
      <c r="J84" s="213">
        <f t="shared" si="34"/>
        <v>-4</v>
      </c>
      <c r="K84" s="194">
        <f t="shared" si="35"/>
        <v>1.0419879279199894E-2</v>
      </c>
    </row>
    <row r="85" spans="2:11" x14ac:dyDescent="0.25">
      <c r="B85" s="192" t="s">
        <v>113</v>
      </c>
      <c r="C85" s="193">
        <v>3589</v>
      </c>
      <c r="D85" s="193">
        <v>372</v>
      </c>
      <c r="E85" s="193">
        <v>2674</v>
      </c>
      <c r="F85" s="193">
        <v>3583</v>
      </c>
      <c r="G85" s="193">
        <v>3368</v>
      </c>
      <c r="H85" s="193">
        <v>3682</v>
      </c>
      <c r="I85" s="210">
        <f t="shared" si="36"/>
        <v>9.3230403800474981E-2</v>
      </c>
      <c r="J85" s="213">
        <f t="shared" si="34"/>
        <v>314</v>
      </c>
      <c r="K85" s="194">
        <f t="shared" si="35"/>
        <v>2.0278010309732565E-2</v>
      </c>
    </row>
    <row r="86" spans="2:11" x14ac:dyDescent="0.25">
      <c r="B86" s="192" t="s">
        <v>116</v>
      </c>
      <c r="C86" s="193">
        <v>685</v>
      </c>
      <c r="D86" s="193">
        <v>417</v>
      </c>
      <c r="E86" s="193">
        <v>780</v>
      </c>
      <c r="F86" s="193">
        <v>682</v>
      </c>
      <c r="G86" s="193">
        <v>679</v>
      </c>
      <c r="H86" s="193">
        <v>1253</v>
      </c>
      <c r="I86" s="210">
        <f t="shared" si="36"/>
        <v>0.84536082474226815</v>
      </c>
      <c r="J86" s="213">
        <f t="shared" si="34"/>
        <v>574</v>
      </c>
      <c r="K86" s="194">
        <f t="shared" si="35"/>
        <v>6.900691721372869E-3</v>
      </c>
    </row>
    <row r="87" spans="2:11" x14ac:dyDescent="0.25">
      <c r="B87" s="192" t="s">
        <v>123</v>
      </c>
      <c r="C87" s="193">
        <v>243</v>
      </c>
      <c r="D87" s="193">
        <v>36</v>
      </c>
      <c r="E87" s="193">
        <v>761</v>
      </c>
      <c r="F87" s="193">
        <v>550</v>
      </c>
      <c r="G87" s="193">
        <v>733</v>
      </c>
      <c r="H87" s="193">
        <v>587</v>
      </c>
      <c r="I87" s="210">
        <f t="shared" si="36"/>
        <v>-0.19918144611186905</v>
      </c>
      <c r="J87" s="213">
        <f t="shared" si="34"/>
        <v>-146</v>
      </c>
      <c r="K87" s="194">
        <f t="shared" si="35"/>
        <v>3.2328060977221658E-3</v>
      </c>
    </row>
    <row r="88" spans="2:11" x14ac:dyDescent="0.25">
      <c r="B88" s="192" t="s">
        <v>119</v>
      </c>
      <c r="C88" s="193">
        <v>76</v>
      </c>
      <c r="D88" s="193">
        <v>38</v>
      </c>
      <c r="E88" s="193">
        <v>133</v>
      </c>
      <c r="F88" s="193">
        <v>108</v>
      </c>
      <c r="G88" s="193">
        <v>115</v>
      </c>
      <c r="H88" s="193">
        <v>143</v>
      </c>
      <c r="I88" s="210">
        <f t="shared" si="36"/>
        <v>0.24347826086956514</v>
      </c>
      <c r="J88" s="213">
        <f t="shared" si="34"/>
        <v>28</v>
      </c>
      <c r="K88" s="194">
        <f t="shared" si="35"/>
        <v>7.8754901528836413E-4</v>
      </c>
    </row>
    <row r="89" spans="2:11" x14ac:dyDescent="0.25">
      <c r="B89" s="192" t="s">
        <v>128</v>
      </c>
      <c r="C89" s="193">
        <v>1021</v>
      </c>
      <c r="D89" s="193">
        <v>24</v>
      </c>
      <c r="E89" s="193">
        <v>777</v>
      </c>
      <c r="F89" s="193">
        <v>1419</v>
      </c>
      <c r="G89" s="193">
        <v>989</v>
      </c>
      <c r="H89" s="193">
        <v>890</v>
      </c>
      <c r="I89" s="210">
        <f t="shared" si="36"/>
        <v>-0.1001011122345804</v>
      </c>
      <c r="J89" s="213">
        <f t="shared" si="34"/>
        <v>-99</v>
      </c>
      <c r="K89" s="194">
        <f t="shared" si="35"/>
        <v>4.9015288364100979E-3</v>
      </c>
    </row>
    <row r="90" spans="2:11" x14ac:dyDescent="0.25">
      <c r="B90" s="192" t="s">
        <v>131</v>
      </c>
      <c r="C90" s="193">
        <v>2037</v>
      </c>
      <c r="D90" s="193">
        <v>89</v>
      </c>
      <c r="E90" s="193">
        <v>853</v>
      </c>
      <c r="F90" s="193">
        <v>1692</v>
      </c>
      <c r="G90" s="193">
        <v>1721</v>
      </c>
      <c r="H90" s="193">
        <v>1073</v>
      </c>
      <c r="I90" s="210">
        <f t="shared" si="36"/>
        <v>-0.37652527600232422</v>
      </c>
      <c r="J90" s="213">
        <f t="shared" si="34"/>
        <v>-648</v>
      </c>
      <c r="K90" s="194">
        <f t="shared" si="35"/>
        <v>5.9093712825483546E-3</v>
      </c>
    </row>
    <row r="91" spans="2:11" x14ac:dyDescent="0.25">
      <c r="B91" s="197" t="s">
        <v>145</v>
      </c>
      <c r="C91" s="198">
        <f t="shared" ref="C91:H91" si="37">IFERROR(C83-SUM(C84:C90),"nd")</f>
        <v>7201</v>
      </c>
      <c r="D91" s="198">
        <f t="shared" si="37"/>
        <v>867</v>
      </c>
      <c r="E91" s="198">
        <f t="shared" si="37"/>
        <v>5131</v>
      </c>
      <c r="F91" s="198">
        <f t="shared" si="37"/>
        <v>6627</v>
      </c>
      <c r="G91" s="198">
        <f t="shared" si="37"/>
        <v>6870</v>
      </c>
      <c r="H91" s="198">
        <f t="shared" si="37"/>
        <v>7106</v>
      </c>
      <c r="I91" s="211">
        <f t="shared" si="36"/>
        <v>3.4352256186317431E-2</v>
      </c>
      <c r="J91" s="214">
        <f t="shared" si="34"/>
        <v>236</v>
      </c>
      <c r="K91" s="199">
        <f t="shared" si="35"/>
        <v>3.9135127990483326E-2</v>
      </c>
    </row>
    <row r="92" spans="2:11" x14ac:dyDescent="0.25">
      <c r="B92" s="184" t="s">
        <v>49</v>
      </c>
      <c r="C92" s="182"/>
      <c r="D92" s="182"/>
      <c r="E92" s="182"/>
      <c r="F92" s="182"/>
      <c r="G92" s="182"/>
      <c r="H92" s="182"/>
      <c r="I92" s="183"/>
      <c r="J92" s="183"/>
      <c r="K92" s="182"/>
    </row>
    <row r="93" spans="2:11" x14ac:dyDescent="0.25">
      <c r="B93" s="185" t="s">
        <v>68</v>
      </c>
      <c r="C93" s="207" t="str">
        <f t="shared" ref="C93:H93" si="38">IFERROR(C94+C97,"nd")</f>
        <v>nd</v>
      </c>
      <c r="D93" s="207" t="str">
        <f t="shared" si="38"/>
        <v>nd</v>
      </c>
      <c r="E93" s="207" t="str">
        <f t="shared" si="38"/>
        <v>nd</v>
      </c>
      <c r="F93" s="207" t="str">
        <f t="shared" si="38"/>
        <v>nd</v>
      </c>
      <c r="G93" s="207" t="str">
        <f t="shared" si="38"/>
        <v>nd</v>
      </c>
      <c r="H93" s="207" t="str">
        <f t="shared" si="38"/>
        <v>nd</v>
      </c>
      <c r="I93" s="208" t="str">
        <f>IFERROR(H93/G93-1,"-")</f>
        <v>-</v>
      </c>
      <c r="J93" s="207" t="str">
        <f>IFERROR(H93-G93,"-")</f>
        <v>-</v>
      </c>
      <c r="K93" s="208" t="str">
        <f>IFERROR(H93/H$9,"-")</f>
        <v>-</v>
      </c>
    </row>
    <row r="94" spans="2:11" x14ac:dyDescent="0.25">
      <c r="B94" s="188" t="s">
        <v>97</v>
      </c>
      <c r="C94" s="189" t="s">
        <v>319</v>
      </c>
      <c r="D94" s="189" t="s">
        <v>319</v>
      </c>
      <c r="E94" s="189" t="s">
        <v>319</v>
      </c>
      <c r="F94" s="189" t="s">
        <v>319</v>
      </c>
      <c r="G94" s="189" t="s">
        <v>319</v>
      </c>
      <c r="H94" s="189" t="s">
        <v>319</v>
      </c>
      <c r="I94" s="209" t="str">
        <f>IFERROR(H94/G94-1,"-")</f>
        <v>-</v>
      </c>
      <c r="J94" s="212" t="str">
        <f t="shared" ref="J94:J105" si="39">IFERROR(H94-G94,"-")</f>
        <v>-</v>
      </c>
      <c r="K94" s="190" t="str">
        <f t="shared" ref="K94:K105" si="40">IFERROR(H94/H$9,"-")</f>
        <v>-</v>
      </c>
    </row>
    <row r="95" spans="2:11" x14ac:dyDescent="0.25">
      <c r="B95" s="192" t="s">
        <v>103</v>
      </c>
      <c r="C95" s="193" t="s">
        <v>319</v>
      </c>
      <c r="D95" s="193" t="s">
        <v>319</v>
      </c>
      <c r="E95" s="193" t="s">
        <v>319</v>
      </c>
      <c r="F95" s="193" t="s">
        <v>319</v>
      </c>
      <c r="G95" s="193" t="s">
        <v>319</v>
      </c>
      <c r="H95" s="193" t="s">
        <v>319</v>
      </c>
      <c r="I95" s="210" t="str">
        <f>IFERROR(H95/G95-1,"-")</f>
        <v>-</v>
      </c>
      <c r="J95" s="213" t="str">
        <f t="shared" si="39"/>
        <v>-</v>
      </c>
      <c r="K95" s="194" t="str">
        <f t="shared" si="40"/>
        <v>-</v>
      </c>
    </row>
    <row r="96" spans="2:11" x14ac:dyDescent="0.25">
      <c r="B96" s="192" t="s">
        <v>100</v>
      </c>
      <c r="C96" s="193" t="s">
        <v>319</v>
      </c>
      <c r="D96" s="193" t="s">
        <v>319</v>
      </c>
      <c r="E96" s="193" t="s">
        <v>319</v>
      </c>
      <c r="F96" s="193" t="s">
        <v>319</v>
      </c>
      <c r="G96" s="193" t="s">
        <v>319</v>
      </c>
      <c r="H96" s="193" t="s">
        <v>319</v>
      </c>
      <c r="I96" s="210" t="str">
        <f>IFERROR(H96/G96-1,"-")</f>
        <v>-</v>
      </c>
      <c r="J96" s="213" t="str">
        <f t="shared" si="39"/>
        <v>-</v>
      </c>
      <c r="K96" s="194" t="str">
        <f t="shared" si="40"/>
        <v>-</v>
      </c>
    </row>
    <row r="97" spans="2:11" x14ac:dyDescent="0.25">
      <c r="B97" s="188" t="s">
        <v>107</v>
      </c>
      <c r="C97" s="189" t="s">
        <v>319</v>
      </c>
      <c r="D97" s="189" t="s">
        <v>319</v>
      </c>
      <c r="E97" s="189" t="s">
        <v>319</v>
      </c>
      <c r="F97" s="189" t="s">
        <v>319</v>
      </c>
      <c r="G97" s="189" t="s">
        <v>319</v>
      </c>
      <c r="H97" s="189" t="s">
        <v>319</v>
      </c>
      <c r="I97" s="209" t="str">
        <f>IFERROR(H97/G97-1,"-")</f>
        <v>-</v>
      </c>
      <c r="J97" s="212" t="str">
        <f t="shared" si="39"/>
        <v>-</v>
      </c>
      <c r="K97" s="190" t="str">
        <f t="shared" si="40"/>
        <v>-</v>
      </c>
    </row>
    <row r="98" spans="2:11" x14ac:dyDescent="0.25">
      <c r="B98" s="192" t="s">
        <v>110</v>
      </c>
      <c r="C98" s="193" t="s">
        <v>319</v>
      </c>
      <c r="D98" s="193" t="s">
        <v>319</v>
      </c>
      <c r="E98" s="193" t="s">
        <v>319</v>
      </c>
      <c r="F98" s="193" t="s">
        <v>319</v>
      </c>
      <c r="G98" s="193" t="s">
        <v>319</v>
      </c>
      <c r="H98" s="193" t="s">
        <v>319</v>
      </c>
      <c r="I98" s="210" t="str">
        <f t="shared" ref="I98:I105" si="41">IFERROR(H98/G98-1,"-")</f>
        <v>-</v>
      </c>
      <c r="J98" s="213" t="str">
        <f t="shared" si="39"/>
        <v>-</v>
      </c>
      <c r="K98" s="194" t="str">
        <f t="shared" si="40"/>
        <v>-</v>
      </c>
    </row>
    <row r="99" spans="2:11" x14ac:dyDescent="0.25">
      <c r="B99" s="192" t="s">
        <v>113</v>
      </c>
      <c r="C99" s="193" t="s">
        <v>319</v>
      </c>
      <c r="D99" s="193" t="s">
        <v>319</v>
      </c>
      <c r="E99" s="193" t="s">
        <v>319</v>
      </c>
      <c r="F99" s="193" t="s">
        <v>319</v>
      </c>
      <c r="G99" s="193" t="s">
        <v>319</v>
      </c>
      <c r="H99" s="193" t="s">
        <v>319</v>
      </c>
      <c r="I99" s="210" t="str">
        <f t="shared" si="41"/>
        <v>-</v>
      </c>
      <c r="J99" s="213" t="str">
        <f t="shared" si="39"/>
        <v>-</v>
      </c>
      <c r="K99" s="194" t="str">
        <f t="shared" si="40"/>
        <v>-</v>
      </c>
    </row>
    <row r="100" spans="2:11" x14ac:dyDescent="0.25">
      <c r="B100" s="192" t="s">
        <v>116</v>
      </c>
      <c r="C100" s="193" t="s">
        <v>319</v>
      </c>
      <c r="D100" s="193" t="s">
        <v>319</v>
      </c>
      <c r="E100" s="193" t="s">
        <v>319</v>
      </c>
      <c r="F100" s="193" t="s">
        <v>319</v>
      </c>
      <c r="G100" s="193" t="s">
        <v>319</v>
      </c>
      <c r="H100" s="193" t="s">
        <v>319</v>
      </c>
      <c r="I100" s="210" t="str">
        <f t="shared" si="41"/>
        <v>-</v>
      </c>
      <c r="J100" s="213" t="str">
        <f t="shared" si="39"/>
        <v>-</v>
      </c>
      <c r="K100" s="194" t="str">
        <f t="shared" si="40"/>
        <v>-</v>
      </c>
    </row>
    <row r="101" spans="2:11" x14ac:dyDescent="0.25">
      <c r="B101" s="192" t="s">
        <v>123</v>
      </c>
      <c r="C101" s="193" t="s">
        <v>319</v>
      </c>
      <c r="D101" s="193" t="s">
        <v>319</v>
      </c>
      <c r="E101" s="193" t="s">
        <v>319</v>
      </c>
      <c r="F101" s="193" t="s">
        <v>319</v>
      </c>
      <c r="G101" s="193" t="s">
        <v>319</v>
      </c>
      <c r="H101" s="193" t="s">
        <v>319</v>
      </c>
      <c r="I101" s="210" t="str">
        <f t="shared" si="41"/>
        <v>-</v>
      </c>
      <c r="J101" s="213" t="str">
        <f t="shared" si="39"/>
        <v>-</v>
      </c>
      <c r="K101" s="194" t="str">
        <f t="shared" si="40"/>
        <v>-</v>
      </c>
    </row>
    <row r="102" spans="2:11" x14ac:dyDescent="0.25">
      <c r="B102" s="192" t="s">
        <v>119</v>
      </c>
      <c r="C102" s="193" t="s">
        <v>319</v>
      </c>
      <c r="D102" s="193" t="s">
        <v>319</v>
      </c>
      <c r="E102" s="193" t="s">
        <v>319</v>
      </c>
      <c r="F102" s="193" t="s">
        <v>319</v>
      </c>
      <c r="G102" s="193" t="s">
        <v>319</v>
      </c>
      <c r="H102" s="193" t="s">
        <v>319</v>
      </c>
      <c r="I102" s="210" t="str">
        <f t="shared" si="41"/>
        <v>-</v>
      </c>
      <c r="J102" s="213" t="str">
        <f t="shared" si="39"/>
        <v>-</v>
      </c>
      <c r="K102" s="194" t="str">
        <f t="shared" si="40"/>
        <v>-</v>
      </c>
    </row>
    <row r="103" spans="2:11" x14ac:dyDescent="0.25">
      <c r="B103" s="192" t="s">
        <v>128</v>
      </c>
      <c r="C103" s="193" t="s">
        <v>319</v>
      </c>
      <c r="D103" s="193" t="s">
        <v>319</v>
      </c>
      <c r="E103" s="193" t="s">
        <v>319</v>
      </c>
      <c r="F103" s="193" t="s">
        <v>319</v>
      </c>
      <c r="G103" s="193" t="s">
        <v>319</v>
      </c>
      <c r="H103" s="193" t="s">
        <v>319</v>
      </c>
      <c r="I103" s="210" t="str">
        <f t="shared" si="41"/>
        <v>-</v>
      </c>
      <c r="J103" s="213" t="str">
        <f t="shared" si="39"/>
        <v>-</v>
      </c>
      <c r="K103" s="194" t="str">
        <f t="shared" si="40"/>
        <v>-</v>
      </c>
    </row>
    <row r="104" spans="2:11" x14ac:dyDescent="0.25">
      <c r="B104" s="192" t="s">
        <v>131</v>
      </c>
      <c r="C104" s="193" t="s">
        <v>319</v>
      </c>
      <c r="D104" s="193" t="s">
        <v>319</v>
      </c>
      <c r="E104" s="193" t="s">
        <v>319</v>
      </c>
      <c r="F104" s="193" t="s">
        <v>319</v>
      </c>
      <c r="G104" s="193" t="s">
        <v>319</v>
      </c>
      <c r="H104" s="193" t="s">
        <v>319</v>
      </c>
      <c r="I104" s="210" t="str">
        <f t="shared" si="41"/>
        <v>-</v>
      </c>
      <c r="J104" s="213" t="str">
        <f t="shared" si="39"/>
        <v>-</v>
      </c>
      <c r="K104" s="194" t="str">
        <f t="shared" si="40"/>
        <v>-</v>
      </c>
    </row>
    <row r="105" spans="2:11" x14ac:dyDescent="0.25">
      <c r="B105" s="197" t="s">
        <v>145</v>
      </c>
      <c r="C105" s="198" t="str">
        <f t="shared" ref="C105:H105" si="42">IFERROR(C97-SUM(C98:C104),"nd")</f>
        <v>nd</v>
      </c>
      <c r="D105" s="198" t="str">
        <f t="shared" si="42"/>
        <v>nd</v>
      </c>
      <c r="E105" s="198" t="str">
        <f t="shared" si="42"/>
        <v>nd</v>
      </c>
      <c r="F105" s="198" t="str">
        <f t="shared" si="42"/>
        <v>nd</v>
      </c>
      <c r="G105" s="198" t="str">
        <f t="shared" si="42"/>
        <v>nd</v>
      </c>
      <c r="H105" s="198" t="str">
        <f t="shared" si="42"/>
        <v>nd</v>
      </c>
      <c r="I105" s="211" t="str">
        <f t="shared" si="41"/>
        <v>-</v>
      </c>
      <c r="J105" s="214" t="str">
        <f t="shared" si="39"/>
        <v>-</v>
      </c>
      <c r="K105" s="199" t="str">
        <f t="shared" si="40"/>
        <v>-</v>
      </c>
    </row>
    <row r="106" spans="2:11" x14ac:dyDescent="0.25">
      <c r="B106" s="184" t="s">
        <v>50</v>
      </c>
      <c r="C106" s="182"/>
      <c r="D106" s="182"/>
      <c r="E106" s="182"/>
      <c r="F106" s="182"/>
      <c r="G106" s="182"/>
      <c r="H106" s="182"/>
      <c r="I106" s="183"/>
      <c r="J106" s="183"/>
      <c r="K106" s="182"/>
    </row>
    <row r="107" spans="2:11" x14ac:dyDescent="0.25">
      <c r="B107" s="185" t="s">
        <v>68</v>
      </c>
      <c r="C107" s="207">
        <f t="shared" ref="C107:H107" si="43">IFERROR(C108+C111,"nd")</f>
        <v>11140</v>
      </c>
      <c r="D107" s="207">
        <f t="shared" si="43"/>
        <v>6</v>
      </c>
      <c r="E107" s="207">
        <f t="shared" si="43"/>
        <v>3505</v>
      </c>
      <c r="F107" s="207">
        <f t="shared" si="43"/>
        <v>4060</v>
      </c>
      <c r="G107" s="207">
        <f t="shared" si="43"/>
        <v>4189</v>
      </c>
      <c r="H107" s="207">
        <f t="shared" si="43"/>
        <v>4387</v>
      </c>
      <c r="I107" s="208">
        <f>IFERROR(H107/G107-1,"-")</f>
        <v>4.7266650751969452E-2</v>
      </c>
      <c r="J107" s="207">
        <f>IFERROR(H107-G107,"-")</f>
        <v>198</v>
      </c>
      <c r="K107" s="208">
        <f>IFERROR(H107/H$9,"-")</f>
        <v>2.4160682028461913E-2</v>
      </c>
    </row>
    <row r="108" spans="2:11" x14ac:dyDescent="0.25">
      <c r="B108" s="188" t="s">
        <v>97</v>
      </c>
      <c r="C108" s="189">
        <v>1337</v>
      </c>
      <c r="D108" s="189">
        <v>6</v>
      </c>
      <c r="E108" s="189">
        <v>407</v>
      </c>
      <c r="F108" s="189">
        <v>279</v>
      </c>
      <c r="G108" s="189">
        <v>250</v>
      </c>
      <c r="H108" s="189">
        <v>307</v>
      </c>
      <c r="I108" s="209">
        <f>IFERROR(H108/G108-1,"-")</f>
        <v>0.22799999999999998</v>
      </c>
      <c r="J108" s="212">
        <f t="shared" ref="J108:J119" si="44">IFERROR(H108-G108,"-")</f>
        <v>57</v>
      </c>
      <c r="K108" s="190">
        <f t="shared" ref="K108:K119" si="45">IFERROR(H108/H$9,"-")</f>
        <v>1.6907520817729216E-3</v>
      </c>
    </row>
    <row r="109" spans="2:11" x14ac:dyDescent="0.25">
      <c r="B109" s="192" t="s">
        <v>103</v>
      </c>
      <c r="C109" s="193">
        <v>878</v>
      </c>
      <c r="D109" s="193">
        <v>0</v>
      </c>
      <c r="E109" s="193">
        <v>218</v>
      </c>
      <c r="F109" s="193">
        <v>93</v>
      </c>
      <c r="G109" s="193">
        <v>59</v>
      </c>
      <c r="H109" s="193">
        <v>90</v>
      </c>
      <c r="I109" s="210">
        <f>IFERROR(H109/G109-1,"-")</f>
        <v>0.52542372881355925</v>
      </c>
      <c r="J109" s="213">
        <f t="shared" si="44"/>
        <v>31</v>
      </c>
      <c r="K109" s="194">
        <f t="shared" si="45"/>
        <v>4.9566021941225712E-4</v>
      </c>
    </row>
    <row r="110" spans="2:11" x14ac:dyDescent="0.25">
      <c r="B110" s="192" t="s">
        <v>100</v>
      </c>
      <c r="C110" s="193">
        <v>459</v>
      </c>
      <c r="D110" s="193">
        <v>6</v>
      </c>
      <c r="E110" s="193">
        <v>189</v>
      </c>
      <c r="F110" s="193">
        <v>186</v>
      </c>
      <c r="G110" s="193">
        <v>191</v>
      </c>
      <c r="H110" s="193">
        <v>217</v>
      </c>
      <c r="I110" s="210">
        <f>IFERROR(H110/G110-1,"-")</f>
        <v>0.13612565445026181</v>
      </c>
      <c r="J110" s="213">
        <f t="shared" si="44"/>
        <v>26</v>
      </c>
      <c r="K110" s="194">
        <f t="shared" si="45"/>
        <v>1.1950918623606643E-3</v>
      </c>
    </row>
    <row r="111" spans="2:11" x14ac:dyDescent="0.25">
      <c r="B111" s="188" t="s">
        <v>107</v>
      </c>
      <c r="C111" s="189">
        <v>9803</v>
      </c>
      <c r="D111" s="189">
        <v>0</v>
      </c>
      <c r="E111" s="189">
        <v>3098</v>
      </c>
      <c r="F111" s="189">
        <v>3781</v>
      </c>
      <c r="G111" s="189">
        <v>3939</v>
      </c>
      <c r="H111" s="189">
        <v>4080</v>
      </c>
      <c r="I111" s="209">
        <f>IFERROR(H111/G111-1,"-")</f>
        <v>3.5795887281035776E-2</v>
      </c>
      <c r="J111" s="212">
        <f t="shared" si="44"/>
        <v>141</v>
      </c>
      <c r="K111" s="190">
        <f t="shared" si="45"/>
        <v>2.2469929946688991E-2</v>
      </c>
    </row>
    <row r="112" spans="2:11" x14ac:dyDescent="0.25">
      <c r="B112" s="192" t="s">
        <v>110</v>
      </c>
      <c r="C112" s="193">
        <v>5113</v>
      </c>
      <c r="D112" s="193">
        <v>0</v>
      </c>
      <c r="E112" s="193">
        <v>1745</v>
      </c>
      <c r="F112" s="193">
        <v>2147</v>
      </c>
      <c r="G112" s="193">
        <v>2010</v>
      </c>
      <c r="H112" s="193">
        <v>1988</v>
      </c>
      <c r="I112" s="210">
        <f t="shared" ref="I112:I119" si="46">IFERROR(H112/G112-1,"-")</f>
        <v>-1.0945273631840835E-2</v>
      </c>
      <c r="J112" s="213">
        <f t="shared" si="44"/>
        <v>-22</v>
      </c>
      <c r="K112" s="194">
        <f t="shared" si="45"/>
        <v>1.0948583513239634E-2</v>
      </c>
    </row>
    <row r="113" spans="2:11" x14ac:dyDescent="0.25">
      <c r="B113" s="192" t="s">
        <v>113</v>
      </c>
      <c r="C113" s="193">
        <v>375</v>
      </c>
      <c r="D113" s="193">
        <v>0</v>
      </c>
      <c r="E113" s="193">
        <v>139</v>
      </c>
      <c r="F113" s="193">
        <v>170</v>
      </c>
      <c r="G113" s="193">
        <v>192</v>
      </c>
      <c r="H113" s="193">
        <v>161</v>
      </c>
      <c r="I113" s="210">
        <f t="shared" si="46"/>
        <v>-0.16145833333333337</v>
      </c>
      <c r="J113" s="213">
        <f t="shared" si="44"/>
        <v>-31</v>
      </c>
      <c r="K113" s="194">
        <f t="shared" si="45"/>
        <v>8.8668105917081555E-4</v>
      </c>
    </row>
    <row r="114" spans="2:11" x14ac:dyDescent="0.25">
      <c r="B114" s="192" t="s">
        <v>116</v>
      </c>
      <c r="C114" s="193">
        <v>454</v>
      </c>
      <c r="D114" s="193">
        <v>0</v>
      </c>
      <c r="E114" s="193">
        <v>137</v>
      </c>
      <c r="F114" s="193">
        <v>177</v>
      </c>
      <c r="G114" s="193">
        <v>161</v>
      </c>
      <c r="H114" s="193">
        <v>196</v>
      </c>
      <c r="I114" s="210">
        <f t="shared" si="46"/>
        <v>0.21739130434782616</v>
      </c>
      <c r="J114" s="213">
        <f t="shared" si="44"/>
        <v>35</v>
      </c>
      <c r="K114" s="194">
        <f t="shared" si="45"/>
        <v>1.079437811164471E-3</v>
      </c>
    </row>
    <row r="115" spans="2:11" x14ac:dyDescent="0.25">
      <c r="B115" s="192" t="s">
        <v>123</v>
      </c>
      <c r="C115" s="193">
        <v>131</v>
      </c>
      <c r="D115" s="193">
        <v>0</v>
      </c>
      <c r="E115" s="193">
        <v>94</v>
      </c>
      <c r="F115" s="193">
        <v>75</v>
      </c>
      <c r="G115" s="193">
        <v>111</v>
      </c>
      <c r="H115" s="193">
        <v>121</v>
      </c>
      <c r="I115" s="210">
        <f t="shared" si="46"/>
        <v>9.0090090090090058E-2</v>
      </c>
      <c r="J115" s="213">
        <f t="shared" si="44"/>
        <v>10</v>
      </c>
      <c r="K115" s="194">
        <f t="shared" si="45"/>
        <v>6.6638762832092345E-4</v>
      </c>
    </row>
    <row r="116" spans="2:11" x14ac:dyDescent="0.25">
      <c r="B116" s="192" t="s">
        <v>119</v>
      </c>
      <c r="C116" s="193">
        <v>198</v>
      </c>
      <c r="D116" s="193">
        <v>0</v>
      </c>
      <c r="E116" s="193">
        <v>44</v>
      </c>
      <c r="F116" s="193">
        <v>78</v>
      </c>
      <c r="G116" s="193">
        <v>72</v>
      </c>
      <c r="H116" s="193">
        <v>50</v>
      </c>
      <c r="I116" s="210">
        <f t="shared" si="46"/>
        <v>-0.30555555555555558</v>
      </c>
      <c r="J116" s="213">
        <f t="shared" si="44"/>
        <v>-22</v>
      </c>
      <c r="K116" s="194">
        <f t="shared" si="45"/>
        <v>2.7536678856236507E-4</v>
      </c>
    </row>
    <row r="117" spans="2:11" x14ac:dyDescent="0.25">
      <c r="B117" s="192" t="s">
        <v>128</v>
      </c>
      <c r="C117" s="193">
        <v>164</v>
      </c>
      <c r="D117" s="193">
        <v>0</v>
      </c>
      <c r="E117" s="193">
        <v>32</v>
      </c>
      <c r="F117" s="193">
        <v>83</v>
      </c>
      <c r="G117" s="193">
        <v>44</v>
      </c>
      <c r="H117" s="193">
        <v>31</v>
      </c>
      <c r="I117" s="210">
        <f t="shared" si="46"/>
        <v>-0.29545454545454541</v>
      </c>
      <c r="J117" s="213">
        <f t="shared" si="44"/>
        <v>-13</v>
      </c>
      <c r="K117" s="194">
        <f t="shared" si="45"/>
        <v>1.7072740890866633E-4</v>
      </c>
    </row>
    <row r="118" spans="2:11" x14ac:dyDescent="0.25">
      <c r="B118" s="192" t="s">
        <v>131</v>
      </c>
      <c r="C118" s="193">
        <v>319</v>
      </c>
      <c r="D118" s="193">
        <v>0</v>
      </c>
      <c r="E118" s="193">
        <v>30</v>
      </c>
      <c r="F118" s="193">
        <v>50</v>
      </c>
      <c r="G118" s="193">
        <v>40</v>
      </c>
      <c r="H118" s="193">
        <v>23</v>
      </c>
      <c r="I118" s="210">
        <f t="shared" si="46"/>
        <v>-0.42500000000000004</v>
      </c>
      <c r="J118" s="213">
        <f t="shared" si="44"/>
        <v>-17</v>
      </c>
      <c r="K118" s="194">
        <f t="shared" si="45"/>
        <v>1.2666872273868794E-4</v>
      </c>
    </row>
    <row r="119" spans="2:11" x14ac:dyDescent="0.25">
      <c r="B119" s="197" t="s">
        <v>145</v>
      </c>
      <c r="C119" s="198">
        <f t="shared" ref="C119:H119" si="47">IFERROR(C111-SUM(C112:C118),"nd")</f>
        <v>3049</v>
      </c>
      <c r="D119" s="198">
        <f t="shared" si="47"/>
        <v>0</v>
      </c>
      <c r="E119" s="198">
        <f t="shared" si="47"/>
        <v>877</v>
      </c>
      <c r="F119" s="198">
        <f t="shared" si="47"/>
        <v>1001</v>
      </c>
      <c r="G119" s="198">
        <f t="shared" si="47"/>
        <v>1309</v>
      </c>
      <c r="H119" s="198">
        <f t="shared" si="47"/>
        <v>1510</v>
      </c>
      <c r="I119" s="211">
        <f t="shared" si="46"/>
        <v>0.15355233002291824</v>
      </c>
      <c r="J119" s="214">
        <f t="shared" si="44"/>
        <v>201</v>
      </c>
      <c r="K119" s="199">
        <f t="shared" si="45"/>
        <v>8.3160770145834246E-3</v>
      </c>
    </row>
    <row r="120" spans="2:11" x14ac:dyDescent="0.25">
      <c r="B120" s="184" t="s">
        <v>51</v>
      </c>
      <c r="C120" s="182"/>
      <c r="D120" s="182"/>
      <c r="E120" s="182"/>
      <c r="F120" s="182"/>
      <c r="G120" s="182"/>
      <c r="H120" s="182"/>
      <c r="I120" s="183"/>
      <c r="J120" s="183"/>
      <c r="K120" s="182"/>
    </row>
    <row r="121" spans="2:11" x14ac:dyDescent="0.25">
      <c r="B121" s="185" t="s">
        <v>68</v>
      </c>
      <c r="C121" s="207" t="str">
        <f t="shared" ref="C121:H121" si="48">IFERROR(C122+C125,"nd")</f>
        <v>nd</v>
      </c>
      <c r="D121" s="207" t="str">
        <f t="shared" si="48"/>
        <v>nd</v>
      </c>
      <c r="E121" s="207" t="str">
        <f t="shared" si="48"/>
        <v>nd</v>
      </c>
      <c r="F121" s="207" t="str">
        <f t="shared" si="48"/>
        <v>nd</v>
      </c>
      <c r="G121" s="207" t="str">
        <f t="shared" si="48"/>
        <v>nd</v>
      </c>
      <c r="H121" s="207" t="str">
        <f t="shared" si="48"/>
        <v>nd</v>
      </c>
      <c r="I121" s="208" t="str">
        <f>IFERROR(H121/G121-1,"-")</f>
        <v>-</v>
      </c>
      <c r="J121" s="207" t="str">
        <f>IFERROR(H121-G121,"-")</f>
        <v>-</v>
      </c>
      <c r="K121" s="208" t="str">
        <f>IFERROR(H121/H$9,"-")</f>
        <v>-</v>
      </c>
    </row>
    <row r="122" spans="2:11" x14ac:dyDescent="0.25">
      <c r="B122" s="188" t="s">
        <v>97</v>
      </c>
      <c r="C122" s="189" t="s">
        <v>319</v>
      </c>
      <c r="D122" s="189" t="s">
        <v>319</v>
      </c>
      <c r="E122" s="189" t="s">
        <v>319</v>
      </c>
      <c r="F122" s="189" t="s">
        <v>319</v>
      </c>
      <c r="G122" s="189" t="s">
        <v>319</v>
      </c>
      <c r="H122" s="189" t="s">
        <v>319</v>
      </c>
      <c r="I122" s="209" t="str">
        <f>IFERROR(H122/G122-1,"-")</f>
        <v>-</v>
      </c>
      <c r="J122" s="212" t="str">
        <f t="shared" ref="J122:J133" si="49">IFERROR(H122-G122,"-")</f>
        <v>-</v>
      </c>
      <c r="K122" s="190" t="str">
        <f t="shared" ref="K122:K133" si="50">IFERROR(H122/H$9,"-")</f>
        <v>-</v>
      </c>
    </row>
    <row r="123" spans="2:11" x14ac:dyDescent="0.25">
      <c r="B123" s="192" t="s">
        <v>103</v>
      </c>
      <c r="C123" s="193" t="s">
        <v>319</v>
      </c>
      <c r="D123" s="193" t="s">
        <v>319</v>
      </c>
      <c r="E123" s="193" t="s">
        <v>319</v>
      </c>
      <c r="F123" s="193" t="s">
        <v>319</v>
      </c>
      <c r="G123" s="193" t="s">
        <v>319</v>
      </c>
      <c r="H123" s="193" t="s">
        <v>319</v>
      </c>
      <c r="I123" s="210" t="str">
        <f>IFERROR(H123/G123-1,"-")</f>
        <v>-</v>
      </c>
      <c r="J123" s="213" t="str">
        <f t="shared" si="49"/>
        <v>-</v>
      </c>
      <c r="K123" s="194" t="str">
        <f t="shared" si="50"/>
        <v>-</v>
      </c>
    </row>
    <row r="124" spans="2:11" x14ac:dyDescent="0.25">
      <c r="B124" s="192" t="s">
        <v>100</v>
      </c>
      <c r="C124" s="193" t="s">
        <v>319</v>
      </c>
      <c r="D124" s="193" t="s">
        <v>319</v>
      </c>
      <c r="E124" s="193" t="s">
        <v>319</v>
      </c>
      <c r="F124" s="193" t="s">
        <v>319</v>
      </c>
      <c r="G124" s="193" t="s">
        <v>319</v>
      </c>
      <c r="H124" s="193" t="s">
        <v>319</v>
      </c>
      <c r="I124" s="210" t="str">
        <f>IFERROR(H124/G124-1,"-")</f>
        <v>-</v>
      </c>
      <c r="J124" s="213" t="str">
        <f t="shared" si="49"/>
        <v>-</v>
      </c>
      <c r="K124" s="194" t="str">
        <f t="shared" si="50"/>
        <v>-</v>
      </c>
    </row>
    <row r="125" spans="2:11" x14ac:dyDescent="0.25">
      <c r="B125" s="188" t="s">
        <v>107</v>
      </c>
      <c r="C125" s="189" t="s">
        <v>319</v>
      </c>
      <c r="D125" s="189" t="s">
        <v>319</v>
      </c>
      <c r="E125" s="189" t="s">
        <v>319</v>
      </c>
      <c r="F125" s="189" t="s">
        <v>319</v>
      </c>
      <c r="G125" s="189" t="s">
        <v>319</v>
      </c>
      <c r="H125" s="189" t="s">
        <v>319</v>
      </c>
      <c r="I125" s="209" t="str">
        <f>IFERROR(H125/G125-1,"-")</f>
        <v>-</v>
      </c>
      <c r="J125" s="212" t="str">
        <f t="shared" si="49"/>
        <v>-</v>
      </c>
      <c r="K125" s="190" t="str">
        <f t="shared" si="50"/>
        <v>-</v>
      </c>
    </row>
    <row r="126" spans="2:11" x14ac:dyDescent="0.25">
      <c r="B126" s="192" t="s">
        <v>110</v>
      </c>
      <c r="C126" s="193" t="s">
        <v>319</v>
      </c>
      <c r="D126" s="193" t="s">
        <v>319</v>
      </c>
      <c r="E126" s="193" t="s">
        <v>319</v>
      </c>
      <c r="F126" s="193" t="s">
        <v>319</v>
      </c>
      <c r="G126" s="193" t="s">
        <v>319</v>
      </c>
      <c r="H126" s="193" t="s">
        <v>319</v>
      </c>
      <c r="I126" s="210" t="str">
        <f t="shared" ref="I126:I133" si="51">IFERROR(H126/G126-1,"-")</f>
        <v>-</v>
      </c>
      <c r="J126" s="213" t="str">
        <f t="shared" si="49"/>
        <v>-</v>
      </c>
      <c r="K126" s="194" t="str">
        <f t="shared" si="50"/>
        <v>-</v>
      </c>
    </row>
    <row r="127" spans="2:11" x14ac:dyDescent="0.25">
      <c r="B127" s="192" t="s">
        <v>113</v>
      </c>
      <c r="C127" s="193" t="s">
        <v>319</v>
      </c>
      <c r="D127" s="193" t="s">
        <v>319</v>
      </c>
      <c r="E127" s="193" t="s">
        <v>319</v>
      </c>
      <c r="F127" s="193" t="s">
        <v>319</v>
      </c>
      <c r="G127" s="193" t="s">
        <v>319</v>
      </c>
      <c r="H127" s="193" t="s">
        <v>319</v>
      </c>
      <c r="I127" s="210" t="str">
        <f t="shared" si="51"/>
        <v>-</v>
      </c>
      <c r="J127" s="213" t="str">
        <f t="shared" si="49"/>
        <v>-</v>
      </c>
      <c r="K127" s="194" t="str">
        <f t="shared" si="50"/>
        <v>-</v>
      </c>
    </row>
    <row r="128" spans="2:11" x14ac:dyDescent="0.25">
      <c r="B128" s="192" t="s">
        <v>116</v>
      </c>
      <c r="C128" s="193" t="s">
        <v>319</v>
      </c>
      <c r="D128" s="193" t="s">
        <v>319</v>
      </c>
      <c r="E128" s="193" t="s">
        <v>319</v>
      </c>
      <c r="F128" s="193" t="s">
        <v>319</v>
      </c>
      <c r="G128" s="193" t="s">
        <v>319</v>
      </c>
      <c r="H128" s="193" t="s">
        <v>319</v>
      </c>
      <c r="I128" s="210" t="str">
        <f t="shared" si="51"/>
        <v>-</v>
      </c>
      <c r="J128" s="213" t="str">
        <f t="shared" si="49"/>
        <v>-</v>
      </c>
      <c r="K128" s="194" t="str">
        <f t="shared" si="50"/>
        <v>-</v>
      </c>
    </row>
    <row r="129" spans="2:11" x14ac:dyDescent="0.25">
      <c r="B129" s="192" t="s">
        <v>123</v>
      </c>
      <c r="C129" s="193" t="s">
        <v>319</v>
      </c>
      <c r="D129" s="193" t="s">
        <v>319</v>
      </c>
      <c r="E129" s="193" t="s">
        <v>319</v>
      </c>
      <c r="F129" s="193" t="s">
        <v>319</v>
      </c>
      <c r="G129" s="193" t="s">
        <v>319</v>
      </c>
      <c r="H129" s="193" t="s">
        <v>319</v>
      </c>
      <c r="I129" s="210" t="str">
        <f t="shared" si="51"/>
        <v>-</v>
      </c>
      <c r="J129" s="213" t="str">
        <f t="shared" si="49"/>
        <v>-</v>
      </c>
      <c r="K129" s="194" t="str">
        <f t="shared" si="50"/>
        <v>-</v>
      </c>
    </row>
    <row r="130" spans="2:11" x14ac:dyDescent="0.25">
      <c r="B130" s="192" t="s">
        <v>119</v>
      </c>
      <c r="C130" s="193" t="s">
        <v>319</v>
      </c>
      <c r="D130" s="193" t="s">
        <v>319</v>
      </c>
      <c r="E130" s="193" t="s">
        <v>319</v>
      </c>
      <c r="F130" s="193" t="s">
        <v>319</v>
      </c>
      <c r="G130" s="193" t="s">
        <v>319</v>
      </c>
      <c r="H130" s="193" t="s">
        <v>319</v>
      </c>
      <c r="I130" s="210" t="str">
        <f t="shared" si="51"/>
        <v>-</v>
      </c>
      <c r="J130" s="213" t="str">
        <f t="shared" si="49"/>
        <v>-</v>
      </c>
      <c r="K130" s="194" t="str">
        <f t="shared" si="50"/>
        <v>-</v>
      </c>
    </row>
    <row r="131" spans="2:11" x14ac:dyDescent="0.25">
      <c r="B131" s="192" t="s">
        <v>128</v>
      </c>
      <c r="C131" s="193" t="s">
        <v>319</v>
      </c>
      <c r="D131" s="193" t="s">
        <v>319</v>
      </c>
      <c r="E131" s="193" t="s">
        <v>319</v>
      </c>
      <c r="F131" s="193" t="s">
        <v>319</v>
      </c>
      <c r="G131" s="193" t="s">
        <v>319</v>
      </c>
      <c r="H131" s="193" t="s">
        <v>319</v>
      </c>
      <c r="I131" s="210" t="str">
        <f t="shared" si="51"/>
        <v>-</v>
      </c>
      <c r="J131" s="213" t="str">
        <f t="shared" si="49"/>
        <v>-</v>
      </c>
      <c r="K131" s="194" t="str">
        <f t="shared" si="50"/>
        <v>-</v>
      </c>
    </row>
    <row r="132" spans="2:11" x14ac:dyDescent="0.25">
      <c r="B132" s="192" t="s">
        <v>131</v>
      </c>
      <c r="C132" s="193" t="s">
        <v>319</v>
      </c>
      <c r="D132" s="193" t="s">
        <v>319</v>
      </c>
      <c r="E132" s="193" t="s">
        <v>319</v>
      </c>
      <c r="F132" s="193" t="s">
        <v>319</v>
      </c>
      <c r="G132" s="193" t="s">
        <v>319</v>
      </c>
      <c r="H132" s="193" t="s">
        <v>319</v>
      </c>
      <c r="I132" s="210" t="str">
        <f t="shared" si="51"/>
        <v>-</v>
      </c>
      <c r="J132" s="213" t="str">
        <f t="shared" si="49"/>
        <v>-</v>
      </c>
      <c r="K132" s="194" t="str">
        <f t="shared" si="50"/>
        <v>-</v>
      </c>
    </row>
    <row r="133" spans="2:11" x14ac:dyDescent="0.25">
      <c r="B133" s="197" t="s">
        <v>145</v>
      </c>
      <c r="C133" s="198" t="str">
        <f t="shared" ref="C133:H133" si="52">IFERROR(C125-SUM(C126:C132),"nd")</f>
        <v>nd</v>
      </c>
      <c r="D133" s="198" t="str">
        <f t="shared" si="52"/>
        <v>nd</v>
      </c>
      <c r="E133" s="198" t="str">
        <f t="shared" si="52"/>
        <v>nd</v>
      </c>
      <c r="F133" s="198" t="str">
        <f t="shared" si="52"/>
        <v>nd</v>
      </c>
      <c r="G133" s="198" t="str">
        <f t="shared" si="52"/>
        <v>nd</v>
      </c>
      <c r="H133" s="198" t="str">
        <f t="shared" si="52"/>
        <v>nd</v>
      </c>
      <c r="I133" s="211" t="str">
        <f t="shared" si="51"/>
        <v>-</v>
      </c>
      <c r="J133" s="214" t="str">
        <f t="shared" si="49"/>
        <v>-</v>
      </c>
      <c r="K133" s="199" t="str">
        <f t="shared" si="50"/>
        <v>-</v>
      </c>
    </row>
    <row r="134" spans="2:11" x14ac:dyDescent="0.25">
      <c r="B134" s="184" t="s">
        <v>52</v>
      </c>
      <c r="C134" s="182"/>
      <c r="D134" s="182"/>
      <c r="E134" s="182"/>
      <c r="F134" s="182"/>
      <c r="G134" s="182"/>
      <c r="H134" s="182"/>
      <c r="I134" s="183"/>
      <c r="J134" s="183"/>
      <c r="K134" s="182"/>
    </row>
    <row r="135" spans="2:11" x14ac:dyDescent="0.25">
      <c r="B135" s="185" t="s">
        <v>68</v>
      </c>
      <c r="C135" s="207">
        <f t="shared" ref="C135:H135" si="53">IFERROR(C136+C139,"nd")</f>
        <v>10317</v>
      </c>
      <c r="D135" s="207">
        <f t="shared" si="53"/>
        <v>1004</v>
      </c>
      <c r="E135" s="207">
        <f t="shared" si="53"/>
        <v>7355</v>
      </c>
      <c r="F135" s="207">
        <f t="shared" si="53"/>
        <v>8198</v>
      </c>
      <c r="G135" s="207">
        <f t="shared" si="53"/>
        <v>8141</v>
      </c>
      <c r="H135" s="207">
        <f t="shared" si="53"/>
        <v>8621</v>
      </c>
      <c r="I135" s="208">
        <f>IFERROR(H135/G135-1,"-")</f>
        <v>5.8960815624616192E-2</v>
      </c>
      <c r="J135" s="207">
        <f>IFERROR(H135-G135,"-")</f>
        <v>480</v>
      </c>
      <c r="K135" s="208">
        <f>IFERROR(H135/H$9,"-")</f>
        <v>4.7478741683922986E-2</v>
      </c>
    </row>
    <row r="136" spans="2:11" x14ac:dyDescent="0.25">
      <c r="B136" s="188" t="s">
        <v>97</v>
      </c>
      <c r="C136" s="189">
        <v>516</v>
      </c>
      <c r="D136" s="189">
        <v>244</v>
      </c>
      <c r="E136" s="189">
        <v>299</v>
      </c>
      <c r="F136" s="189">
        <v>512</v>
      </c>
      <c r="G136" s="189">
        <v>420</v>
      </c>
      <c r="H136" s="189">
        <v>359</v>
      </c>
      <c r="I136" s="209">
        <f>IFERROR(H136/G136-1,"-")</f>
        <v>-0.14523809523809528</v>
      </c>
      <c r="J136" s="212">
        <f t="shared" ref="J136:J147" si="54">IFERROR(H136-G136,"-")</f>
        <v>-61</v>
      </c>
      <c r="K136" s="190">
        <f t="shared" ref="K136:K147" si="55">IFERROR(H136/H$9,"-")</f>
        <v>1.9771335418777812E-3</v>
      </c>
    </row>
    <row r="137" spans="2:11" x14ac:dyDescent="0.25">
      <c r="B137" s="192" t="s">
        <v>103</v>
      </c>
      <c r="C137" s="193">
        <v>419</v>
      </c>
      <c r="D137" s="193">
        <v>209</v>
      </c>
      <c r="E137" s="193">
        <v>126</v>
      </c>
      <c r="F137" s="193">
        <v>130</v>
      </c>
      <c r="G137" s="193">
        <v>237</v>
      </c>
      <c r="H137" s="193">
        <v>79</v>
      </c>
      <c r="I137" s="210">
        <f>IFERROR(H137/G137-1,"-")</f>
        <v>-0.66666666666666674</v>
      </c>
      <c r="J137" s="213">
        <f t="shared" si="54"/>
        <v>-158</v>
      </c>
      <c r="K137" s="194">
        <f t="shared" si="55"/>
        <v>4.3507952592853683E-4</v>
      </c>
    </row>
    <row r="138" spans="2:11" x14ac:dyDescent="0.25">
      <c r="B138" s="192" t="s">
        <v>100</v>
      </c>
      <c r="C138" s="193">
        <v>97</v>
      </c>
      <c r="D138" s="193">
        <v>35</v>
      </c>
      <c r="E138" s="193">
        <v>173</v>
      </c>
      <c r="F138" s="193">
        <v>382</v>
      </c>
      <c r="G138" s="193">
        <v>183</v>
      </c>
      <c r="H138" s="193">
        <v>280</v>
      </c>
      <c r="I138" s="210">
        <f>IFERROR(H138/G138-1,"-")</f>
        <v>0.53005464480874309</v>
      </c>
      <c r="J138" s="213">
        <f t="shared" si="54"/>
        <v>97</v>
      </c>
      <c r="K138" s="194">
        <f t="shared" si="55"/>
        <v>1.5420540159492445E-3</v>
      </c>
    </row>
    <row r="139" spans="2:11" x14ac:dyDescent="0.25">
      <c r="B139" s="188" t="s">
        <v>107</v>
      </c>
      <c r="C139" s="189">
        <v>9801</v>
      </c>
      <c r="D139" s="189">
        <v>760</v>
      </c>
      <c r="E139" s="189">
        <v>7056</v>
      </c>
      <c r="F139" s="189">
        <v>7686</v>
      </c>
      <c r="G139" s="189">
        <v>7721</v>
      </c>
      <c r="H139" s="189">
        <v>8262</v>
      </c>
      <c r="I139" s="209">
        <f>IFERROR(H139/G139-1,"-")</f>
        <v>7.0068643958036469E-2</v>
      </c>
      <c r="J139" s="212">
        <f t="shared" si="54"/>
        <v>541</v>
      </c>
      <c r="K139" s="190">
        <f t="shared" si="55"/>
        <v>4.5501608142045201E-2</v>
      </c>
    </row>
    <row r="140" spans="2:11" x14ac:dyDescent="0.25">
      <c r="B140" s="192" t="s">
        <v>110</v>
      </c>
      <c r="C140" s="193">
        <v>4638</v>
      </c>
      <c r="D140" s="193">
        <v>56</v>
      </c>
      <c r="E140" s="193">
        <v>2336</v>
      </c>
      <c r="F140" s="193">
        <v>3114</v>
      </c>
      <c r="G140" s="193">
        <v>3548</v>
      </c>
      <c r="H140" s="193">
        <v>3474</v>
      </c>
      <c r="I140" s="210">
        <f t="shared" ref="I140:I147" si="56">IFERROR(H140/G140-1,"-")</f>
        <v>-2.0856820744081128E-2</v>
      </c>
      <c r="J140" s="213">
        <f t="shared" si="54"/>
        <v>-74</v>
      </c>
      <c r="K140" s="194">
        <f t="shared" si="55"/>
        <v>1.9132484469313125E-2</v>
      </c>
    </row>
    <row r="141" spans="2:11" x14ac:dyDescent="0.25">
      <c r="B141" s="192" t="s">
        <v>113</v>
      </c>
      <c r="C141" s="193">
        <v>523</v>
      </c>
      <c r="D141" s="193">
        <v>53</v>
      </c>
      <c r="E141" s="193">
        <v>625</v>
      </c>
      <c r="F141" s="193">
        <v>514</v>
      </c>
      <c r="G141" s="193">
        <v>470</v>
      </c>
      <c r="H141" s="193">
        <v>475</v>
      </c>
      <c r="I141" s="210">
        <f t="shared" si="56"/>
        <v>1.0638297872340496E-2</v>
      </c>
      <c r="J141" s="213">
        <f t="shared" si="54"/>
        <v>5</v>
      </c>
      <c r="K141" s="194">
        <f t="shared" si="55"/>
        <v>2.615984491342468E-3</v>
      </c>
    </row>
    <row r="142" spans="2:11" x14ac:dyDescent="0.25">
      <c r="B142" s="192" t="s">
        <v>116</v>
      </c>
      <c r="C142" s="193">
        <v>352</v>
      </c>
      <c r="D142" s="193">
        <v>213</v>
      </c>
      <c r="E142" s="193">
        <v>624</v>
      </c>
      <c r="F142" s="193">
        <v>610</v>
      </c>
      <c r="G142" s="193">
        <v>457</v>
      </c>
      <c r="H142" s="193">
        <v>626</v>
      </c>
      <c r="I142" s="210">
        <f t="shared" si="56"/>
        <v>0.36980306345733038</v>
      </c>
      <c r="J142" s="213">
        <f t="shared" si="54"/>
        <v>169</v>
      </c>
      <c r="K142" s="194">
        <f t="shared" si="55"/>
        <v>3.4475921928008107E-3</v>
      </c>
    </row>
    <row r="143" spans="2:11" x14ac:dyDescent="0.25">
      <c r="B143" s="192" t="s">
        <v>123</v>
      </c>
      <c r="C143" s="193">
        <v>274</v>
      </c>
      <c r="D143" s="193">
        <v>17</v>
      </c>
      <c r="E143" s="193">
        <v>342</v>
      </c>
      <c r="F143" s="193">
        <v>253</v>
      </c>
      <c r="G143" s="193">
        <v>191</v>
      </c>
      <c r="H143" s="193">
        <v>263</v>
      </c>
      <c r="I143" s="210">
        <f t="shared" si="56"/>
        <v>0.37696335078534027</v>
      </c>
      <c r="J143" s="213">
        <f t="shared" si="54"/>
        <v>72</v>
      </c>
      <c r="K143" s="194">
        <f t="shared" si="55"/>
        <v>1.4484293078380402E-3</v>
      </c>
    </row>
    <row r="144" spans="2:11" x14ac:dyDescent="0.25">
      <c r="B144" s="192" t="s">
        <v>119</v>
      </c>
      <c r="C144" s="193">
        <v>124</v>
      </c>
      <c r="D144" s="193">
        <v>6</v>
      </c>
      <c r="E144" s="193">
        <v>184</v>
      </c>
      <c r="F144" s="193">
        <v>146</v>
      </c>
      <c r="G144" s="193">
        <v>161</v>
      </c>
      <c r="H144" s="193">
        <v>165</v>
      </c>
      <c r="I144" s="210">
        <f t="shared" si="56"/>
        <v>2.4844720496894457E-2</v>
      </c>
      <c r="J144" s="213">
        <f t="shared" si="54"/>
        <v>4</v>
      </c>
      <c r="K144" s="194">
        <f t="shared" si="55"/>
        <v>9.0871040225580469E-4</v>
      </c>
    </row>
    <row r="145" spans="2:11" x14ac:dyDescent="0.25">
      <c r="B145" s="192" t="s">
        <v>128</v>
      </c>
      <c r="C145" s="193">
        <v>342</v>
      </c>
      <c r="D145" s="193">
        <v>15</v>
      </c>
      <c r="E145" s="193">
        <v>133</v>
      </c>
      <c r="F145" s="193">
        <v>160</v>
      </c>
      <c r="G145" s="193">
        <v>116</v>
      </c>
      <c r="H145" s="193">
        <v>173</v>
      </c>
      <c r="I145" s="210">
        <f t="shared" si="56"/>
        <v>0.49137931034482762</v>
      </c>
      <c r="J145" s="213">
        <f t="shared" si="54"/>
        <v>57</v>
      </c>
      <c r="K145" s="194">
        <f t="shared" si="55"/>
        <v>9.5276908842578309E-4</v>
      </c>
    </row>
    <row r="146" spans="2:11" x14ac:dyDescent="0.25">
      <c r="B146" s="192" t="s">
        <v>131</v>
      </c>
      <c r="C146" s="193">
        <v>606</v>
      </c>
      <c r="D146" s="193">
        <v>4</v>
      </c>
      <c r="E146" s="193">
        <v>46</v>
      </c>
      <c r="F146" s="193">
        <v>145</v>
      </c>
      <c r="G146" s="193">
        <v>174</v>
      </c>
      <c r="H146" s="193">
        <v>143</v>
      </c>
      <c r="I146" s="210">
        <f t="shared" si="56"/>
        <v>-0.17816091954022983</v>
      </c>
      <c r="J146" s="213">
        <f t="shared" si="54"/>
        <v>-31</v>
      </c>
      <c r="K146" s="194">
        <f t="shared" si="55"/>
        <v>7.8754901528836413E-4</v>
      </c>
    </row>
    <row r="147" spans="2:11" x14ac:dyDescent="0.25">
      <c r="B147" s="197" t="s">
        <v>145</v>
      </c>
      <c r="C147" s="198">
        <f t="shared" ref="C147:H147" si="57">IFERROR(C139-SUM(C140:C146),"nd")</f>
        <v>2942</v>
      </c>
      <c r="D147" s="198">
        <f t="shared" si="57"/>
        <v>396</v>
      </c>
      <c r="E147" s="198">
        <f t="shared" si="57"/>
        <v>2766</v>
      </c>
      <c r="F147" s="198">
        <f t="shared" si="57"/>
        <v>2744</v>
      </c>
      <c r="G147" s="198">
        <f t="shared" si="57"/>
        <v>2604</v>
      </c>
      <c r="H147" s="198">
        <f t="shared" si="57"/>
        <v>2943</v>
      </c>
      <c r="I147" s="211">
        <f t="shared" si="56"/>
        <v>0.1301843317972351</v>
      </c>
      <c r="J147" s="214">
        <f t="shared" si="54"/>
        <v>339</v>
      </c>
      <c r="K147" s="199">
        <f t="shared" si="55"/>
        <v>1.6208089174780806E-2</v>
      </c>
    </row>
    <row r="148" spans="2:11" x14ac:dyDescent="0.25">
      <c r="B148" s="184" t="s">
        <v>53</v>
      </c>
      <c r="C148" s="182"/>
      <c r="D148" s="182"/>
      <c r="E148" s="182"/>
      <c r="F148" s="182"/>
      <c r="G148" s="182"/>
      <c r="H148" s="182"/>
      <c r="I148" s="183"/>
      <c r="J148" s="183"/>
      <c r="K148" s="182"/>
    </row>
    <row r="149" spans="2:11" x14ac:dyDescent="0.25">
      <c r="B149" s="185" t="s">
        <v>68</v>
      </c>
      <c r="C149" s="207">
        <f t="shared" ref="C149:H149" si="58">IFERROR(C150+C153,"nd")</f>
        <v>1566</v>
      </c>
      <c r="D149" s="207">
        <f t="shared" si="58"/>
        <v>123</v>
      </c>
      <c r="E149" s="207">
        <f t="shared" si="58"/>
        <v>3127</v>
      </c>
      <c r="F149" s="207">
        <f t="shared" si="58"/>
        <v>2417</v>
      </c>
      <c r="G149" s="207">
        <f t="shared" si="58"/>
        <v>9176</v>
      </c>
      <c r="H149" s="207">
        <f t="shared" si="58"/>
        <v>8200</v>
      </c>
      <c r="I149" s="208">
        <f>IFERROR(H149/G149-1,"-")</f>
        <v>-0.10636442894507414</v>
      </c>
      <c r="J149" s="207">
        <f>IFERROR(H149-G149,"-")</f>
        <v>-976</v>
      </c>
      <c r="K149" s="208">
        <f>IFERROR(H149/H$9,"-")</f>
        <v>4.5160153324227868E-2</v>
      </c>
    </row>
    <row r="150" spans="2:11" x14ac:dyDescent="0.25">
      <c r="B150" s="188" t="s">
        <v>97</v>
      </c>
      <c r="C150" s="189">
        <v>220</v>
      </c>
      <c r="D150" s="189">
        <v>38</v>
      </c>
      <c r="E150" s="189">
        <v>285</v>
      </c>
      <c r="F150" s="189">
        <v>186</v>
      </c>
      <c r="G150" s="189">
        <v>727</v>
      </c>
      <c r="H150" s="189">
        <v>352</v>
      </c>
      <c r="I150" s="209">
        <f>IFERROR(H150/G150-1,"-")</f>
        <v>-0.51581843191196697</v>
      </c>
      <c r="J150" s="212">
        <f t="shared" ref="J150:J161" si="59">IFERROR(H150-G150,"-")</f>
        <v>-375</v>
      </c>
      <c r="K150" s="190">
        <f t="shared" ref="K150:K161" si="60">IFERROR(H150/H$9,"-")</f>
        <v>1.9385821914790502E-3</v>
      </c>
    </row>
    <row r="151" spans="2:11" x14ac:dyDescent="0.25">
      <c r="B151" s="192" t="s">
        <v>103</v>
      </c>
      <c r="C151" s="193">
        <v>185</v>
      </c>
      <c r="D151" s="193">
        <v>8</v>
      </c>
      <c r="E151" s="193">
        <v>233</v>
      </c>
      <c r="F151" s="193">
        <v>59</v>
      </c>
      <c r="G151" s="193">
        <v>567</v>
      </c>
      <c r="H151" s="193">
        <v>193</v>
      </c>
      <c r="I151" s="210">
        <f>IFERROR(H151/G151-1,"-")</f>
        <v>-0.65961199294532635</v>
      </c>
      <c r="J151" s="213">
        <f t="shared" si="59"/>
        <v>-374</v>
      </c>
      <c r="K151" s="194">
        <f t="shared" si="60"/>
        <v>1.0629158038507293E-3</v>
      </c>
    </row>
    <row r="152" spans="2:11" x14ac:dyDescent="0.25">
      <c r="B152" s="192" t="s">
        <v>100</v>
      </c>
      <c r="C152" s="193">
        <v>35</v>
      </c>
      <c r="D152" s="193">
        <v>30</v>
      </c>
      <c r="E152" s="193">
        <v>52</v>
      </c>
      <c r="F152" s="193">
        <v>127</v>
      </c>
      <c r="G152" s="193">
        <v>160</v>
      </c>
      <c r="H152" s="193">
        <v>159</v>
      </c>
      <c r="I152" s="210">
        <f>IFERROR(H152/G152-1,"-")</f>
        <v>-6.2499999999999778E-3</v>
      </c>
      <c r="J152" s="213">
        <f t="shared" si="59"/>
        <v>-1</v>
      </c>
      <c r="K152" s="194">
        <f t="shared" si="60"/>
        <v>8.7566638762832092E-4</v>
      </c>
    </row>
    <row r="153" spans="2:11" x14ac:dyDescent="0.25">
      <c r="B153" s="188" t="s">
        <v>107</v>
      </c>
      <c r="C153" s="189">
        <v>1346</v>
      </c>
      <c r="D153" s="189">
        <v>85</v>
      </c>
      <c r="E153" s="189">
        <v>2842</v>
      </c>
      <c r="F153" s="189">
        <v>2231</v>
      </c>
      <c r="G153" s="189">
        <v>8449</v>
      </c>
      <c r="H153" s="189">
        <v>7848</v>
      </c>
      <c r="I153" s="209">
        <f>IFERROR(H153/G153-1,"-")</f>
        <v>-7.1132678423482032E-2</v>
      </c>
      <c r="J153" s="212">
        <f t="shared" si="59"/>
        <v>-601</v>
      </c>
      <c r="K153" s="190">
        <f t="shared" si="60"/>
        <v>4.3221571132748819E-2</v>
      </c>
    </row>
    <row r="154" spans="2:11" x14ac:dyDescent="0.25">
      <c r="B154" s="192" t="s">
        <v>110</v>
      </c>
      <c r="C154" s="193">
        <v>274</v>
      </c>
      <c r="D154" s="193">
        <v>5</v>
      </c>
      <c r="E154" s="193">
        <v>1335</v>
      </c>
      <c r="F154" s="193">
        <v>384</v>
      </c>
      <c r="G154" s="193">
        <v>4084</v>
      </c>
      <c r="H154" s="193">
        <v>3921</v>
      </c>
      <c r="I154" s="210">
        <f t="shared" ref="I154:I161" si="61">IFERROR(H154/G154-1,"-")</f>
        <v>-3.9911851126346765E-2</v>
      </c>
      <c r="J154" s="213">
        <f t="shared" si="59"/>
        <v>-163</v>
      </c>
      <c r="K154" s="194">
        <f t="shared" si="60"/>
        <v>2.1594263559060668E-2</v>
      </c>
    </row>
    <row r="155" spans="2:11" x14ac:dyDescent="0.25">
      <c r="B155" s="192" t="s">
        <v>113</v>
      </c>
      <c r="C155" s="193">
        <v>332</v>
      </c>
      <c r="D155" s="193">
        <v>32</v>
      </c>
      <c r="E155" s="193">
        <v>221</v>
      </c>
      <c r="F155" s="193">
        <v>593</v>
      </c>
      <c r="G155" s="193">
        <v>878</v>
      </c>
      <c r="H155" s="193">
        <v>567</v>
      </c>
      <c r="I155" s="210">
        <f t="shared" si="61"/>
        <v>-0.35421412300683375</v>
      </c>
      <c r="J155" s="213">
        <f t="shared" si="59"/>
        <v>-311</v>
      </c>
      <c r="K155" s="194">
        <f t="shared" si="60"/>
        <v>3.1226593822972198E-3</v>
      </c>
    </row>
    <row r="156" spans="2:11" x14ac:dyDescent="0.25">
      <c r="B156" s="192" t="s">
        <v>116</v>
      </c>
      <c r="C156" s="193">
        <v>52</v>
      </c>
      <c r="D156" s="193">
        <v>5</v>
      </c>
      <c r="E156" s="193">
        <v>63</v>
      </c>
      <c r="F156" s="193">
        <v>201</v>
      </c>
      <c r="G156" s="193">
        <v>146</v>
      </c>
      <c r="H156" s="193">
        <v>201</v>
      </c>
      <c r="I156" s="210">
        <f t="shared" si="61"/>
        <v>0.37671232876712324</v>
      </c>
      <c r="J156" s="213">
        <f t="shared" si="59"/>
        <v>55</v>
      </c>
      <c r="K156" s="194">
        <f t="shared" si="60"/>
        <v>1.1069744900207075E-3</v>
      </c>
    </row>
    <row r="157" spans="2:11" x14ac:dyDescent="0.25">
      <c r="B157" s="192" t="s">
        <v>123</v>
      </c>
      <c r="C157" s="193">
        <v>23</v>
      </c>
      <c r="D157" s="193">
        <v>2</v>
      </c>
      <c r="E157" s="193">
        <v>592</v>
      </c>
      <c r="F157" s="193">
        <v>125</v>
      </c>
      <c r="G157" s="193">
        <v>577</v>
      </c>
      <c r="H157" s="193">
        <v>698</v>
      </c>
      <c r="I157" s="210">
        <f t="shared" si="61"/>
        <v>0.20970537261698441</v>
      </c>
      <c r="J157" s="213">
        <f t="shared" si="59"/>
        <v>121</v>
      </c>
      <c r="K157" s="194">
        <f t="shared" si="60"/>
        <v>3.8441203683306164E-3</v>
      </c>
    </row>
    <row r="158" spans="2:11" x14ac:dyDescent="0.25">
      <c r="B158" s="192" t="s">
        <v>119</v>
      </c>
      <c r="C158" s="193">
        <v>36</v>
      </c>
      <c r="D158" s="193">
        <v>2</v>
      </c>
      <c r="E158" s="193">
        <v>24</v>
      </c>
      <c r="F158" s="193">
        <v>142</v>
      </c>
      <c r="G158" s="193">
        <v>169</v>
      </c>
      <c r="H158" s="193">
        <v>20</v>
      </c>
      <c r="I158" s="210">
        <f t="shared" si="61"/>
        <v>-0.88165680473372787</v>
      </c>
      <c r="J158" s="213">
        <f t="shared" si="59"/>
        <v>-149</v>
      </c>
      <c r="K158" s="194">
        <f t="shared" si="60"/>
        <v>1.1014671542494602E-4</v>
      </c>
    </row>
    <row r="159" spans="2:11" x14ac:dyDescent="0.25">
      <c r="B159" s="192" t="s">
        <v>128</v>
      </c>
      <c r="C159" s="193">
        <v>100</v>
      </c>
      <c r="D159" s="193">
        <v>0</v>
      </c>
      <c r="E159" s="193">
        <v>139</v>
      </c>
      <c r="F159" s="193">
        <v>110</v>
      </c>
      <c r="G159" s="193">
        <v>345</v>
      </c>
      <c r="H159" s="193">
        <v>431</v>
      </c>
      <c r="I159" s="210">
        <f t="shared" si="61"/>
        <v>0.24927536231884062</v>
      </c>
      <c r="J159" s="213">
        <f t="shared" si="59"/>
        <v>86</v>
      </c>
      <c r="K159" s="194">
        <f t="shared" si="60"/>
        <v>2.3736617174075869E-3</v>
      </c>
    </row>
    <row r="160" spans="2:11" x14ac:dyDescent="0.25">
      <c r="B160" s="192" t="s">
        <v>131</v>
      </c>
      <c r="C160" s="193">
        <v>112</v>
      </c>
      <c r="D160" s="193">
        <v>0</v>
      </c>
      <c r="E160" s="193">
        <v>138</v>
      </c>
      <c r="F160" s="193">
        <v>31</v>
      </c>
      <c r="G160" s="193">
        <v>823</v>
      </c>
      <c r="H160" s="193">
        <v>822</v>
      </c>
      <c r="I160" s="210">
        <f t="shared" si="61"/>
        <v>-1.2150668286755595E-3</v>
      </c>
      <c r="J160" s="213">
        <f t="shared" si="59"/>
        <v>-1</v>
      </c>
      <c r="K160" s="194">
        <f t="shared" si="60"/>
        <v>4.5270300039652817E-3</v>
      </c>
    </row>
    <row r="161" spans="2:11" x14ac:dyDescent="0.25">
      <c r="B161" s="197" t="s">
        <v>145</v>
      </c>
      <c r="C161" s="198">
        <f t="shared" ref="C161:H161" si="62">IFERROR(C153-SUM(C154:C160),"nd")</f>
        <v>417</v>
      </c>
      <c r="D161" s="198">
        <f t="shared" si="62"/>
        <v>39</v>
      </c>
      <c r="E161" s="198">
        <f t="shared" si="62"/>
        <v>330</v>
      </c>
      <c r="F161" s="198">
        <f t="shared" si="62"/>
        <v>645</v>
      </c>
      <c r="G161" s="198">
        <f t="shared" si="62"/>
        <v>1427</v>
      </c>
      <c r="H161" s="198">
        <f t="shared" si="62"/>
        <v>1188</v>
      </c>
      <c r="I161" s="211">
        <f t="shared" si="61"/>
        <v>-0.16748423265592149</v>
      </c>
      <c r="J161" s="214">
        <f t="shared" si="59"/>
        <v>-239</v>
      </c>
      <c r="K161" s="199">
        <f t="shared" si="60"/>
        <v>6.5427148962417941E-3</v>
      </c>
    </row>
    <row r="162" spans="2:11" x14ac:dyDescent="0.25">
      <c r="C162" s="101"/>
      <c r="D162" s="101"/>
      <c r="E162" s="101"/>
      <c r="F162" s="101"/>
      <c r="G162" s="101"/>
      <c r="H162" s="101"/>
      <c r="I162" s="101"/>
    </row>
    <row r="163" spans="2:11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A06DD-92AE-438E-BF58-07B2A399E6BB}">
  <sheetPr>
    <tabColor theme="7" tint="0.79998168889431442"/>
    <pageSetUpPr fitToPage="1"/>
  </sheetPr>
  <dimension ref="A1:Y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</row>
    <row r="4" spans="1:25" ht="6" customHeight="1" x14ac:dyDescent="0.25"/>
    <row r="5" spans="1:25" ht="15.75" x14ac:dyDescent="0.25">
      <c r="B5" s="215"/>
      <c r="C5" s="201" t="s">
        <v>62</v>
      </c>
      <c r="D5" s="202"/>
      <c r="E5" s="202"/>
      <c r="F5" s="202"/>
      <c r="G5" s="202"/>
      <c r="H5" s="202"/>
      <c r="I5" s="202"/>
      <c r="J5" s="202"/>
      <c r="K5" s="201" t="s">
        <v>61</v>
      </c>
      <c r="L5" s="202"/>
      <c r="M5" s="202"/>
      <c r="N5" s="202"/>
      <c r="O5" s="202"/>
      <c r="P5" s="202"/>
      <c r="Q5" s="202"/>
      <c r="R5" s="202"/>
      <c r="S5" s="201" t="s">
        <v>137</v>
      </c>
      <c r="T5" s="202"/>
      <c r="U5" s="202"/>
      <c r="V5" s="202"/>
      <c r="W5" s="202"/>
      <c r="X5" s="202"/>
      <c r="Y5" s="202"/>
    </row>
    <row r="6" spans="1:25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4" t="str">
        <f>CONCATENATE("Cuota s/ total lugares de residencia ",RIGHT(H6,4))</f>
        <v>Cuota s/ total lugares de residencia 2025</v>
      </c>
      <c r="K6" s="203" t="s">
        <v>263</v>
      </c>
      <c r="L6" s="203" t="s">
        <v>264</v>
      </c>
      <c r="M6" s="203" t="s">
        <v>265</v>
      </c>
      <c r="N6" s="203" t="s">
        <v>266</v>
      </c>
      <c r="O6" s="203" t="s">
        <v>267</v>
      </c>
      <c r="P6" s="203" t="s">
        <v>268</v>
      </c>
      <c r="Q6" s="204" t="str">
        <f>CONCATENATE("var. ",RIGHT(P6,2),"/",RIGHT(O6,2))</f>
        <v>var. 25/24</v>
      </c>
      <c r="R6" s="204" t="str">
        <f>CONCATENATE("Cuota s/ total lugares de residencia ",RIGHT(P6,4))</f>
        <v>Cuota s/ total lugares de residencia 2025</v>
      </c>
      <c r="S6" s="203" t="s">
        <v>263</v>
      </c>
      <c r="T6" s="203" t="s">
        <v>265</v>
      </c>
      <c r="U6" s="203" t="s">
        <v>266</v>
      </c>
      <c r="V6" s="203" t="s">
        <v>267</v>
      </c>
      <c r="W6" s="203" t="s">
        <v>268</v>
      </c>
      <c r="X6" s="204" t="str">
        <f>CONCATENATE("var. ",RIGHT(W6,2),"/",RIGHT(V6,2))</f>
        <v>var. 25/24</v>
      </c>
      <c r="Y6" s="204" t="str">
        <f>CONCATENATE("Cuota s/ total lugares de residencia ",RIGHT(W6,4))</f>
        <v>Cuota s/ total lugares de residencia 2025</v>
      </c>
    </row>
    <row r="7" spans="1:25" x14ac:dyDescent="0.25">
      <c r="A7" s="1"/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</row>
    <row r="8" spans="1:25" x14ac:dyDescent="0.25">
      <c r="A8" s="1"/>
      <c r="B8" s="185" t="s">
        <v>68</v>
      </c>
      <c r="C8" s="207">
        <f t="shared" ref="C8:H8" si="0">C9+C12</f>
        <v>123096</v>
      </c>
      <c r="D8" s="207">
        <f t="shared" si="0"/>
        <v>20052</v>
      </c>
      <c r="E8" s="207">
        <f t="shared" si="0"/>
        <v>88093</v>
      </c>
      <c r="F8" s="207">
        <f t="shared" si="0"/>
        <v>122086</v>
      </c>
      <c r="G8" s="207">
        <f t="shared" si="0"/>
        <v>119643</v>
      </c>
      <c r="H8" s="207">
        <f t="shared" si="0"/>
        <v>126360</v>
      </c>
      <c r="I8" s="208">
        <f>IFERROR(H8/G8-1,"-")</f>
        <v>5.6142022516987966E-2</v>
      </c>
      <c r="J8" s="208">
        <f t="shared" ref="J8:J20" si="1">H8/H$8</f>
        <v>1</v>
      </c>
      <c r="K8" s="207">
        <f t="shared" ref="K8:P8" si="2">K9+K12</f>
        <v>481940</v>
      </c>
      <c r="L8" s="207">
        <f t="shared" si="2"/>
        <v>59043</v>
      </c>
      <c r="M8" s="207">
        <f t="shared" si="2"/>
        <v>403574</v>
      </c>
      <c r="N8" s="207">
        <f t="shared" si="2"/>
        <v>528370</v>
      </c>
      <c r="O8" s="207">
        <f t="shared" si="2"/>
        <v>556467</v>
      </c>
      <c r="P8" s="207">
        <f t="shared" si="2"/>
        <v>548283</v>
      </c>
      <c r="Q8" s="208">
        <f>IFERROR(P8/O8-1,"-")</f>
        <v>-1.470707157836848E-2</v>
      </c>
      <c r="R8" s="208">
        <f t="shared" ref="R8:R20" si="3">P8/P$8</f>
        <v>1</v>
      </c>
      <c r="S8" s="207">
        <f>S9+S12</f>
        <v>605036</v>
      </c>
      <c r="T8" s="207">
        <f>T9+T12</f>
        <v>491667</v>
      </c>
      <c r="U8" s="207">
        <f>U9+U12</f>
        <v>650456</v>
      </c>
      <c r="V8" s="207">
        <f>V9+V12</f>
        <v>676110</v>
      </c>
      <c r="W8" s="207">
        <f>W9+W12</f>
        <v>674643</v>
      </c>
      <c r="X8" s="208">
        <f>IFERROR(W8/V8-1,"-")</f>
        <v>-2.1697652748813301E-3</v>
      </c>
      <c r="Y8" s="208">
        <f>W8/W$8</f>
        <v>1</v>
      </c>
    </row>
    <row r="9" spans="1:25" x14ac:dyDescent="0.25">
      <c r="A9" s="1"/>
      <c r="B9" s="188" t="s">
        <v>97</v>
      </c>
      <c r="C9" s="189">
        <v>25680</v>
      </c>
      <c r="D9" s="189">
        <v>9195</v>
      </c>
      <c r="E9" s="189">
        <v>17739</v>
      </c>
      <c r="F9" s="189">
        <v>26020</v>
      </c>
      <c r="G9" s="189">
        <v>24091</v>
      </c>
      <c r="H9" s="189">
        <v>24143</v>
      </c>
      <c r="I9" s="190">
        <f>IFERROR(H9/G9-1,"-")</f>
        <v>2.1584824208209508E-3</v>
      </c>
      <c r="J9" s="190">
        <f t="shared" si="1"/>
        <v>0.19106521050965494</v>
      </c>
      <c r="K9" s="189">
        <v>77940</v>
      </c>
      <c r="L9" s="189">
        <v>29436</v>
      </c>
      <c r="M9" s="189">
        <v>71150</v>
      </c>
      <c r="N9" s="189">
        <v>80141</v>
      </c>
      <c r="O9" s="189">
        <v>75119</v>
      </c>
      <c r="P9" s="189">
        <v>73711</v>
      </c>
      <c r="Q9" s="190">
        <f>IFERROR(P9/O9-1,"-")</f>
        <v>-1.8743593498316002E-2</v>
      </c>
      <c r="R9" s="190">
        <f t="shared" si="3"/>
        <v>0.13443969628823071</v>
      </c>
      <c r="S9" s="189">
        <v>103620</v>
      </c>
      <c r="T9" s="189">
        <v>88889</v>
      </c>
      <c r="U9" s="189">
        <v>106161</v>
      </c>
      <c r="V9" s="189">
        <v>99210</v>
      </c>
      <c r="W9" s="189">
        <v>97854</v>
      </c>
      <c r="X9" s="190">
        <f>IFERROR(W9/V9-1,"-")</f>
        <v>-1.3667977018445687E-2</v>
      </c>
      <c r="Y9" s="190">
        <f>W9/W$8</f>
        <v>0.14504560189611396</v>
      </c>
    </row>
    <row r="10" spans="1:25" x14ac:dyDescent="0.25">
      <c r="A10" s="191"/>
      <c r="B10" s="192" t="s">
        <v>103</v>
      </c>
      <c r="C10" s="193">
        <v>12078</v>
      </c>
      <c r="D10" s="193">
        <v>6797</v>
      </c>
      <c r="E10" s="193">
        <v>9622</v>
      </c>
      <c r="F10" s="193">
        <v>14190</v>
      </c>
      <c r="G10" s="193">
        <v>12399</v>
      </c>
      <c r="H10" s="193">
        <v>11607</v>
      </c>
      <c r="I10" s="194">
        <f>IFERROR(H10/G10-1,"-")</f>
        <v>-6.3876119041858193E-2</v>
      </c>
      <c r="J10" s="194">
        <f t="shared" si="1"/>
        <v>9.1856600189933524E-2</v>
      </c>
      <c r="K10" s="193">
        <v>22575</v>
      </c>
      <c r="L10" s="193">
        <v>20487</v>
      </c>
      <c r="M10" s="193">
        <v>26177</v>
      </c>
      <c r="N10" s="193">
        <v>25555</v>
      </c>
      <c r="O10" s="193">
        <v>21986</v>
      </c>
      <c r="P10" s="193">
        <v>19918</v>
      </c>
      <c r="Q10" s="194">
        <f>IFERROR(P10/O10-1,"-")</f>
        <v>-9.405985627217317E-2</v>
      </c>
      <c r="R10" s="194">
        <f t="shared" si="3"/>
        <v>3.6327954724111454E-2</v>
      </c>
      <c r="S10" s="193">
        <v>34653</v>
      </c>
      <c r="T10" s="193">
        <v>35799</v>
      </c>
      <c r="U10" s="193">
        <v>39745</v>
      </c>
      <c r="V10" s="193">
        <v>34385</v>
      </c>
      <c r="W10" s="193">
        <v>31525</v>
      </c>
      <c r="X10" s="194">
        <f>IFERROR(W10/V10-1,"-")</f>
        <v>-8.317580340264652E-2</v>
      </c>
      <c r="Y10" s="194">
        <f>W10/W$8</f>
        <v>4.6728417844697119E-2</v>
      </c>
    </row>
    <row r="11" spans="1:25" x14ac:dyDescent="0.25">
      <c r="A11" s="191"/>
      <c r="B11" s="192" t="s">
        <v>100</v>
      </c>
      <c r="C11" s="193">
        <v>13602</v>
      </c>
      <c r="D11" s="193">
        <v>2398</v>
      </c>
      <c r="E11" s="193">
        <v>8117</v>
      </c>
      <c r="F11" s="193">
        <v>11830</v>
      </c>
      <c r="G11" s="193">
        <v>11692</v>
      </c>
      <c r="H11" s="193">
        <v>12536</v>
      </c>
      <c r="I11" s="194">
        <f>IFERROR(H11/G11-1,"-")</f>
        <v>7.2186110160793682E-2</v>
      </c>
      <c r="J11" s="194">
        <f t="shared" si="1"/>
        <v>9.9208610319721433E-2</v>
      </c>
      <c r="K11" s="193">
        <v>55365</v>
      </c>
      <c r="L11" s="193">
        <v>8949</v>
      </c>
      <c r="M11" s="193">
        <v>44973</v>
      </c>
      <c r="N11" s="193">
        <v>54586</v>
      </c>
      <c r="O11" s="193">
        <v>53133</v>
      </c>
      <c r="P11" s="193">
        <v>53793</v>
      </c>
      <c r="Q11" s="194">
        <f>IFERROR(P11/O11-1,"-")</f>
        <v>1.2421658856078155E-2</v>
      </c>
      <c r="R11" s="194">
        <f t="shared" si="3"/>
        <v>9.8111741564119254E-2</v>
      </c>
      <c r="S11" s="193">
        <v>68967</v>
      </c>
      <c r="T11" s="193">
        <v>53090</v>
      </c>
      <c r="U11" s="193">
        <v>66416</v>
      </c>
      <c r="V11" s="193">
        <v>64825</v>
      </c>
      <c r="W11" s="193">
        <v>66329</v>
      </c>
      <c r="X11" s="194">
        <f>IFERROR(W11/V11-1,"-")</f>
        <v>2.3200925568839237E-2</v>
      </c>
      <c r="Y11" s="194">
        <f>W11/W$8</f>
        <v>9.8317184051416817E-2</v>
      </c>
    </row>
    <row r="12" spans="1:25" x14ac:dyDescent="0.25">
      <c r="A12" s="1"/>
      <c r="B12" s="188" t="s">
        <v>107</v>
      </c>
      <c r="C12" s="189">
        <v>97416</v>
      </c>
      <c r="D12" s="189">
        <v>10857</v>
      </c>
      <c r="E12" s="189">
        <v>70354</v>
      </c>
      <c r="F12" s="189">
        <v>96066</v>
      </c>
      <c r="G12" s="189">
        <v>95552</v>
      </c>
      <c r="H12" s="189">
        <v>102217</v>
      </c>
      <c r="I12" s="190">
        <f>IFERROR(H12/G12-1,"-")</f>
        <v>6.9752595445411902E-2</v>
      </c>
      <c r="J12" s="190">
        <f t="shared" si="1"/>
        <v>0.80893478949034503</v>
      </c>
      <c r="K12" s="189">
        <v>404000</v>
      </c>
      <c r="L12" s="189">
        <v>29607</v>
      </c>
      <c r="M12" s="189">
        <v>332424</v>
      </c>
      <c r="N12" s="189">
        <v>448229</v>
      </c>
      <c r="O12" s="189">
        <v>481348</v>
      </c>
      <c r="P12" s="189">
        <v>474572</v>
      </c>
      <c r="Q12" s="190">
        <f>IFERROR(P12/O12-1,"-")</f>
        <v>-1.4077133383747276E-2</v>
      </c>
      <c r="R12" s="190">
        <f t="shared" si="3"/>
        <v>0.86556030371176929</v>
      </c>
      <c r="S12" s="189">
        <v>501416</v>
      </c>
      <c r="T12" s="189">
        <v>402778</v>
      </c>
      <c r="U12" s="189">
        <v>544295</v>
      </c>
      <c r="V12" s="189">
        <v>576900</v>
      </c>
      <c r="W12" s="189">
        <v>576789</v>
      </c>
      <c r="X12" s="190">
        <f>IFERROR(W12/V12-1,"-")</f>
        <v>-1.9240769630790577E-4</v>
      </c>
      <c r="Y12" s="190">
        <f>W12/W$8</f>
        <v>0.85495439810388607</v>
      </c>
    </row>
    <row r="13" spans="1:25" s="74" customFormat="1" x14ac:dyDescent="0.25">
      <c r="B13" s="192" t="s">
        <v>110</v>
      </c>
      <c r="C13" s="193">
        <v>31403</v>
      </c>
      <c r="D13" s="193">
        <v>942</v>
      </c>
      <c r="E13" s="193">
        <v>19651</v>
      </c>
      <c r="F13" s="193">
        <v>30941</v>
      </c>
      <c r="G13" s="193">
        <v>30007</v>
      </c>
      <c r="H13" s="193">
        <v>32723</v>
      </c>
      <c r="I13" s="194">
        <f t="shared" ref="I13:I20" si="4">IFERROR(H13/G13-1,"-")</f>
        <v>9.0512213816775988E-2</v>
      </c>
      <c r="J13" s="194">
        <f t="shared" si="1"/>
        <v>0.25896644507755617</v>
      </c>
      <c r="K13" s="193">
        <v>164855</v>
      </c>
      <c r="L13" s="193">
        <v>1385</v>
      </c>
      <c r="M13" s="193">
        <v>127345</v>
      </c>
      <c r="N13" s="193">
        <v>177585</v>
      </c>
      <c r="O13" s="193">
        <v>193426</v>
      </c>
      <c r="P13" s="193">
        <v>195670</v>
      </c>
      <c r="Q13" s="194">
        <f t="shared" ref="Q13:Q20" si="5">IFERROR(P13/O13-1,"-")</f>
        <v>1.1601335911407995E-2</v>
      </c>
      <c r="R13" s="194">
        <f t="shared" si="3"/>
        <v>0.35687774379289527</v>
      </c>
      <c r="S13" s="193">
        <v>196258</v>
      </c>
      <c r="T13" s="193">
        <v>146996</v>
      </c>
      <c r="U13" s="193">
        <v>208526</v>
      </c>
      <c r="V13" s="193">
        <v>223433</v>
      </c>
      <c r="W13" s="193">
        <v>228393</v>
      </c>
      <c r="X13" s="194">
        <f t="shared" ref="X13:X20" si="6">IFERROR(W13/V13-1,"-")</f>
        <v>2.2199048484333073E-2</v>
      </c>
      <c r="Y13" s="194">
        <f t="shared" ref="Y13:Y20" si="7">W13/W$8</f>
        <v>0.33853904954175762</v>
      </c>
    </row>
    <row r="14" spans="1:25" s="74" customFormat="1" x14ac:dyDescent="0.25">
      <c r="B14" s="192" t="s">
        <v>113</v>
      </c>
      <c r="C14" s="193">
        <v>14951</v>
      </c>
      <c r="D14" s="193">
        <v>1960</v>
      </c>
      <c r="E14" s="193">
        <v>9617</v>
      </c>
      <c r="F14" s="193">
        <v>14281</v>
      </c>
      <c r="G14" s="193">
        <v>14343</v>
      </c>
      <c r="H14" s="193">
        <v>14297</v>
      </c>
      <c r="I14" s="194">
        <f t="shared" si="4"/>
        <v>-3.2071393711218255E-3</v>
      </c>
      <c r="J14" s="194">
        <f t="shared" si="1"/>
        <v>0.11314498258942704</v>
      </c>
      <c r="K14" s="193">
        <v>55236</v>
      </c>
      <c r="L14" s="193">
        <v>4442</v>
      </c>
      <c r="M14" s="193">
        <v>37414</v>
      </c>
      <c r="N14" s="193">
        <v>54071</v>
      </c>
      <c r="O14" s="193">
        <v>60496</v>
      </c>
      <c r="P14" s="193">
        <v>55937</v>
      </c>
      <c r="Q14" s="194">
        <f t="shared" si="5"/>
        <v>-7.5360354403596896E-2</v>
      </c>
      <c r="R14" s="194">
        <f t="shared" si="3"/>
        <v>0.1020221309068492</v>
      </c>
      <c r="S14" s="193">
        <v>70187</v>
      </c>
      <c r="T14" s="193">
        <v>47031</v>
      </c>
      <c r="U14" s="193">
        <v>68352</v>
      </c>
      <c r="V14" s="193">
        <v>74839</v>
      </c>
      <c r="W14" s="193">
        <v>70234</v>
      </c>
      <c r="X14" s="194">
        <f t="shared" si="6"/>
        <v>-6.153208888413797E-2</v>
      </c>
      <c r="Y14" s="194">
        <f t="shared" si="7"/>
        <v>0.10410543057587494</v>
      </c>
    </row>
    <row r="15" spans="1:25" x14ac:dyDescent="0.25">
      <c r="A15" s="1"/>
      <c r="B15" s="192" t="s">
        <v>116</v>
      </c>
      <c r="C15" s="193">
        <v>6492</v>
      </c>
      <c r="D15" s="193">
        <v>2516</v>
      </c>
      <c r="E15" s="193">
        <v>4696</v>
      </c>
      <c r="F15" s="193">
        <v>6152</v>
      </c>
      <c r="G15" s="193">
        <v>5588</v>
      </c>
      <c r="H15" s="193">
        <v>6228</v>
      </c>
      <c r="I15" s="194">
        <f t="shared" si="4"/>
        <v>0.1145311381531855</v>
      </c>
      <c r="J15" s="194">
        <f t="shared" si="1"/>
        <v>4.9287749287749288E-2</v>
      </c>
      <c r="K15" s="193">
        <v>20728</v>
      </c>
      <c r="L15" s="193">
        <v>7034</v>
      </c>
      <c r="M15" s="193">
        <v>20471</v>
      </c>
      <c r="N15" s="193">
        <v>26338</v>
      </c>
      <c r="O15" s="193">
        <v>25320</v>
      </c>
      <c r="P15" s="193">
        <v>25784</v>
      </c>
      <c r="Q15" s="194">
        <f t="shared" si="5"/>
        <v>1.8325434439178556E-2</v>
      </c>
      <c r="R15" s="194">
        <f t="shared" si="3"/>
        <v>4.7026809147830591E-2</v>
      </c>
      <c r="S15" s="193">
        <v>27220</v>
      </c>
      <c r="T15" s="193">
        <v>25167</v>
      </c>
      <c r="U15" s="193">
        <v>32490</v>
      </c>
      <c r="V15" s="193">
        <v>30908</v>
      </c>
      <c r="W15" s="193">
        <v>32012</v>
      </c>
      <c r="X15" s="194">
        <f t="shared" si="6"/>
        <v>3.5718907726155047E-2</v>
      </c>
      <c r="Y15" s="194">
        <f t="shared" si="7"/>
        <v>4.7450281111639785E-2</v>
      </c>
    </row>
    <row r="16" spans="1:25" x14ac:dyDescent="0.25">
      <c r="A16" s="1"/>
      <c r="B16" s="192" t="s">
        <v>123</v>
      </c>
      <c r="C16" s="193">
        <v>2802</v>
      </c>
      <c r="D16" s="193">
        <v>150</v>
      </c>
      <c r="E16" s="193">
        <v>3517</v>
      </c>
      <c r="F16" s="193">
        <v>3034</v>
      </c>
      <c r="G16" s="193">
        <v>2953</v>
      </c>
      <c r="H16" s="193">
        <v>3117</v>
      </c>
      <c r="I16" s="194">
        <f t="shared" si="4"/>
        <v>5.5536742295970276E-2</v>
      </c>
      <c r="J16" s="194">
        <f t="shared" si="1"/>
        <v>2.4667616334283E-2</v>
      </c>
      <c r="K16" s="193">
        <v>13168</v>
      </c>
      <c r="L16" s="193">
        <v>447</v>
      </c>
      <c r="M16" s="193">
        <v>17079</v>
      </c>
      <c r="N16" s="193">
        <v>15760</v>
      </c>
      <c r="O16" s="193">
        <v>18679</v>
      </c>
      <c r="P16" s="193">
        <v>17387</v>
      </c>
      <c r="Q16" s="194">
        <f t="shared" si="5"/>
        <v>-6.9168585042025832E-2</v>
      </c>
      <c r="R16" s="194">
        <f t="shared" si="3"/>
        <v>3.1711725514013751E-2</v>
      </c>
      <c r="S16" s="193">
        <v>15970</v>
      </c>
      <c r="T16" s="193">
        <v>20596</v>
      </c>
      <c r="U16" s="193">
        <v>18794</v>
      </c>
      <c r="V16" s="193">
        <v>21632</v>
      </c>
      <c r="W16" s="193">
        <v>20504</v>
      </c>
      <c r="X16" s="194">
        <f t="shared" si="6"/>
        <v>-5.2144970414201186E-2</v>
      </c>
      <c r="Y16" s="194">
        <f t="shared" si="7"/>
        <v>3.0392370483351937E-2</v>
      </c>
    </row>
    <row r="17" spans="1:25" x14ac:dyDescent="0.25">
      <c r="A17" s="74"/>
      <c r="B17" s="192" t="s">
        <v>119</v>
      </c>
      <c r="C17" s="193">
        <v>1927</v>
      </c>
      <c r="D17" s="193">
        <v>212</v>
      </c>
      <c r="E17" s="193">
        <v>1779</v>
      </c>
      <c r="F17" s="193">
        <v>2025</v>
      </c>
      <c r="G17" s="193">
        <v>2079</v>
      </c>
      <c r="H17" s="193">
        <v>2089</v>
      </c>
      <c r="I17" s="194">
        <f t="shared" si="4"/>
        <v>4.8100048100048198E-3</v>
      </c>
      <c r="J17" s="194">
        <f t="shared" si="1"/>
        <v>1.6532130421019309E-2</v>
      </c>
      <c r="K17" s="193">
        <v>20099</v>
      </c>
      <c r="L17" s="193">
        <v>1176</v>
      </c>
      <c r="M17" s="193">
        <v>20917</v>
      </c>
      <c r="N17" s="193">
        <v>20969</v>
      </c>
      <c r="O17" s="193">
        <v>21500</v>
      </c>
      <c r="P17" s="193">
        <v>19615</v>
      </c>
      <c r="Q17" s="194">
        <f t="shared" si="5"/>
        <v>-8.7674418604651194E-2</v>
      </c>
      <c r="R17" s="194">
        <f t="shared" si="3"/>
        <v>3.5775320409350643E-2</v>
      </c>
      <c r="S17" s="193">
        <v>22026</v>
      </c>
      <c r="T17" s="193">
        <v>22696</v>
      </c>
      <c r="U17" s="193">
        <v>22994</v>
      </c>
      <c r="V17" s="193">
        <v>23579</v>
      </c>
      <c r="W17" s="193">
        <v>21704</v>
      </c>
      <c r="X17" s="194">
        <f t="shared" si="6"/>
        <v>-7.9519911785911224E-2</v>
      </c>
      <c r="Y17" s="194">
        <f t="shared" si="7"/>
        <v>3.2171089005592589E-2</v>
      </c>
    </row>
    <row r="18" spans="1:25" x14ac:dyDescent="0.25">
      <c r="A18" s="74"/>
      <c r="B18" s="192" t="s">
        <v>128</v>
      </c>
      <c r="C18" s="193">
        <v>2754</v>
      </c>
      <c r="D18" s="193">
        <v>17</v>
      </c>
      <c r="E18" s="193">
        <v>1655</v>
      </c>
      <c r="F18" s="193">
        <v>2413</v>
      </c>
      <c r="G18" s="193">
        <v>1845</v>
      </c>
      <c r="H18" s="193">
        <v>1950</v>
      </c>
      <c r="I18" s="194">
        <f t="shared" si="4"/>
        <v>5.6910569105691033E-2</v>
      </c>
      <c r="J18" s="194">
        <f t="shared" si="1"/>
        <v>1.5432098765432098E-2</v>
      </c>
      <c r="K18" s="193">
        <v>12319</v>
      </c>
      <c r="L18" s="193">
        <v>112</v>
      </c>
      <c r="M18" s="193">
        <v>8846</v>
      </c>
      <c r="N18" s="193">
        <v>14619</v>
      </c>
      <c r="O18" s="193">
        <v>11814</v>
      </c>
      <c r="P18" s="193">
        <v>10608</v>
      </c>
      <c r="Q18" s="194">
        <f t="shared" si="5"/>
        <v>-0.10208227526663283</v>
      </c>
      <c r="R18" s="194">
        <f t="shared" si="3"/>
        <v>1.9347672643507095E-2</v>
      </c>
      <c r="S18" s="193">
        <v>15073</v>
      </c>
      <c r="T18" s="193">
        <v>10501</v>
      </c>
      <c r="U18" s="193">
        <v>17032</v>
      </c>
      <c r="V18" s="193">
        <v>13659</v>
      </c>
      <c r="W18" s="193">
        <v>12558</v>
      </c>
      <c r="X18" s="194">
        <f t="shared" si="6"/>
        <v>-8.0606193718427366E-2</v>
      </c>
      <c r="Y18" s="194">
        <f t="shared" si="7"/>
        <v>1.8614289335248422E-2</v>
      </c>
    </row>
    <row r="19" spans="1:25" x14ac:dyDescent="0.25">
      <c r="A19" s="74"/>
      <c r="B19" s="192" t="s">
        <v>131</v>
      </c>
      <c r="C19" s="193">
        <v>2844</v>
      </c>
      <c r="D19" s="193">
        <v>79</v>
      </c>
      <c r="E19" s="193">
        <v>989</v>
      </c>
      <c r="F19" s="193">
        <v>1539</v>
      </c>
      <c r="G19" s="193">
        <v>1108</v>
      </c>
      <c r="H19" s="193">
        <v>1160</v>
      </c>
      <c r="I19" s="194">
        <f t="shared" si="4"/>
        <v>4.6931407942238268E-2</v>
      </c>
      <c r="J19" s="194">
        <f t="shared" si="1"/>
        <v>9.1801202912314018E-3</v>
      </c>
      <c r="K19" s="193">
        <v>17826</v>
      </c>
      <c r="L19" s="193">
        <v>573</v>
      </c>
      <c r="M19" s="193">
        <v>6756</v>
      </c>
      <c r="N19" s="193">
        <v>12901</v>
      </c>
      <c r="O19" s="193">
        <v>12983</v>
      </c>
      <c r="P19" s="193">
        <v>10764</v>
      </c>
      <c r="Q19" s="194">
        <f t="shared" si="5"/>
        <v>-0.17091581298621272</v>
      </c>
      <c r="R19" s="194">
        <f t="shared" si="3"/>
        <v>1.9632197241205726E-2</v>
      </c>
      <c r="S19" s="193">
        <v>20670</v>
      </c>
      <c r="T19" s="193">
        <v>7745</v>
      </c>
      <c r="U19" s="193">
        <v>14440</v>
      </c>
      <c r="V19" s="193">
        <v>14091</v>
      </c>
      <c r="W19" s="193">
        <v>11924</v>
      </c>
      <c r="X19" s="194">
        <f t="shared" si="6"/>
        <v>-0.15378610460577669</v>
      </c>
      <c r="Y19" s="194">
        <f t="shared" si="7"/>
        <v>1.7674533049331274E-2</v>
      </c>
    </row>
    <row r="20" spans="1:25" x14ac:dyDescent="0.25">
      <c r="A20" s="74"/>
      <c r="B20" s="197" t="s">
        <v>145</v>
      </c>
      <c r="C20" s="198">
        <f t="shared" ref="C20" si="8">C12-SUM(C13:C19)</f>
        <v>34243</v>
      </c>
      <c r="D20" s="198">
        <f t="shared" ref="D20:H20" si="9">D12-SUM(D13:D19)</f>
        <v>4981</v>
      </c>
      <c r="E20" s="198">
        <f t="shared" si="9"/>
        <v>28450</v>
      </c>
      <c r="F20" s="198">
        <f t="shared" si="9"/>
        <v>35681</v>
      </c>
      <c r="G20" s="198">
        <f t="shared" si="9"/>
        <v>37629</v>
      </c>
      <c r="H20" s="198">
        <f t="shared" si="9"/>
        <v>40653</v>
      </c>
      <c r="I20" s="199">
        <f t="shared" si="4"/>
        <v>8.0363549390098044E-2</v>
      </c>
      <c r="J20" s="199">
        <f t="shared" si="1"/>
        <v>0.32172364672364673</v>
      </c>
      <c r="K20" s="198">
        <f t="shared" ref="K20:P20" si="10">K12-SUM(K13:K19)</f>
        <v>99769</v>
      </c>
      <c r="L20" s="198">
        <f t="shared" si="10"/>
        <v>14438</v>
      </c>
      <c r="M20" s="198">
        <f t="shared" si="10"/>
        <v>93596</v>
      </c>
      <c r="N20" s="198">
        <f t="shared" si="10"/>
        <v>125986</v>
      </c>
      <c r="O20" s="198">
        <f t="shared" si="10"/>
        <v>137130</v>
      </c>
      <c r="P20" s="198">
        <f t="shared" si="10"/>
        <v>138807</v>
      </c>
      <c r="Q20" s="199">
        <f t="shared" si="5"/>
        <v>1.2229271494202498E-2</v>
      </c>
      <c r="R20" s="199">
        <f t="shared" si="3"/>
        <v>0.25316670405611702</v>
      </c>
      <c r="S20" s="198">
        <f>S12-SUM(S13:S19)</f>
        <v>134012</v>
      </c>
      <c r="T20" s="198">
        <f>T12-SUM(T13:T19)</f>
        <v>122046</v>
      </c>
      <c r="U20" s="198">
        <f>U12-SUM(U13:U19)</f>
        <v>161667</v>
      </c>
      <c r="V20" s="198">
        <f>V12-SUM(V13:V19)</f>
        <v>174759</v>
      </c>
      <c r="W20" s="198">
        <f>W12-SUM(W13:W19)</f>
        <v>179460</v>
      </c>
      <c r="X20" s="199">
        <f t="shared" si="6"/>
        <v>2.6899902150962163E-2</v>
      </c>
      <c r="Y20" s="199">
        <f t="shared" si="7"/>
        <v>0.26600735500108946</v>
      </c>
    </row>
    <row r="21" spans="1:25" x14ac:dyDescent="0.25">
      <c r="A21" s="74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</row>
    <row r="22" spans="1:25" x14ac:dyDescent="0.25">
      <c r="A22" s="74"/>
      <c r="B22" s="185" t="s">
        <v>68</v>
      </c>
      <c r="C22" s="207">
        <f t="shared" ref="C22:H22" si="11">C23+C26</f>
        <v>29115</v>
      </c>
      <c r="D22" s="207">
        <f t="shared" si="11"/>
        <v>1135</v>
      </c>
      <c r="E22" s="207">
        <f t="shared" si="11"/>
        <v>21212</v>
      </c>
      <c r="F22" s="207">
        <f t="shared" si="11"/>
        <v>27415</v>
      </c>
      <c r="G22" s="207">
        <f t="shared" si="11"/>
        <v>24097</v>
      </c>
      <c r="H22" s="207">
        <f t="shared" si="11"/>
        <v>24682</v>
      </c>
      <c r="I22" s="208">
        <f>IFERROR(H22/G22-1,"-")</f>
        <v>2.427688093953595E-2</v>
      </c>
      <c r="J22" s="208">
        <f t="shared" ref="J22:J34" si="12">H22/H$8</f>
        <v>0.19533080088635643</v>
      </c>
      <c r="K22" s="207">
        <f t="shared" ref="K22:P22" si="13">K23+K26</f>
        <v>202911</v>
      </c>
      <c r="L22" s="207">
        <f t="shared" si="13"/>
        <v>26507</v>
      </c>
      <c r="M22" s="207">
        <f t="shared" si="13"/>
        <v>178652</v>
      </c>
      <c r="N22" s="207">
        <f t="shared" si="13"/>
        <v>209225</v>
      </c>
      <c r="O22" s="207">
        <f t="shared" si="13"/>
        <v>222997</v>
      </c>
      <c r="P22" s="207">
        <f t="shared" si="13"/>
        <v>212170</v>
      </c>
      <c r="Q22" s="208">
        <f>IFERROR(P22/O22-1,"-")</f>
        <v>-4.855222267564141E-2</v>
      </c>
      <c r="R22" s="208">
        <f t="shared" ref="R22:R34" si="14">P22/P$8</f>
        <v>0.3869716916264046</v>
      </c>
      <c r="S22" s="207">
        <f>S23+S26</f>
        <v>232026</v>
      </c>
      <c r="T22" s="207">
        <f>T23+T26</f>
        <v>199864</v>
      </c>
      <c r="U22" s="207">
        <f>U23+U26</f>
        <v>236640</v>
      </c>
      <c r="V22" s="207">
        <f>V23+V26</f>
        <v>247094</v>
      </c>
      <c r="W22" s="207">
        <f>W23+W26</f>
        <v>236852</v>
      </c>
      <c r="X22" s="208">
        <f>IFERROR(W22/V22-1,"-")</f>
        <v>-4.1449812621917159E-2</v>
      </c>
      <c r="Y22" s="208">
        <f>W22/W$8</f>
        <v>0.35107753285811905</v>
      </c>
    </row>
    <row r="23" spans="1:25" x14ac:dyDescent="0.25">
      <c r="A23" s="74"/>
      <c r="B23" s="188" t="s">
        <v>97</v>
      </c>
      <c r="C23" s="189">
        <v>1215</v>
      </c>
      <c r="D23" s="189">
        <v>53</v>
      </c>
      <c r="E23" s="189">
        <v>1050</v>
      </c>
      <c r="F23" s="189">
        <v>1002</v>
      </c>
      <c r="G23" s="189">
        <v>612</v>
      </c>
      <c r="H23" s="189">
        <v>661</v>
      </c>
      <c r="I23" s="190">
        <f>IFERROR(H23/G23-1,"-")</f>
        <v>8.0065359477124121E-2</v>
      </c>
      <c r="J23" s="190">
        <f t="shared" si="12"/>
        <v>5.2310857866413422E-3</v>
      </c>
      <c r="K23" s="189">
        <v>13109</v>
      </c>
      <c r="L23" s="189">
        <v>11793</v>
      </c>
      <c r="M23" s="189">
        <v>15538</v>
      </c>
      <c r="N23" s="189">
        <v>11354</v>
      </c>
      <c r="O23" s="189">
        <v>10725</v>
      </c>
      <c r="P23" s="189">
        <v>8978</v>
      </c>
      <c r="Q23" s="190">
        <f>IFERROR(P23/O23-1,"-")</f>
        <v>-0.16289044289044285</v>
      </c>
      <c r="R23" s="190">
        <f t="shared" si="14"/>
        <v>1.6374755372681626E-2</v>
      </c>
      <c r="S23" s="189">
        <v>14324</v>
      </c>
      <c r="T23" s="189">
        <v>16588</v>
      </c>
      <c r="U23" s="189">
        <v>12356</v>
      </c>
      <c r="V23" s="189">
        <v>11337</v>
      </c>
      <c r="W23" s="189">
        <v>9639</v>
      </c>
      <c r="X23" s="190">
        <f>IFERROR(W23/V23-1,"-")</f>
        <v>-0.14977507277057422</v>
      </c>
      <c r="Y23" s="190">
        <f>W23/W$8</f>
        <v>1.4287556529898035E-2</v>
      </c>
    </row>
    <row r="24" spans="1:25" x14ac:dyDescent="0.25">
      <c r="A24" s="74"/>
      <c r="B24" s="192" t="s">
        <v>103</v>
      </c>
      <c r="C24" s="193">
        <v>758</v>
      </c>
      <c r="D24" s="193">
        <v>5</v>
      </c>
      <c r="E24" s="193">
        <v>516</v>
      </c>
      <c r="F24" s="193">
        <v>411</v>
      </c>
      <c r="G24" s="193">
        <v>115</v>
      </c>
      <c r="H24" s="193">
        <v>173</v>
      </c>
      <c r="I24" s="194">
        <f>IFERROR(H24/G24-1,"-")</f>
        <v>0.5043478260869565</v>
      </c>
      <c r="J24" s="194">
        <f t="shared" si="12"/>
        <v>1.3691041468819247E-3</v>
      </c>
      <c r="K24" s="193">
        <v>4923</v>
      </c>
      <c r="L24" s="193">
        <v>8356</v>
      </c>
      <c r="M24" s="193">
        <v>6771</v>
      </c>
      <c r="N24" s="193">
        <v>3922</v>
      </c>
      <c r="O24" s="193">
        <v>3167</v>
      </c>
      <c r="P24" s="193">
        <v>3193</v>
      </c>
      <c r="Q24" s="194">
        <f>IFERROR(P24/O24-1,"-")</f>
        <v>8.2096621408271897E-3</v>
      </c>
      <c r="R24" s="194">
        <f t="shared" si="14"/>
        <v>5.8236348746906249E-3</v>
      </c>
      <c r="S24" s="193">
        <v>5681</v>
      </c>
      <c r="T24" s="193">
        <v>7287</v>
      </c>
      <c r="U24" s="193">
        <v>4333</v>
      </c>
      <c r="V24" s="193">
        <v>3282</v>
      </c>
      <c r="W24" s="193">
        <v>3366</v>
      </c>
      <c r="X24" s="194">
        <f>IFERROR(W24/V24-1,"-")</f>
        <v>2.5594149908592323E-2</v>
      </c>
      <c r="Y24" s="194">
        <f>W24/W$8</f>
        <v>4.9893054548850284E-3</v>
      </c>
    </row>
    <row r="25" spans="1:25" x14ac:dyDescent="0.25">
      <c r="A25" s="74"/>
      <c r="B25" s="192" t="s">
        <v>100</v>
      </c>
      <c r="C25" s="193">
        <v>457</v>
      </c>
      <c r="D25" s="193">
        <v>48</v>
      </c>
      <c r="E25" s="193">
        <v>534</v>
      </c>
      <c r="F25" s="193">
        <v>591</v>
      </c>
      <c r="G25" s="193">
        <v>497</v>
      </c>
      <c r="H25" s="193">
        <v>488</v>
      </c>
      <c r="I25" s="194">
        <f>IFERROR(H25/G25-1,"-")</f>
        <v>-1.810865191146882E-2</v>
      </c>
      <c r="J25" s="194">
        <f t="shared" si="12"/>
        <v>3.8619816397594173E-3</v>
      </c>
      <c r="K25" s="193">
        <v>8186</v>
      </c>
      <c r="L25" s="193">
        <v>3437</v>
      </c>
      <c r="M25" s="193">
        <v>8767</v>
      </c>
      <c r="N25" s="193">
        <v>7432</v>
      </c>
      <c r="O25" s="193">
        <v>7558</v>
      </c>
      <c r="P25" s="193">
        <v>5785</v>
      </c>
      <c r="Q25" s="194">
        <f>IFERROR(P25/O25-1,"-")</f>
        <v>-0.23458586927758662</v>
      </c>
      <c r="R25" s="194">
        <f t="shared" si="14"/>
        <v>1.0551120497991002E-2</v>
      </c>
      <c r="S25" s="193">
        <v>8643</v>
      </c>
      <c r="T25" s="193">
        <v>9301</v>
      </c>
      <c r="U25" s="193">
        <v>8023</v>
      </c>
      <c r="V25" s="193">
        <v>8055</v>
      </c>
      <c r="W25" s="193">
        <v>6273</v>
      </c>
      <c r="X25" s="194">
        <f>IFERROR(W25/V25-1,"-")</f>
        <v>-0.2212290502793296</v>
      </c>
      <c r="Y25" s="194">
        <f>W25/W$8</f>
        <v>9.2982510750130067E-3</v>
      </c>
    </row>
    <row r="26" spans="1:25" x14ac:dyDescent="0.25">
      <c r="A26" s="74"/>
      <c r="B26" s="188" t="s">
        <v>107</v>
      </c>
      <c r="C26" s="189">
        <v>27900</v>
      </c>
      <c r="D26" s="189">
        <v>1082</v>
      </c>
      <c r="E26" s="189">
        <v>20162</v>
      </c>
      <c r="F26" s="189">
        <v>26413</v>
      </c>
      <c r="G26" s="189">
        <v>23485</v>
      </c>
      <c r="H26" s="189">
        <v>24021</v>
      </c>
      <c r="I26" s="190">
        <f>IFERROR(H26/G26-1,"-")</f>
        <v>2.2823078560783472E-2</v>
      </c>
      <c r="J26" s="190">
        <f t="shared" si="12"/>
        <v>0.1900997150997151</v>
      </c>
      <c r="K26" s="189">
        <v>189802</v>
      </c>
      <c r="L26" s="189">
        <v>14714</v>
      </c>
      <c r="M26" s="189">
        <v>163114</v>
      </c>
      <c r="N26" s="189">
        <v>197871</v>
      </c>
      <c r="O26" s="189">
        <v>212272</v>
      </c>
      <c r="P26" s="189">
        <v>203192</v>
      </c>
      <c r="Q26" s="190">
        <f>IFERROR(P26/O26-1,"-")</f>
        <v>-4.2775307153086639E-2</v>
      </c>
      <c r="R26" s="190">
        <f t="shared" si="14"/>
        <v>0.37059693625372297</v>
      </c>
      <c r="S26" s="189">
        <v>217702</v>
      </c>
      <c r="T26" s="189">
        <v>183276</v>
      </c>
      <c r="U26" s="189">
        <v>224284</v>
      </c>
      <c r="V26" s="189">
        <v>235757</v>
      </c>
      <c r="W26" s="189">
        <v>227213</v>
      </c>
      <c r="X26" s="190">
        <f>IFERROR(W26/V26-1,"-")</f>
        <v>-3.6240705472159851E-2</v>
      </c>
      <c r="Y26" s="190">
        <f>W26/W$8</f>
        <v>0.336789976328221</v>
      </c>
    </row>
    <row r="27" spans="1:25" s="74" customFormat="1" x14ac:dyDescent="0.25">
      <c r="B27" s="192" t="s">
        <v>110</v>
      </c>
      <c r="C27" s="193">
        <v>10854</v>
      </c>
      <c r="D27" s="193">
        <v>0</v>
      </c>
      <c r="E27" s="193">
        <v>6692</v>
      </c>
      <c r="F27" s="193">
        <v>10061</v>
      </c>
      <c r="G27" s="193">
        <v>9428</v>
      </c>
      <c r="H27" s="193">
        <v>9479</v>
      </c>
      <c r="I27" s="194">
        <f t="shared" ref="I27:I34" si="15">IFERROR(H27/G27-1,"-")</f>
        <v>5.4094187526516624E-3</v>
      </c>
      <c r="J27" s="194">
        <f t="shared" si="12"/>
        <v>7.5015827793605577E-2</v>
      </c>
      <c r="K27" s="193">
        <v>83349</v>
      </c>
      <c r="L27" s="193">
        <v>710</v>
      </c>
      <c r="M27" s="193">
        <v>71789</v>
      </c>
      <c r="N27" s="193">
        <v>89958</v>
      </c>
      <c r="O27" s="193">
        <v>96523</v>
      </c>
      <c r="P27" s="193">
        <v>95920</v>
      </c>
      <c r="Q27" s="194">
        <f t="shared" ref="Q27:Q34" si="16">IFERROR(P27/O27-1,"-")</f>
        <v>-6.2472156895247988E-3</v>
      </c>
      <c r="R27" s="194">
        <f t="shared" si="14"/>
        <v>0.17494615007213429</v>
      </c>
      <c r="S27" s="193">
        <v>94203</v>
      </c>
      <c r="T27" s="193">
        <v>78481</v>
      </c>
      <c r="U27" s="193">
        <v>100019</v>
      </c>
      <c r="V27" s="193">
        <v>105951</v>
      </c>
      <c r="W27" s="193">
        <v>105399</v>
      </c>
      <c r="X27" s="194">
        <f t="shared" ref="X27:X34" si="17">IFERROR(W27/V27-1,"-")</f>
        <v>-5.2099555454879765E-3</v>
      </c>
      <c r="Y27" s="194">
        <f t="shared" ref="Y27:Y34" si="18">W27/W$8</f>
        <v>0.15622929460470203</v>
      </c>
    </row>
    <row r="28" spans="1:25" s="74" customFormat="1" x14ac:dyDescent="0.25">
      <c r="B28" s="192" t="s">
        <v>113</v>
      </c>
      <c r="C28" s="193">
        <v>4526</v>
      </c>
      <c r="D28" s="193">
        <v>10</v>
      </c>
      <c r="E28" s="193">
        <v>3383</v>
      </c>
      <c r="F28" s="193">
        <v>4661</v>
      </c>
      <c r="G28" s="193">
        <v>4219</v>
      </c>
      <c r="H28" s="193">
        <v>4385</v>
      </c>
      <c r="I28" s="194">
        <f t="shared" si="15"/>
        <v>3.9345816544204881E-2</v>
      </c>
      <c r="J28" s="194">
        <f t="shared" si="12"/>
        <v>3.4702437480215259E-2</v>
      </c>
      <c r="K28" s="193">
        <v>22267</v>
      </c>
      <c r="L28" s="193">
        <v>2481</v>
      </c>
      <c r="M28" s="193">
        <v>16029</v>
      </c>
      <c r="N28" s="193">
        <v>21260</v>
      </c>
      <c r="O28" s="193">
        <v>23193</v>
      </c>
      <c r="P28" s="193">
        <v>20561</v>
      </c>
      <c r="Q28" s="194">
        <f t="shared" si="16"/>
        <v>-0.11348251627646277</v>
      </c>
      <c r="R28" s="194">
        <f t="shared" si="14"/>
        <v>3.7500706751805182E-2</v>
      </c>
      <c r="S28" s="193">
        <v>26793</v>
      </c>
      <c r="T28" s="193">
        <v>19412</v>
      </c>
      <c r="U28" s="193">
        <v>25921</v>
      </c>
      <c r="V28" s="193">
        <v>27412</v>
      </c>
      <c r="W28" s="193">
        <v>24946</v>
      </c>
      <c r="X28" s="194">
        <f t="shared" si="17"/>
        <v>-8.9960601196556245E-2</v>
      </c>
      <c r="Y28" s="194">
        <f t="shared" si="18"/>
        <v>3.6976593546512747E-2</v>
      </c>
    </row>
    <row r="29" spans="1:25" x14ac:dyDescent="0.25">
      <c r="A29" s="74"/>
      <c r="B29" s="192" t="s">
        <v>116</v>
      </c>
      <c r="C29" s="193">
        <v>1718</v>
      </c>
      <c r="D29" s="193">
        <v>897</v>
      </c>
      <c r="E29" s="193">
        <v>717</v>
      </c>
      <c r="F29" s="193">
        <v>758</v>
      </c>
      <c r="G29" s="193">
        <v>665</v>
      </c>
      <c r="H29" s="193">
        <v>654</v>
      </c>
      <c r="I29" s="194">
        <f t="shared" si="15"/>
        <v>-1.6541353383458635E-2</v>
      </c>
      <c r="J29" s="194">
        <f t="shared" si="12"/>
        <v>5.1756885090218424E-3</v>
      </c>
      <c r="K29" s="193">
        <v>7536</v>
      </c>
      <c r="L29" s="193">
        <v>3155</v>
      </c>
      <c r="M29" s="193">
        <v>7578</v>
      </c>
      <c r="N29" s="193">
        <v>7651</v>
      </c>
      <c r="O29" s="193">
        <v>6445</v>
      </c>
      <c r="P29" s="193">
        <v>6721</v>
      </c>
      <c r="Q29" s="194">
        <f t="shared" si="16"/>
        <v>4.2823894491854197E-2</v>
      </c>
      <c r="R29" s="194">
        <f t="shared" si="14"/>
        <v>1.2258268084182804E-2</v>
      </c>
      <c r="S29" s="193">
        <v>9254</v>
      </c>
      <c r="T29" s="193">
        <v>8295</v>
      </c>
      <c r="U29" s="193">
        <v>8409</v>
      </c>
      <c r="V29" s="193">
        <v>7110</v>
      </c>
      <c r="W29" s="193">
        <v>7375</v>
      </c>
      <c r="X29" s="194">
        <f t="shared" si="17"/>
        <v>3.7271448663853679E-2</v>
      </c>
      <c r="Y29" s="194">
        <f t="shared" si="18"/>
        <v>1.0931707584604005E-2</v>
      </c>
    </row>
    <row r="30" spans="1:25" x14ac:dyDescent="0.25">
      <c r="A30" s="74"/>
      <c r="B30" s="192" t="s">
        <v>123</v>
      </c>
      <c r="C30" s="193">
        <v>1333</v>
      </c>
      <c r="D30" s="193">
        <v>4</v>
      </c>
      <c r="E30" s="193">
        <v>1288</v>
      </c>
      <c r="F30" s="193">
        <v>1002</v>
      </c>
      <c r="G30" s="193">
        <v>566</v>
      </c>
      <c r="H30" s="193">
        <v>597</v>
      </c>
      <c r="I30" s="194">
        <f t="shared" si="15"/>
        <v>5.4770318021201359E-2</v>
      </c>
      <c r="J30" s="194">
        <f t="shared" si="12"/>
        <v>4.7245963912630577E-3</v>
      </c>
      <c r="K30" s="193">
        <v>7004</v>
      </c>
      <c r="L30" s="193">
        <v>195</v>
      </c>
      <c r="M30" s="193">
        <v>9609</v>
      </c>
      <c r="N30" s="193">
        <v>7602</v>
      </c>
      <c r="O30" s="193">
        <v>8684</v>
      </c>
      <c r="P30" s="193">
        <v>7769</v>
      </c>
      <c r="Q30" s="194">
        <f t="shared" si="16"/>
        <v>-0.10536619069553199</v>
      </c>
      <c r="R30" s="194">
        <f t="shared" si="14"/>
        <v>1.4169689740517214E-2</v>
      </c>
      <c r="S30" s="193">
        <v>8337</v>
      </c>
      <c r="T30" s="193">
        <v>10897</v>
      </c>
      <c r="U30" s="193">
        <v>8604</v>
      </c>
      <c r="V30" s="193">
        <v>9250</v>
      </c>
      <c r="W30" s="193">
        <v>8366</v>
      </c>
      <c r="X30" s="194">
        <f t="shared" si="17"/>
        <v>-9.5567567567567568E-2</v>
      </c>
      <c r="Y30" s="194">
        <f t="shared" si="18"/>
        <v>1.2400632630887743E-2</v>
      </c>
    </row>
    <row r="31" spans="1:25" x14ac:dyDescent="0.25">
      <c r="A31" s="74"/>
      <c r="B31" s="192" t="s">
        <v>119</v>
      </c>
      <c r="C31" s="193">
        <v>826</v>
      </c>
      <c r="D31" s="193">
        <v>31</v>
      </c>
      <c r="E31" s="193">
        <v>708</v>
      </c>
      <c r="F31" s="193">
        <v>735</v>
      </c>
      <c r="G31" s="193">
        <v>468</v>
      </c>
      <c r="H31" s="193">
        <v>493</v>
      </c>
      <c r="I31" s="194">
        <f t="shared" si="15"/>
        <v>5.3418803418803451E-2</v>
      </c>
      <c r="J31" s="194">
        <f t="shared" si="12"/>
        <v>3.9015511237733458E-3</v>
      </c>
      <c r="K31" s="193">
        <v>11556</v>
      </c>
      <c r="L31" s="193">
        <v>597</v>
      </c>
      <c r="M31" s="193">
        <v>13422</v>
      </c>
      <c r="N31" s="193">
        <v>11959</v>
      </c>
      <c r="O31" s="193">
        <v>11780</v>
      </c>
      <c r="P31" s="193">
        <v>11537</v>
      </c>
      <c r="Q31" s="194">
        <f t="shared" si="16"/>
        <v>-2.0628183361629859E-2</v>
      </c>
      <c r="R31" s="194">
        <f t="shared" si="14"/>
        <v>2.1042053100314984E-2</v>
      </c>
      <c r="S31" s="193">
        <v>12382</v>
      </c>
      <c r="T31" s="193">
        <v>14130</v>
      </c>
      <c r="U31" s="193">
        <v>12694</v>
      </c>
      <c r="V31" s="193">
        <v>12248</v>
      </c>
      <c r="W31" s="193">
        <v>12030</v>
      </c>
      <c r="X31" s="194">
        <f t="shared" si="17"/>
        <v>-1.7798824297844518E-2</v>
      </c>
      <c r="Y31" s="194">
        <f t="shared" si="18"/>
        <v>1.7831653185462534E-2</v>
      </c>
    </row>
    <row r="32" spans="1:25" x14ac:dyDescent="0.25">
      <c r="A32" s="74"/>
      <c r="B32" s="192" t="s">
        <v>128</v>
      </c>
      <c r="C32" s="193">
        <v>1173</v>
      </c>
      <c r="D32" s="193">
        <v>0</v>
      </c>
      <c r="E32" s="193">
        <v>559</v>
      </c>
      <c r="F32" s="193">
        <v>897</v>
      </c>
      <c r="G32" s="193">
        <v>836</v>
      </c>
      <c r="H32" s="193">
        <v>698</v>
      </c>
      <c r="I32" s="194">
        <f t="shared" si="15"/>
        <v>-0.16507177033492826</v>
      </c>
      <c r="J32" s="194">
        <f t="shared" si="12"/>
        <v>5.523899968344413E-3</v>
      </c>
      <c r="K32" s="193">
        <v>6733</v>
      </c>
      <c r="L32" s="193">
        <v>35</v>
      </c>
      <c r="M32" s="193">
        <v>4614</v>
      </c>
      <c r="N32" s="193">
        <v>6204</v>
      </c>
      <c r="O32" s="193">
        <v>5217</v>
      </c>
      <c r="P32" s="193">
        <v>4309</v>
      </c>
      <c r="Q32" s="194">
        <f t="shared" si="16"/>
        <v>-0.1740463868123443</v>
      </c>
      <c r="R32" s="194">
        <f t="shared" si="14"/>
        <v>7.8590800736116195E-3</v>
      </c>
      <c r="S32" s="193">
        <v>7906</v>
      </c>
      <c r="T32" s="193">
        <v>5173</v>
      </c>
      <c r="U32" s="193">
        <v>7101</v>
      </c>
      <c r="V32" s="193">
        <v>6053</v>
      </c>
      <c r="W32" s="193">
        <v>5007</v>
      </c>
      <c r="X32" s="194">
        <f t="shared" si="17"/>
        <v>-0.1728068726251446</v>
      </c>
      <c r="Y32" s="194">
        <f t="shared" si="18"/>
        <v>7.4217030340491194E-3</v>
      </c>
    </row>
    <row r="33" spans="1:25" x14ac:dyDescent="0.25">
      <c r="A33" s="74"/>
      <c r="B33" s="192" t="s">
        <v>131</v>
      </c>
      <c r="C33" s="193">
        <v>610</v>
      </c>
      <c r="D33" s="193">
        <v>3</v>
      </c>
      <c r="E33" s="193">
        <v>210</v>
      </c>
      <c r="F33" s="193">
        <v>410</v>
      </c>
      <c r="G33" s="193">
        <v>183</v>
      </c>
      <c r="H33" s="193">
        <v>179</v>
      </c>
      <c r="I33" s="194">
        <f t="shared" si="15"/>
        <v>-2.1857923497267784E-2</v>
      </c>
      <c r="J33" s="194">
        <f t="shared" si="12"/>
        <v>1.4165875276986389E-3</v>
      </c>
      <c r="K33" s="193">
        <v>8928</v>
      </c>
      <c r="L33" s="193">
        <v>85</v>
      </c>
      <c r="M33" s="193">
        <v>2887</v>
      </c>
      <c r="N33" s="193">
        <v>6525</v>
      </c>
      <c r="O33" s="193">
        <v>6276</v>
      </c>
      <c r="P33" s="193">
        <v>5319</v>
      </c>
      <c r="Q33" s="194">
        <f t="shared" si="16"/>
        <v>-0.15248565965583172</v>
      </c>
      <c r="R33" s="194">
        <f t="shared" si="14"/>
        <v>9.7011944561476472E-3</v>
      </c>
      <c r="S33" s="193">
        <v>9538</v>
      </c>
      <c r="T33" s="193">
        <v>3097</v>
      </c>
      <c r="U33" s="193">
        <v>6935</v>
      </c>
      <c r="V33" s="193">
        <v>6459</v>
      </c>
      <c r="W33" s="193">
        <v>5498</v>
      </c>
      <c r="X33" s="194">
        <f t="shared" si="17"/>
        <v>-0.14878464158538474</v>
      </c>
      <c r="Y33" s="194">
        <f t="shared" si="18"/>
        <v>8.1494953627325867E-3</v>
      </c>
    </row>
    <row r="34" spans="1:25" x14ac:dyDescent="0.25">
      <c r="A34" s="74"/>
      <c r="B34" s="197" t="s">
        <v>145</v>
      </c>
      <c r="C34" s="198">
        <f t="shared" ref="C34" si="19">C26-SUM(C27:C33)</f>
        <v>6860</v>
      </c>
      <c r="D34" s="198">
        <f t="shared" ref="D34:H34" si="20">D26-SUM(D27:D33)</f>
        <v>137</v>
      </c>
      <c r="E34" s="198">
        <f t="shared" si="20"/>
        <v>6605</v>
      </c>
      <c r="F34" s="198">
        <f t="shared" si="20"/>
        <v>7889</v>
      </c>
      <c r="G34" s="198">
        <f t="shared" si="20"/>
        <v>7120</v>
      </c>
      <c r="H34" s="198">
        <f t="shared" si="20"/>
        <v>7536</v>
      </c>
      <c r="I34" s="199">
        <f t="shared" si="15"/>
        <v>5.8426966292134841E-2</v>
      </c>
      <c r="J34" s="199">
        <f t="shared" si="12"/>
        <v>5.9639126305792975E-2</v>
      </c>
      <c r="K34" s="198">
        <f t="shared" ref="K34:P34" si="21">K26-SUM(K27:K33)</f>
        <v>42429</v>
      </c>
      <c r="L34" s="198">
        <f t="shared" si="21"/>
        <v>7456</v>
      </c>
      <c r="M34" s="198">
        <f t="shared" si="21"/>
        <v>37186</v>
      </c>
      <c r="N34" s="198">
        <f t="shared" si="21"/>
        <v>46712</v>
      </c>
      <c r="O34" s="198">
        <f t="shared" si="21"/>
        <v>54154</v>
      </c>
      <c r="P34" s="198">
        <f t="shared" si="21"/>
        <v>51056</v>
      </c>
      <c r="Q34" s="199">
        <f t="shared" si="16"/>
        <v>-5.7207223843114052E-2</v>
      </c>
      <c r="R34" s="199">
        <f t="shared" si="14"/>
        <v>9.311979397500926E-2</v>
      </c>
      <c r="S34" s="198">
        <f>S26-SUM(S27:S33)</f>
        <v>49289</v>
      </c>
      <c r="T34" s="198">
        <f>T26-SUM(T27:T33)</f>
        <v>43791</v>
      </c>
      <c r="U34" s="198">
        <f>U26-SUM(U27:U33)</f>
        <v>54601</v>
      </c>
      <c r="V34" s="198">
        <f>V26-SUM(V27:V33)</f>
        <v>61274</v>
      </c>
      <c r="W34" s="198">
        <f>W26-SUM(W27:W33)</f>
        <v>58592</v>
      </c>
      <c r="X34" s="199">
        <f t="shared" si="17"/>
        <v>-4.3770604171426752E-2</v>
      </c>
      <c r="Y34" s="199">
        <f t="shared" si="18"/>
        <v>8.6848896379270221E-2</v>
      </c>
    </row>
    <row r="35" spans="1:25" x14ac:dyDescent="0.25">
      <c r="A35" s="74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</row>
    <row r="36" spans="1:25" x14ac:dyDescent="0.25">
      <c r="A36" s="74"/>
      <c r="B36" s="185" t="s">
        <v>68</v>
      </c>
      <c r="C36" s="207">
        <f t="shared" ref="C36:H36" si="22">C37+C40</f>
        <v>32403</v>
      </c>
      <c r="D36" s="207">
        <f t="shared" si="22"/>
        <v>946</v>
      </c>
      <c r="E36" s="207">
        <f t="shared" si="22"/>
        <v>19634</v>
      </c>
      <c r="F36" s="207">
        <f t="shared" si="22"/>
        <v>30918</v>
      </c>
      <c r="G36" s="207">
        <f t="shared" si="22"/>
        <v>29265</v>
      </c>
      <c r="H36" s="207">
        <f t="shared" si="22"/>
        <v>34839</v>
      </c>
      <c r="I36" s="208">
        <f>IFERROR(H36/G36-1,"-")</f>
        <v>0.19046642747309073</v>
      </c>
      <c r="J36" s="208">
        <f t="shared" ref="J36:J48" si="23">H36/H$8</f>
        <v>0.27571225071225069</v>
      </c>
      <c r="K36" s="207">
        <f t="shared" ref="K36:P36" si="24">K37+K40</f>
        <v>90656</v>
      </c>
      <c r="L36" s="207">
        <f t="shared" si="24"/>
        <v>4172</v>
      </c>
      <c r="M36" s="207">
        <f t="shared" si="24"/>
        <v>71750</v>
      </c>
      <c r="N36" s="207">
        <f t="shared" si="24"/>
        <v>94153</v>
      </c>
      <c r="O36" s="207">
        <f t="shared" si="24"/>
        <v>100509</v>
      </c>
      <c r="P36" s="207">
        <f t="shared" si="24"/>
        <v>107571</v>
      </c>
      <c r="Q36" s="208">
        <f>IFERROR(P36/O36-1,"-")</f>
        <v>7.0262364564367408E-2</v>
      </c>
      <c r="R36" s="208">
        <f t="shared" ref="R36:R48" si="25">P36/P$8</f>
        <v>0.19619612499384442</v>
      </c>
      <c r="S36" s="207">
        <f>S37+S40</f>
        <v>123059</v>
      </c>
      <c r="T36" s="207">
        <f>T37+T40</f>
        <v>91384</v>
      </c>
      <c r="U36" s="207">
        <f>U37+U40</f>
        <v>125071</v>
      </c>
      <c r="V36" s="207">
        <f>V37+V40</f>
        <v>129774</v>
      </c>
      <c r="W36" s="207">
        <f>W37+W40</f>
        <v>142410</v>
      </c>
      <c r="X36" s="208">
        <f>IFERROR(W36/V36-1,"-")</f>
        <v>9.7369272735678969E-2</v>
      </c>
      <c r="Y36" s="208">
        <f>W36/W$8</f>
        <v>0.21108942062690933</v>
      </c>
    </row>
    <row r="37" spans="1:25" x14ac:dyDescent="0.25">
      <c r="A37" s="74"/>
      <c r="B37" s="188" t="s">
        <v>97</v>
      </c>
      <c r="C37" s="189">
        <v>2109</v>
      </c>
      <c r="D37" s="189">
        <v>343</v>
      </c>
      <c r="E37" s="189">
        <v>1462</v>
      </c>
      <c r="F37" s="189">
        <v>2116</v>
      </c>
      <c r="G37" s="189">
        <v>1431</v>
      </c>
      <c r="H37" s="189">
        <v>2708</v>
      </c>
      <c r="I37" s="190">
        <f>IFERROR(H37/G37-1,"-")</f>
        <v>0.89238294898672255</v>
      </c>
      <c r="J37" s="190">
        <f t="shared" si="23"/>
        <v>2.1430832541943654E-2</v>
      </c>
      <c r="K37" s="189">
        <v>6311</v>
      </c>
      <c r="L37" s="189">
        <v>743</v>
      </c>
      <c r="M37" s="189">
        <v>5887</v>
      </c>
      <c r="N37" s="189">
        <v>5290</v>
      </c>
      <c r="O37" s="189">
        <v>5231</v>
      </c>
      <c r="P37" s="189">
        <v>5811</v>
      </c>
      <c r="Q37" s="190">
        <f>IFERROR(P37/O37-1,"-")</f>
        <v>0.11087746128847265</v>
      </c>
      <c r="R37" s="190">
        <f t="shared" si="25"/>
        <v>1.0598541264274107E-2</v>
      </c>
      <c r="S37" s="189">
        <v>8420</v>
      </c>
      <c r="T37" s="189">
        <v>7349</v>
      </c>
      <c r="U37" s="189">
        <v>7406</v>
      </c>
      <c r="V37" s="189">
        <v>6662</v>
      </c>
      <c r="W37" s="189">
        <v>8519</v>
      </c>
      <c r="X37" s="190">
        <f>IFERROR(W37/V37-1,"-")</f>
        <v>0.27874512158510956</v>
      </c>
      <c r="Y37" s="190">
        <f>W37/W$8</f>
        <v>1.2627419242473426E-2</v>
      </c>
    </row>
    <row r="38" spans="1:25" x14ac:dyDescent="0.25">
      <c r="A38" s="74"/>
      <c r="B38" s="192" t="s">
        <v>103</v>
      </c>
      <c r="C38" s="193">
        <v>869</v>
      </c>
      <c r="D38" s="193">
        <v>251</v>
      </c>
      <c r="E38" s="193">
        <v>1127</v>
      </c>
      <c r="F38" s="193">
        <v>874</v>
      </c>
      <c r="G38" s="193">
        <v>723</v>
      </c>
      <c r="H38" s="193">
        <v>1439</v>
      </c>
      <c r="I38" s="194">
        <f>IFERROR(H38/G38-1,"-")</f>
        <v>0.99031811894882438</v>
      </c>
      <c r="J38" s="194">
        <f t="shared" si="23"/>
        <v>1.138809749920861E-2</v>
      </c>
      <c r="K38" s="193">
        <v>896</v>
      </c>
      <c r="L38" s="193">
        <v>116</v>
      </c>
      <c r="M38" s="193">
        <v>1167</v>
      </c>
      <c r="N38" s="193">
        <v>633</v>
      </c>
      <c r="O38" s="193">
        <v>833</v>
      </c>
      <c r="P38" s="193">
        <v>1266</v>
      </c>
      <c r="Q38" s="194">
        <f>IFERROR(P38/O38-1,"-")</f>
        <v>0.5198079231692676</v>
      </c>
      <c r="R38" s="194">
        <f t="shared" si="25"/>
        <v>2.3090265428619893E-3</v>
      </c>
      <c r="S38" s="193">
        <v>1765</v>
      </c>
      <c r="T38" s="193">
        <v>2294</v>
      </c>
      <c r="U38" s="193">
        <v>1507</v>
      </c>
      <c r="V38" s="193">
        <v>1556</v>
      </c>
      <c r="W38" s="193">
        <v>2705</v>
      </c>
      <c r="X38" s="194">
        <f>IFERROR(W38/V38-1,"-")</f>
        <v>0.73843187660668375</v>
      </c>
      <c r="Y38" s="194">
        <f>W38/W$8</f>
        <v>4.0095280022174693E-3</v>
      </c>
    </row>
    <row r="39" spans="1:25" x14ac:dyDescent="0.25">
      <c r="A39" s="74"/>
      <c r="B39" s="192" t="s">
        <v>100</v>
      </c>
      <c r="C39" s="193">
        <v>1240</v>
      </c>
      <c r="D39" s="193">
        <v>92</v>
      </c>
      <c r="E39" s="193">
        <v>335</v>
      </c>
      <c r="F39" s="193">
        <v>1242</v>
      </c>
      <c r="G39" s="193">
        <v>708</v>
      </c>
      <c r="H39" s="193">
        <v>1269</v>
      </c>
      <c r="I39" s="194">
        <f>IFERROR(H39/G39-1,"-")</f>
        <v>0.79237288135593231</v>
      </c>
      <c r="J39" s="194">
        <f t="shared" si="23"/>
        <v>1.0042735042735043E-2</v>
      </c>
      <c r="K39" s="193">
        <v>5415</v>
      </c>
      <c r="L39" s="193">
        <v>627</v>
      </c>
      <c r="M39" s="193">
        <v>4720</v>
      </c>
      <c r="N39" s="193">
        <v>4657</v>
      </c>
      <c r="O39" s="193">
        <v>4398</v>
      </c>
      <c r="P39" s="193">
        <v>4545</v>
      </c>
      <c r="Q39" s="194">
        <f>IFERROR(P39/O39-1,"-")</f>
        <v>3.3424283765347784E-2</v>
      </c>
      <c r="R39" s="194">
        <f t="shared" si="25"/>
        <v>8.2895147214121171E-3</v>
      </c>
      <c r="S39" s="193">
        <v>6655</v>
      </c>
      <c r="T39" s="193">
        <v>5055</v>
      </c>
      <c r="U39" s="193">
        <v>5899</v>
      </c>
      <c r="V39" s="193">
        <v>5106</v>
      </c>
      <c r="W39" s="193">
        <v>5814</v>
      </c>
      <c r="X39" s="194">
        <f>IFERROR(W39/V39-1,"-")</f>
        <v>0.13866039952996467</v>
      </c>
      <c r="Y39" s="194">
        <f>W39/W$8</f>
        <v>8.6178912402559583E-3</v>
      </c>
    </row>
    <row r="40" spans="1:25" x14ac:dyDescent="0.25">
      <c r="A40" s="74"/>
      <c r="B40" s="188" t="s">
        <v>107</v>
      </c>
      <c r="C40" s="189">
        <v>30294</v>
      </c>
      <c r="D40" s="189">
        <v>603</v>
      </c>
      <c r="E40" s="189">
        <v>18172</v>
      </c>
      <c r="F40" s="189">
        <v>28802</v>
      </c>
      <c r="G40" s="189">
        <v>27834</v>
      </c>
      <c r="H40" s="189">
        <v>32131</v>
      </c>
      <c r="I40" s="190">
        <f>IFERROR(H40/G40-1,"-")</f>
        <v>0.15437953581950126</v>
      </c>
      <c r="J40" s="190">
        <f t="shared" si="23"/>
        <v>0.25428141817030708</v>
      </c>
      <c r="K40" s="189">
        <v>84345</v>
      </c>
      <c r="L40" s="189">
        <v>3429</v>
      </c>
      <c r="M40" s="189">
        <v>65863</v>
      </c>
      <c r="N40" s="189">
        <v>88863</v>
      </c>
      <c r="O40" s="189">
        <v>95278</v>
      </c>
      <c r="P40" s="189">
        <v>101760</v>
      </c>
      <c r="Q40" s="190">
        <f>IFERROR(P40/O40-1,"-")</f>
        <v>6.8032494384852704E-2</v>
      </c>
      <c r="R40" s="190">
        <f t="shared" si="25"/>
        <v>0.1855975837295703</v>
      </c>
      <c r="S40" s="189">
        <v>114639</v>
      </c>
      <c r="T40" s="189">
        <v>84035</v>
      </c>
      <c r="U40" s="189">
        <v>117665</v>
      </c>
      <c r="V40" s="189">
        <v>123112</v>
      </c>
      <c r="W40" s="189">
        <v>133891</v>
      </c>
      <c r="X40" s="190">
        <f>IFERROR(W40/V40-1,"-")</f>
        <v>8.7554421989732845E-2</v>
      </c>
      <c r="Y40" s="190">
        <f>W40/W$8</f>
        <v>0.19846200138443593</v>
      </c>
    </row>
    <row r="41" spans="1:25" s="74" customFormat="1" x14ac:dyDescent="0.25">
      <c r="B41" s="192" t="s">
        <v>110</v>
      </c>
      <c r="C41" s="193">
        <v>14291</v>
      </c>
      <c r="D41" s="193">
        <v>33</v>
      </c>
      <c r="E41" s="193">
        <v>6271</v>
      </c>
      <c r="F41" s="193">
        <v>9382</v>
      </c>
      <c r="G41" s="193">
        <v>9413</v>
      </c>
      <c r="H41" s="193">
        <v>11062</v>
      </c>
      <c r="I41" s="194">
        <f t="shared" ref="I41:I48" si="26">IFERROR(H41/G41-1,"-")</f>
        <v>0.17518325719749273</v>
      </c>
      <c r="J41" s="194">
        <f t="shared" si="23"/>
        <v>8.7543526432415322E-2</v>
      </c>
      <c r="K41" s="193">
        <v>39348</v>
      </c>
      <c r="L41" s="193">
        <v>187</v>
      </c>
      <c r="M41" s="193">
        <v>26264</v>
      </c>
      <c r="N41" s="193">
        <v>37666</v>
      </c>
      <c r="O41" s="193">
        <v>42772</v>
      </c>
      <c r="P41" s="193">
        <v>46704</v>
      </c>
      <c r="Q41" s="194">
        <f t="shared" ref="Q41:Q48" si="27">IFERROR(P41/O41-1,"-")</f>
        <v>9.1929299541756215E-2</v>
      </c>
      <c r="R41" s="194">
        <f t="shared" si="25"/>
        <v>8.5182287249467886E-2</v>
      </c>
      <c r="S41" s="193">
        <v>53639</v>
      </c>
      <c r="T41" s="193">
        <v>32535</v>
      </c>
      <c r="U41" s="193">
        <v>47048</v>
      </c>
      <c r="V41" s="193">
        <v>52185</v>
      </c>
      <c r="W41" s="193">
        <v>57766</v>
      </c>
      <c r="X41" s="194">
        <f t="shared" ref="X41:X48" si="28">IFERROR(W41/V41-1,"-")</f>
        <v>0.10694644054805025</v>
      </c>
      <c r="Y41" s="194">
        <f t="shared" ref="Y41:Y48" si="29">W41/W$8</f>
        <v>8.5624545129794574E-2</v>
      </c>
    </row>
    <row r="42" spans="1:25" s="74" customFormat="1" x14ac:dyDescent="0.25">
      <c r="B42" s="192" t="s">
        <v>113</v>
      </c>
      <c r="C42" s="193">
        <v>2186</v>
      </c>
      <c r="D42" s="193">
        <v>39</v>
      </c>
      <c r="E42" s="193">
        <v>819</v>
      </c>
      <c r="F42" s="193">
        <v>2400</v>
      </c>
      <c r="G42" s="193">
        <v>2164</v>
      </c>
      <c r="H42" s="193">
        <v>2392</v>
      </c>
      <c r="I42" s="194">
        <f t="shared" si="26"/>
        <v>0.10536044362292052</v>
      </c>
      <c r="J42" s="194">
        <f t="shared" si="23"/>
        <v>1.8930041152263374E-2</v>
      </c>
      <c r="K42" s="193">
        <v>4498</v>
      </c>
      <c r="L42" s="193">
        <v>361</v>
      </c>
      <c r="M42" s="193">
        <v>3569</v>
      </c>
      <c r="N42" s="193">
        <v>4519</v>
      </c>
      <c r="O42" s="193">
        <v>4322</v>
      </c>
      <c r="P42" s="193">
        <v>3826</v>
      </c>
      <c r="Q42" s="194">
        <f t="shared" si="27"/>
        <v>-0.11476168440536794</v>
      </c>
      <c r="R42" s="194">
        <f t="shared" si="25"/>
        <v>6.97814814612162E-3</v>
      </c>
      <c r="S42" s="193">
        <v>6684</v>
      </c>
      <c r="T42" s="193">
        <v>4388</v>
      </c>
      <c r="U42" s="193">
        <v>6919</v>
      </c>
      <c r="V42" s="193">
        <v>6486</v>
      </c>
      <c r="W42" s="193">
        <v>6218</v>
      </c>
      <c r="X42" s="194">
        <f t="shared" si="28"/>
        <v>-4.1319765649090345E-2</v>
      </c>
      <c r="Y42" s="194">
        <f t="shared" si="29"/>
        <v>9.2167264760769762E-3</v>
      </c>
    </row>
    <row r="43" spans="1:25" x14ac:dyDescent="0.25">
      <c r="A43" s="74"/>
      <c r="B43" s="192" t="s">
        <v>116</v>
      </c>
      <c r="C43" s="193">
        <v>1369</v>
      </c>
      <c r="D43" s="193">
        <v>46</v>
      </c>
      <c r="E43" s="193">
        <v>633</v>
      </c>
      <c r="F43" s="193">
        <v>1247</v>
      </c>
      <c r="G43" s="193">
        <v>1124</v>
      </c>
      <c r="H43" s="193">
        <v>1366</v>
      </c>
      <c r="I43" s="194">
        <f t="shared" si="26"/>
        <v>0.21530249110320288</v>
      </c>
      <c r="J43" s="194">
        <f t="shared" si="23"/>
        <v>1.0810383032605255E-2</v>
      </c>
      <c r="K43" s="193">
        <v>2298</v>
      </c>
      <c r="L43" s="193">
        <v>599</v>
      </c>
      <c r="M43" s="193">
        <v>2047</v>
      </c>
      <c r="N43" s="193">
        <v>2175</v>
      </c>
      <c r="O43" s="193">
        <v>2124</v>
      </c>
      <c r="P43" s="193">
        <v>2511</v>
      </c>
      <c r="Q43" s="194">
        <f t="shared" si="27"/>
        <v>0.18220338983050843</v>
      </c>
      <c r="R43" s="194">
        <f t="shared" si="25"/>
        <v>4.5797516975722395E-3</v>
      </c>
      <c r="S43" s="193">
        <v>3667</v>
      </c>
      <c r="T43" s="193">
        <v>2680</v>
      </c>
      <c r="U43" s="193">
        <v>3422</v>
      </c>
      <c r="V43" s="193">
        <v>3248</v>
      </c>
      <c r="W43" s="193">
        <v>3877</v>
      </c>
      <c r="X43" s="194">
        <f t="shared" si="28"/>
        <v>0.1936576354679802</v>
      </c>
      <c r="Y43" s="194">
        <f t="shared" si="29"/>
        <v>5.7467430922725059E-3</v>
      </c>
    </row>
    <row r="44" spans="1:25" x14ac:dyDescent="0.25">
      <c r="A44" s="74"/>
      <c r="B44" s="192" t="s">
        <v>123</v>
      </c>
      <c r="C44" s="193">
        <v>585</v>
      </c>
      <c r="D44" s="193">
        <v>6</v>
      </c>
      <c r="E44" s="193">
        <v>589</v>
      </c>
      <c r="F44" s="193">
        <v>722</v>
      </c>
      <c r="G44" s="193">
        <v>728</v>
      </c>
      <c r="H44" s="193">
        <v>756</v>
      </c>
      <c r="I44" s="194">
        <f t="shared" si="26"/>
        <v>3.8461538461538547E-2</v>
      </c>
      <c r="J44" s="194">
        <f t="shared" si="23"/>
        <v>5.9829059829059833E-3</v>
      </c>
      <c r="K44" s="193">
        <v>3961</v>
      </c>
      <c r="L44" s="193">
        <v>74</v>
      </c>
      <c r="M44" s="193">
        <v>3610</v>
      </c>
      <c r="N44" s="193">
        <v>4280</v>
      </c>
      <c r="O44" s="193">
        <v>4646</v>
      </c>
      <c r="P44" s="193">
        <v>4243</v>
      </c>
      <c r="Q44" s="194">
        <f t="shared" si="27"/>
        <v>-8.6741282823934562E-2</v>
      </c>
      <c r="R44" s="194">
        <f t="shared" si="25"/>
        <v>7.7387042822775831E-3</v>
      </c>
      <c r="S44" s="193">
        <v>4546</v>
      </c>
      <c r="T44" s="193">
        <v>4199</v>
      </c>
      <c r="U44" s="193">
        <v>5002</v>
      </c>
      <c r="V44" s="193">
        <v>5374</v>
      </c>
      <c r="W44" s="193">
        <v>4999</v>
      </c>
      <c r="X44" s="194">
        <f t="shared" si="28"/>
        <v>-6.9780424264979546E-2</v>
      </c>
      <c r="Y44" s="194">
        <f t="shared" si="29"/>
        <v>7.4098449105675151E-3</v>
      </c>
    </row>
    <row r="45" spans="1:25" x14ac:dyDescent="0.25">
      <c r="A45" s="74"/>
      <c r="B45" s="192" t="s">
        <v>119</v>
      </c>
      <c r="C45" s="193">
        <v>586</v>
      </c>
      <c r="D45" s="193">
        <v>14</v>
      </c>
      <c r="E45" s="193">
        <v>290</v>
      </c>
      <c r="F45" s="193">
        <v>509</v>
      </c>
      <c r="G45" s="193">
        <v>487</v>
      </c>
      <c r="H45" s="193">
        <v>520</v>
      </c>
      <c r="I45" s="194">
        <f t="shared" si="26"/>
        <v>6.7761806981519568E-2</v>
      </c>
      <c r="J45" s="194">
        <f t="shared" si="23"/>
        <v>4.11522633744856E-3</v>
      </c>
      <c r="K45" s="193">
        <v>5927</v>
      </c>
      <c r="L45" s="193">
        <v>84</v>
      </c>
      <c r="M45" s="193">
        <v>4213</v>
      </c>
      <c r="N45" s="193">
        <v>5439</v>
      </c>
      <c r="O45" s="193">
        <v>5829</v>
      </c>
      <c r="P45" s="193">
        <v>4218</v>
      </c>
      <c r="Q45" s="194">
        <f t="shared" si="27"/>
        <v>-0.27637673700463206</v>
      </c>
      <c r="R45" s="194">
        <f t="shared" si="25"/>
        <v>7.6931073916207508E-3</v>
      </c>
      <c r="S45" s="193">
        <v>6513</v>
      </c>
      <c r="T45" s="193">
        <v>4503</v>
      </c>
      <c r="U45" s="193">
        <v>5948</v>
      </c>
      <c r="V45" s="193">
        <v>6316</v>
      </c>
      <c r="W45" s="193">
        <v>4738</v>
      </c>
      <c r="X45" s="194">
        <f t="shared" si="28"/>
        <v>-0.24984167194426854</v>
      </c>
      <c r="Y45" s="194">
        <f t="shared" si="29"/>
        <v>7.0229736319801731E-3</v>
      </c>
    </row>
    <row r="46" spans="1:25" x14ac:dyDescent="0.25">
      <c r="A46" s="74"/>
      <c r="B46" s="192" t="s">
        <v>128</v>
      </c>
      <c r="C46" s="193">
        <v>920</v>
      </c>
      <c r="D46" s="193">
        <v>0</v>
      </c>
      <c r="E46" s="193">
        <v>641</v>
      </c>
      <c r="F46" s="193">
        <v>927</v>
      </c>
      <c r="G46" s="193">
        <v>454</v>
      </c>
      <c r="H46" s="193">
        <v>695</v>
      </c>
      <c r="I46" s="194">
        <f t="shared" si="26"/>
        <v>0.53083700440528636</v>
      </c>
      <c r="J46" s="194">
        <f t="shared" si="23"/>
        <v>5.5001582779360559E-3</v>
      </c>
      <c r="K46" s="193">
        <v>1877</v>
      </c>
      <c r="L46" s="193">
        <v>56</v>
      </c>
      <c r="M46" s="193">
        <v>1557</v>
      </c>
      <c r="N46" s="193">
        <v>2586</v>
      </c>
      <c r="O46" s="193">
        <v>2317</v>
      </c>
      <c r="P46" s="193">
        <v>2593</v>
      </c>
      <c r="Q46" s="194">
        <f t="shared" si="27"/>
        <v>0.11911955114372041</v>
      </c>
      <c r="R46" s="194">
        <f t="shared" si="25"/>
        <v>4.7293094989266492E-3</v>
      </c>
      <c r="S46" s="193">
        <v>2797</v>
      </c>
      <c r="T46" s="193">
        <v>2198</v>
      </c>
      <c r="U46" s="193">
        <v>3513</v>
      </c>
      <c r="V46" s="193">
        <v>2771</v>
      </c>
      <c r="W46" s="193">
        <v>3288</v>
      </c>
      <c r="X46" s="194">
        <f t="shared" si="28"/>
        <v>0.18657524359437017</v>
      </c>
      <c r="Y46" s="194">
        <f t="shared" si="29"/>
        <v>4.8736887509393855E-3</v>
      </c>
    </row>
    <row r="47" spans="1:25" x14ac:dyDescent="0.25">
      <c r="A47" s="74"/>
      <c r="B47" s="192" t="s">
        <v>131</v>
      </c>
      <c r="C47" s="193">
        <v>911</v>
      </c>
      <c r="D47" s="193">
        <v>2</v>
      </c>
      <c r="E47" s="193">
        <v>361</v>
      </c>
      <c r="F47" s="193">
        <v>534</v>
      </c>
      <c r="G47" s="193">
        <v>434</v>
      </c>
      <c r="H47" s="193">
        <v>444</v>
      </c>
      <c r="I47" s="194">
        <f t="shared" si="26"/>
        <v>2.3041474654377891E-2</v>
      </c>
      <c r="J47" s="194">
        <f t="shared" si="23"/>
        <v>3.5137701804368471E-3</v>
      </c>
      <c r="K47" s="193">
        <v>3149</v>
      </c>
      <c r="L47" s="193">
        <v>415</v>
      </c>
      <c r="M47" s="193">
        <v>1808</v>
      </c>
      <c r="N47" s="193">
        <v>2807</v>
      </c>
      <c r="O47" s="193">
        <v>2833</v>
      </c>
      <c r="P47" s="193">
        <v>2390</v>
      </c>
      <c r="Q47" s="194">
        <f t="shared" si="27"/>
        <v>-0.15637133780444756</v>
      </c>
      <c r="R47" s="194">
        <f t="shared" si="25"/>
        <v>4.3590627467931711E-3</v>
      </c>
      <c r="S47" s="193">
        <v>4060</v>
      </c>
      <c r="T47" s="193">
        <v>2169</v>
      </c>
      <c r="U47" s="193">
        <v>3341</v>
      </c>
      <c r="V47" s="193">
        <v>3267</v>
      </c>
      <c r="W47" s="193">
        <v>2834</v>
      </c>
      <c r="X47" s="194">
        <f t="shared" si="28"/>
        <v>-0.13253749617385979</v>
      </c>
      <c r="Y47" s="194">
        <f t="shared" si="29"/>
        <v>4.2007402433583392E-3</v>
      </c>
    </row>
    <row r="48" spans="1:25" x14ac:dyDescent="0.25">
      <c r="A48" s="74"/>
      <c r="B48" s="197" t="s">
        <v>145</v>
      </c>
      <c r="C48" s="198">
        <f t="shared" ref="C48" si="30">C40-SUM(C41:C47)</f>
        <v>9446</v>
      </c>
      <c r="D48" s="198">
        <f t="shared" ref="D48:H48" si="31">D40-SUM(D41:D47)</f>
        <v>463</v>
      </c>
      <c r="E48" s="198">
        <f t="shared" si="31"/>
        <v>8568</v>
      </c>
      <c r="F48" s="198">
        <f t="shared" si="31"/>
        <v>13081</v>
      </c>
      <c r="G48" s="198">
        <f t="shared" si="31"/>
        <v>13030</v>
      </c>
      <c r="H48" s="198">
        <f t="shared" si="31"/>
        <v>14896</v>
      </c>
      <c r="I48" s="199">
        <f t="shared" si="26"/>
        <v>0.14320798158096704</v>
      </c>
      <c r="J48" s="199">
        <f t="shared" si="23"/>
        <v>0.11788540677429567</v>
      </c>
      <c r="K48" s="198">
        <f t="shared" ref="K48:P48" si="32">K40-SUM(K41:K47)</f>
        <v>23287</v>
      </c>
      <c r="L48" s="198">
        <f t="shared" si="32"/>
        <v>1653</v>
      </c>
      <c r="M48" s="198">
        <f t="shared" si="32"/>
        <v>22795</v>
      </c>
      <c r="N48" s="198">
        <f t="shared" si="32"/>
        <v>29391</v>
      </c>
      <c r="O48" s="198">
        <f t="shared" si="32"/>
        <v>30435</v>
      </c>
      <c r="P48" s="198">
        <f t="shared" si="32"/>
        <v>35275</v>
      </c>
      <c r="Q48" s="199">
        <f t="shared" si="27"/>
        <v>0.15902743551831766</v>
      </c>
      <c r="R48" s="199">
        <f t="shared" si="25"/>
        <v>6.4337212716790423E-2</v>
      </c>
      <c r="S48" s="198">
        <f>S40-SUM(S41:S47)</f>
        <v>32733</v>
      </c>
      <c r="T48" s="198">
        <f>T40-SUM(T41:T47)</f>
        <v>31363</v>
      </c>
      <c r="U48" s="198">
        <f>U40-SUM(U41:U47)</f>
        <v>42472</v>
      </c>
      <c r="V48" s="198">
        <f>V40-SUM(V41:V47)</f>
        <v>43465</v>
      </c>
      <c r="W48" s="198">
        <f>W40-SUM(W41:W47)</f>
        <v>50171</v>
      </c>
      <c r="X48" s="199">
        <f t="shared" si="28"/>
        <v>0.15428505694236749</v>
      </c>
      <c r="Y48" s="199">
        <f t="shared" si="29"/>
        <v>7.4366739149446442E-2</v>
      </c>
    </row>
    <row r="49" spans="1:25" x14ac:dyDescent="0.25">
      <c r="A49" s="74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</row>
    <row r="50" spans="1:25" x14ac:dyDescent="0.25">
      <c r="A50" s="74"/>
      <c r="B50" s="185" t="s">
        <v>68</v>
      </c>
      <c r="C50" s="207">
        <f t="shared" ref="C50:H50" si="33">C51+C54</f>
        <v>0</v>
      </c>
      <c r="D50" s="207">
        <f t="shared" si="33"/>
        <v>931</v>
      </c>
      <c r="E50" s="207">
        <f t="shared" si="33"/>
        <v>0</v>
      </c>
      <c r="F50" s="207">
        <f t="shared" si="33"/>
        <v>0</v>
      </c>
      <c r="G50" s="207">
        <f t="shared" si="33"/>
        <v>0</v>
      </c>
      <c r="H50" s="207">
        <f t="shared" si="33"/>
        <v>0</v>
      </c>
      <c r="I50" s="208" t="str">
        <f>IFERROR(H50/G50-1,"-")</f>
        <v>-</v>
      </c>
      <c r="J50" s="208">
        <f t="shared" ref="J50:J62" si="34">H50/H$8</f>
        <v>0</v>
      </c>
      <c r="K50" s="207">
        <f t="shared" ref="K50:P50" si="35">K51+K54</f>
        <v>0</v>
      </c>
      <c r="L50" s="207">
        <f t="shared" si="35"/>
        <v>0</v>
      </c>
      <c r="M50" s="207">
        <f t="shared" si="35"/>
        <v>0</v>
      </c>
      <c r="N50" s="207">
        <f t="shared" si="35"/>
        <v>0</v>
      </c>
      <c r="O50" s="207">
        <f t="shared" si="35"/>
        <v>0</v>
      </c>
      <c r="P50" s="207">
        <f t="shared" si="35"/>
        <v>0</v>
      </c>
      <c r="Q50" s="208" t="str">
        <f>IFERROR(P50/O50-1,"-")</f>
        <v>-</v>
      </c>
      <c r="R50" s="208">
        <f t="shared" ref="R50:R62" si="36">P50/P$8</f>
        <v>0</v>
      </c>
      <c r="S50" s="207">
        <f>S51+S54</f>
        <v>6858</v>
      </c>
      <c r="T50" s="207">
        <f>T51+T54</f>
        <v>5352</v>
      </c>
      <c r="U50" s="207">
        <f>U51+U54</f>
        <v>11315</v>
      </c>
      <c r="V50" s="207">
        <f>V51+V54</f>
        <v>9138</v>
      </c>
      <c r="W50" s="207">
        <f>W51+W54</f>
        <v>8441</v>
      </c>
      <c r="X50" s="208">
        <f>IFERROR(W50/V50-1,"-")</f>
        <v>-7.6274896038520446E-2</v>
      </c>
      <c r="Y50" s="208">
        <f>W50/W$8</f>
        <v>1.2511802538527784E-2</v>
      </c>
    </row>
    <row r="51" spans="1:25" x14ac:dyDescent="0.25">
      <c r="A51" s="74"/>
      <c r="B51" s="188" t="s">
        <v>97</v>
      </c>
      <c r="C51" s="189">
        <v>0</v>
      </c>
      <c r="D51" s="189">
        <v>142</v>
      </c>
      <c r="E51" s="189">
        <v>0</v>
      </c>
      <c r="F51" s="189">
        <v>0</v>
      </c>
      <c r="G51" s="189">
        <v>0</v>
      </c>
      <c r="H51" s="189">
        <v>0</v>
      </c>
      <c r="I51" s="190" t="str">
        <f>IFERROR(H51/G51-1,"-")</f>
        <v>-</v>
      </c>
      <c r="J51" s="190">
        <f t="shared" si="34"/>
        <v>0</v>
      </c>
      <c r="K51" s="189">
        <v>0</v>
      </c>
      <c r="L51" s="189">
        <v>0</v>
      </c>
      <c r="M51" s="189">
        <v>0</v>
      </c>
      <c r="N51" s="189">
        <v>0</v>
      </c>
      <c r="O51" s="189">
        <v>0</v>
      </c>
      <c r="P51" s="189">
        <v>0</v>
      </c>
      <c r="Q51" s="190" t="str">
        <f>IFERROR(P51/O51-1,"-")</f>
        <v>-</v>
      </c>
      <c r="R51" s="190">
        <f t="shared" si="36"/>
        <v>0</v>
      </c>
      <c r="S51" s="189">
        <v>587</v>
      </c>
      <c r="T51" s="189">
        <v>280</v>
      </c>
      <c r="U51" s="189">
        <v>5076</v>
      </c>
      <c r="V51" s="189">
        <v>1514</v>
      </c>
      <c r="W51" s="189">
        <v>1451</v>
      </c>
      <c r="X51" s="190">
        <f>IFERROR(W51/V51-1,"-")</f>
        <v>-4.1611624834874461E-2</v>
      </c>
      <c r="Y51" s="190">
        <f>W51/W$8</f>
        <v>2.1507671464759881E-3</v>
      </c>
    </row>
    <row r="52" spans="1:25" x14ac:dyDescent="0.25">
      <c r="A52" s="74"/>
      <c r="B52" s="192" t="s">
        <v>103</v>
      </c>
      <c r="C52" s="193">
        <v>0</v>
      </c>
      <c r="D52" s="193">
        <v>68</v>
      </c>
      <c r="E52" s="193">
        <v>0</v>
      </c>
      <c r="F52" s="193">
        <v>0</v>
      </c>
      <c r="G52" s="193">
        <v>0</v>
      </c>
      <c r="H52" s="193">
        <v>0</v>
      </c>
      <c r="I52" s="194" t="str">
        <f>IFERROR(H52/G52-1,"-")</f>
        <v>-</v>
      </c>
      <c r="J52" s="194">
        <f t="shared" si="34"/>
        <v>0</v>
      </c>
      <c r="K52" s="193">
        <v>0</v>
      </c>
      <c r="L52" s="193">
        <v>0</v>
      </c>
      <c r="M52" s="193">
        <v>0</v>
      </c>
      <c r="N52" s="193">
        <v>0</v>
      </c>
      <c r="O52" s="193">
        <v>0</v>
      </c>
      <c r="P52" s="193">
        <v>0</v>
      </c>
      <c r="Q52" s="194" t="str">
        <f>IFERROR(P52/O52-1,"-")</f>
        <v>-</v>
      </c>
      <c r="R52" s="194">
        <f t="shared" si="36"/>
        <v>0</v>
      </c>
      <c r="S52" s="193">
        <v>287</v>
      </c>
      <c r="T52" s="193">
        <v>64</v>
      </c>
      <c r="U52" s="193">
        <v>3884</v>
      </c>
      <c r="V52" s="193">
        <v>645</v>
      </c>
      <c r="W52" s="193">
        <v>742</v>
      </c>
      <c r="X52" s="194">
        <f>IFERROR(W52/V52-1,"-")</f>
        <v>0.15038759689922476</v>
      </c>
      <c r="Y52" s="194">
        <f>W52/W$8</f>
        <v>1.099840952918803E-3</v>
      </c>
    </row>
    <row r="53" spans="1:25" x14ac:dyDescent="0.25">
      <c r="A53" s="74"/>
      <c r="B53" s="192" t="s">
        <v>100</v>
      </c>
      <c r="C53" s="193">
        <v>0</v>
      </c>
      <c r="D53" s="193">
        <v>74</v>
      </c>
      <c r="E53" s="193">
        <v>0</v>
      </c>
      <c r="F53" s="193">
        <v>0</v>
      </c>
      <c r="G53" s="193">
        <v>0</v>
      </c>
      <c r="H53" s="193">
        <v>0</v>
      </c>
      <c r="I53" s="194" t="str">
        <f>IFERROR(H53/G53-1,"-")</f>
        <v>-</v>
      </c>
      <c r="J53" s="194">
        <f t="shared" si="34"/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3">
        <v>0</v>
      </c>
      <c r="Q53" s="194" t="str">
        <f>IFERROR(P53/O53-1,"-")</f>
        <v>-</v>
      </c>
      <c r="R53" s="194">
        <f t="shared" si="36"/>
        <v>0</v>
      </c>
      <c r="S53" s="193">
        <v>300</v>
      </c>
      <c r="T53" s="193">
        <v>216</v>
      </c>
      <c r="U53" s="193">
        <v>1192</v>
      </c>
      <c r="V53" s="193">
        <v>869</v>
      </c>
      <c r="W53" s="193">
        <v>709</v>
      </c>
      <c r="X53" s="194">
        <f>IFERROR(W53/V53-1,"-")</f>
        <v>-0.18411967779056382</v>
      </c>
      <c r="Y53" s="194">
        <f>W53/W$8</f>
        <v>1.050926193557185E-3</v>
      </c>
    </row>
    <row r="54" spans="1:25" x14ac:dyDescent="0.25">
      <c r="A54" s="74"/>
      <c r="B54" s="188" t="s">
        <v>107</v>
      </c>
      <c r="C54" s="189">
        <v>0</v>
      </c>
      <c r="D54" s="189">
        <v>789</v>
      </c>
      <c r="E54" s="189">
        <v>0</v>
      </c>
      <c r="F54" s="189">
        <v>0</v>
      </c>
      <c r="G54" s="189">
        <v>0</v>
      </c>
      <c r="H54" s="189">
        <v>0</v>
      </c>
      <c r="I54" s="190" t="str">
        <f>IFERROR(H54/G54-1,"-")</f>
        <v>-</v>
      </c>
      <c r="J54" s="190">
        <f t="shared" si="34"/>
        <v>0</v>
      </c>
      <c r="K54" s="189">
        <v>0</v>
      </c>
      <c r="L54" s="189">
        <v>0</v>
      </c>
      <c r="M54" s="189">
        <v>0</v>
      </c>
      <c r="N54" s="189">
        <v>0</v>
      </c>
      <c r="O54" s="189">
        <v>0</v>
      </c>
      <c r="P54" s="189">
        <v>0</v>
      </c>
      <c r="Q54" s="190" t="str">
        <f>IFERROR(P54/O54-1,"-")</f>
        <v>-</v>
      </c>
      <c r="R54" s="190">
        <f t="shared" si="36"/>
        <v>0</v>
      </c>
      <c r="S54" s="189">
        <v>6271</v>
      </c>
      <c r="T54" s="189">
        <v>5072</v>
      </c>
      <c r="U54" s="189">
        <v>6239</v>
      </c>
      <c r="V54" s="189">
        <v>7624</v>
      </c>
      <c r="W54" s="189">
        <v>6990</v>
      </c>
      <c r="X54" s="190">
        <f>IFERROR(W54/V54-1,"-")</f>
        <v>-8.3158447009443859E-2</v>
      </c>
      <c r="Y54" s="190">
        <f>W54/W$8</f>
        <v>1.0361035392051797E-2</v>
      </c>
    </row>
    <row r="55" spans="1:25" s="74" customFormat="1" x14ac:dyDescent="0.25">
      <c r="B55" s="192" t="s">
        <v>110</v>
      </c>
      <c r="C55" s="193">
        <v>0</v>
      </c>
      <c r="D55" s="193">
        <v>22</v>
      </c>
      <c r="E55" s="193">
        <v>0</v>
      </c>
      <c r="F55" s="193">
        <v>0</v>
      </c>
      <c r="G55" s="193">
        <v>0</v>
      </c>
      <c r="H55" s="193">
        <v>0</v>
      </c>
      <c r="I55" s="194" t="str">
        <f t="shared" ref="I55:I62" si="37">IFERROR(H55/G55-1,"-")</f>
        <v>-</v>
      </c>
      <c r="J55" s="194">
        <f t="shared" si="34"/>
        <v>0</v>
      </c>
      <c r="K55" s="193">
        <v>0</v>
      </c>
      <c r="L55" s="193">
        <v>0</v>
      </c>
      <c r="M55" s="193">
        <v>0</v>
      </c>
      <c r="N55" s="193">
        <v>0</v>
      </c>
      <c r="O55" s="193">
        <v>0</v>
      </c>
      <c r="P55" s="193">
        <v>0</v>
      </c>
      <c r="Q55" s="194" t="str">
        <f t="shared" ref="Q55:Q62" si="38">IFERROR(P55/O55-1,"-")</f>
        <v>-</v>
      </c>
      <c r="R55" s="194">
        <f t="shared" si="36"/>
        <v>0</v>
      </c>
      <c r="S55" s="193">
        <v>1605</v>
      </c>
      <c r="T55" s="193">
        <v>1594</v>
      </c>
      <c r="U55" s="193">
        <v>1757</v>
      </c>
      <c r="V55" s="193">
        <v>1927</v>
      </c>
      <c r="W55" s="193">
        <v>2269</v>
      </c>
      <c r="X55" s="194">
        <f t="shared" ref="X55:X62" si="39">IFERROR(W55/V55-1,"-")</f>
        <v>0.17747794499221592</v>
      </c>
      <c r="Y55" s="194">
        <f t="shared" ref="Y55:Y62" si="40">W55/W$8</f>
        <v>3.3632602724700325E-3</v>
      </c>
    </row>
    <row r="56" spans="1:25" s="74" customFormat="1" x14ac:dyDescent="0.25">
      <c r="B56" s="192" t="s">
        <v>113</v>
      </c>
      <c r="C56" s="193">
        <v>0</v>
      </c>
      <c r="D56" s="193">
        <v>342</v>
      </c>
      <c r="E56" s="193">
        <v>0</v>
      </c>
      <c r="F56" s="193">
        <v>0</v>
      </c>
      <c r="G56" s="193">
        <v>0</v>
      </c>
      <c r="H56" s="193">
        <v>0</v>
      </c>
      <c r="I56" s="194" t="str">
        <f t="shared" si="37"/>
        <v>-</v>
      </c>
      <c r="J56" s="194">
        <f t="shared" si="34"/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3">
        <v>0</v>
      </c>
      <c r="Q56" s="194" t="str">
        <f t="shared" si="38"/>
        <v>-</v>
      </c>
      <c r="R56" s="194">
        <f t="shared" si="36"/>
        <v>0</v>
      </c>
      <c r="S56" s="193">
        <v>1986</v>
      </c>
      <c r="T56" s="193">
        <v>1373</v>
      </c>
      <c r="U56" s="193">
        <v>1092</v>
      </c>
      <c r="V56" s="193">
        <v>1800</v>
      </c>
      <c r="W56" s="193">
        <v>1563</v>
      </c>
      <c r="X56" s="194">
        <f t="shared" si="39"/>
        <v>-0.13166666666666671</v>
      </c>
      <c r="Y56" s="194">
        <f t="shared" si="40"/>
        <v>2.316780875218449E-3</v>
      </c>
    </row>
    <row r="57" spans="1:25" x14ac:dyDescent="0.25">
      <c r="A57" s="74"/>
      <c r="B57" s="192" t="s">
        <v>116</v>
      </c>
      <c r="C57" s="193">
        <v>0</v>
      </c>
      <c r="D57" s="193">
        <v>71</v>
      </c>
      <c r="E57" s="193">
        <v>0</v>
      </c>
      <c r="F57" s="193">
        <v>0</v>
      </c>
      <c r="G57" s="193">
        <v>0</v>
      </c>
      <c r="H57" s="193">
        <v>0</v>
      </c>
      <c r="I57" s="194" t="str">
        <f t="shared" si="37"/>
        <v>-</v>
      </c>
      <c r="J57" s="194">
        <f t="shared" si="34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4" t="str">
        <f t="shared" si="38"/>
        <v>-</v>
      </c>
      <c r="R57" s="194">
        <f t="shared" si="36"/>
        <v>0</v>
      </c>
      <c r="S57" s="193">
        <v>368</v>
      </c>
      <c r="T57" s="193">
        <v>250</v>
      </c>
      <c r="U57" s="193">
        <v>616</v>
      </c>
      <c r="V57" s="193">
        <v>568</v>
      </c>
      <c r="W57" s="193">
        <v>392</v>
      </c>
      <c r="X57" s="194">
        <f t="shared" si="39"/>
        <v>-0.3098591549295775</v>
      </c>
      <c r="Y57" s="194">
        <f t="shared" si="40"/>
        <v>5.8104805059861289E-4</v>
      </c>
    </row>
    <row r="58" spans="1:25" x14ac:dyDescent="0.25">
      <c r="A58" s="74"/>
      <c r="B58" s="192" t="s">
        <v>123</v>
      </c>
      <c r="C58" s="193">
        <v>0</v>
      </c>
      <c r="D58" s="193">
        <v>17</v>
      </c>
      <c r="E58" s="193">
        <v>0</v>
      </c>
      <c r="F58" s="193">
        <v>0</v>
      </c>
      <c r="G58" s="193">
        <v>0</v>
      </c>
      <c r="H58" s="193">
        <v>0</v>
      </c>
      <c r="I58" s="194" t="str">
        <f t="shared" si="37"/>
        <v>-</v>
      </c>
      <c r="J58" s="194">
        <f t="shared" si="34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3">
        <v>0</v>
      </c>
      <c r="Q58" s="194" t="str">
        <f t="shared" si="38"/>
        <v>-</v>
      </c>
      <c r="R58" s="194">
        <f t="shared" si="36"/>
        <v>0</v>
      </c>
      <c r="S58" s="193">
        <v>200</v>
      </c>
      <c r="T58" s="193">
        <v>207</v>
      </c>
      <c r="U58" s="193">
        <v>153</v>
      </c>
      <c r="V58" s="193">
        <v>282</v>
      </c>
      <c r="W58" s="193">
        <v>226</v>
      </c>
      <c r="X58" s="194">
        <f t="shared" si="39"/>
        <v>-0.1985815602836879</v>
      </c>
      <c r="Y58" s="194">
        <f t="shared" si="40"/>
        <v>3.3499198835532275E-4</v>
      </c>
    </row>
    <row r="59" spans="1:25" x14ac:dyDescent="0.25">
      <c r="A59" s="74"/>
      <c r="B59" s="192" t="s">
        <v>119</v>
      </c>
      <c r="C59" s="193">
        <v>0</v>
      </c>
      <c r="D59" s="193">
        <v>21</v>
      </c>
      <c r="E59" s="193">
        <v>0</v>
      </c>
      <c r="F59" s="193">
        <v>0</v>
      </c>
      <c r="G59" s="193">
        <v>0</v>
      </c>
      <c r="H59" s="193">
        <v>0</v>
      </c>
      <c r="I59" s="194" t="str">
        <f t="shared" si="37"/>
        <v>-</v>
      </c>
      <c r="J59" s="194">
        <f t="shared" si="34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3">
        <v>0</v>
      </c>
      <c r="Q59" s="194" t="str">
        <f t="shared" si="38"/>
        <v>-</v>
      </c>
      <c r="R59" s="194">
        <f t="shared" si="36"/>
        <v>0</v>
      </c>
      <c r="S59" s="193">
        <v>126</v>
      </c>
      <c r="T59" s="193">
        <v>195</v>
      </c>
      <c r="U59" s="193">
        <v>136</v>
      </c>
      <c r="V59" s="193">
        <v>251</v>
      </c>
      <c r="W59" s="193">
        <v>230</v>
      </c>
      <c r="X59" s="194">
        <f t="shared" si="39"/>
        <v>-8.3665338645418363E-2</v>
      </c>
      <c r="Y59" s="194">
        <f t="shared" si="40"/>
        <v>3.4092105009612489E-4</v>
      </c>
    </row>
    <row r="60" spans="1:25" x14ac:dyDescent="0.25">
      <c r="A60" s="74"/>
      <c r="B60" s="192" t="s">
        <v>128</v>
      </c>
      <c r="C60" s="193">
        <v>0</v>
      </c>
      <c r="D60" s="193">
        <v>3</v>
      </c>
      <c r="E60" s="193">
        <v>0</v>
      </c>
      <c r="F60" s="193">
        <v>0</v>
      </c>
      <c r="G60" s="193">
        <v>0</v>
      </c>
      <c r="H60" s="193">
        <v>0</v>
      </c>
      <c r="I60" s="194" t="str">
        <f t="shared" si="37"/>
        <v>-</v>
      </c>
      <c r="J60" s="194">
        <f t="shared" si="34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3">
        <v>0</v>
      </c>
      <c r="Q60" s="194" t="str">
        <f t="shared" si="38"/>
        <v>-</v>
      </c>
      <c r="R60" s="194">
        <f t="shared" si="36"/>
        <v>0</v>
      </c>
      <c r="S60" s="193">
        <v>66</v>
      </c>
      <c r="T60" s="193">
        <v>24</v>
      </c>
      <c r="U60" s="193">
        <v>99</v>
      </c>
      <c r="V60" s="193">
        <v>57</v>
      </c>
      <c r="W60" s="193">
        <v>114</v>
      </c>
      <c r="X60" s="194">
        <f t="shared" si="39"/>
        <v>1</v>
      </c>
      <c r="Y60" s="194">
        <f t="shared" si="40"/>
        <v>1.6897825961286191E-4</v>
      </c>
    </row>
    <row r="61" spans="1:25" x14ac:dyDescent="0.25">
      <c r="A61" s="74"/>
      <c r="B61" s="192" t="s">
        <v>131</v>
      </c>
      <c r="C61" s="193">
        <v>0</v>
      </c>
      <c r="D61" s="193">
        <v>2</v>
      </c>
      <c r="E61" s="193">
        <v>0</v>
      </c>
      <c r="F61" s="193">
        <v>0</v>
      </c>
      <c r="G61" s="193">
        <v>0</v>
      </c>
      <c r="H61" s="193">
        <v>0</v>
      </c>
      <c r="I61" s="194" t="str">
        <f t="shared" si="37"/>
        <v>-</v>
      </c>
      <c r="J61" s="194">
        <f t="shared" si="34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3">
        <v>0</v>
      </c>
      <c r="Q61" s="194" t="str">
        <f t="shared" si="38"/>
        <v>-</v>
      </c>
      <c r="R61" s="194">
        <f t="shared" si="36"/>
        <v>0</v>
      </c>
      <c r="S61" s="193">
        <v>102</v>
      </c>
      <c r="T61" s="193">
        <v>68</v>
      </c>
      <c r="U61" s="193">
        <v>95</v>
      </c>
      <c r="V61" s="193">
        <v>59</v>
      </c>
      <c r="W61" s="193">
        <v>71</v>
      </c>
      <c r="X61" s="194">
        <f t="shared" si="39"/>
        <v>0.20338983050847448</v>
      </c>
      <c r="Y61" s="194">
        <f t="shared" si="40"/>
        <v>1.0524084589923856E-4</v>
      </c>
    </row>
    <row r="62" spans="1:25" x14ac:dyDescent="0.25">
      <c r="A62" s="74"/>
      <c r="B62" s="197" t="s">
        <v>145</v>
      </c>
      <c r="C62" s="198">
        <f t="shared" ref="C62" si="41">C54-SUM(C55:C61)</f>
        <v>0</v>
      </c>
      <c r="D62" s="198">
        <f t="shared" ref="D62:H62" si="42">D54-SUM(D55:D61)</f>
        <v>311</v>
      </c>
      <c r="E62" s="198">
        <f t="shared" si="42"/>
        <v>0</v>
      </c>
      <c r="F62" s="198">
        <f t="shared" si="42"/>
        <v>0</v>
      </c>
      <c r="G62" s="198">
        <f t="shared" si="42"/>
        <v>0</v>
      </c>
      <c r="H62" s="198">
        <f t="shared" si="42"/>
        <v>0</v>
      </c>
      <c r="I62" s="199" t="str">
        <f t="shared" si="37"/>
        <v>-</v>
      </c>
      <c r="J62" s="199">
        <f t="shared" si="34"/>
        <v>0</v>
      </c>
      <c r="K62" s="198">
        <f t="shared" ref="K62:P62" si="43">K54-SUM(K55:K61)</f>
        <v>0</v>
      </c>
      <c r="L62" s="198">
        <f t="shared" si="43"/>
        <v>0</v>
      </c>
      <c r="M62" s="198">
        <f t="shared" si="43"/>
        <v>0</v>
      </c>
      <c r="N62" s="198">
        <f t="shared" si="43"/>
        <v>0</v>
      </c>
      <c r="O62" s="198">
        <f t="shared" si="43"/>
        <v>0</v>
      </c>
      <c r="P62" s="198">
        <f t="shared" si="43"/>
        <v>0</v>
      </c>
      <c r="Q62" s="199" t="str">
        <f t="shared" si="38"/>
        <v>-</v>
      </c>
      <c r="R62" s="199">
        <f t="shared" si="36"/>
        <v>0</v>
      </c>
      <c r="S62" s="198">
        <f>S54-SUM(S55:S61)</f>
        <v>1818</v>
      </c>
      <c r="T62" s="198">
        <f>T54-SUM(T55:T61)</f>
        <v>1361</v>
      </c>
      <c r="U62" s="198">
        <f>U54-SUM(U55:U61)</f>
        <v>2291</v>
      </c>
      <c r="V62" s="198">
        <f>V54-SUM(V55:V61)</f>
        <v>2680</v>
      </c>
      <c r="W62" s="198">
        <f>W54-SUM(W55:W61)</f>
        <v>2125</v>
      </c>
      <c r="X62" s="199">
        <f t="shared" si="39"/>
        <v>-0.20708955223880599</v>
      </c>
      <c r="Y62" s="199">
        <f t="shared" si="40"/>
        <v>3.149814049801154E-3</v>
      </c>
    </row>
    <row r="63" spans="1:25" x14ac:dyDescent="0.25">
      <c r="A63" s="74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</row>
    <row r="64" spans="1:25" x14ac:dyDescent="0.25">
      <c r="A64" s="74"/>
      <c r="B64" s="185" t="s">
        <v>68</v>
      </c>
      <c r="C64" s="207">
        <f t="shared" ref="C64:H64" si="44">C65+C68</f>
        <v>1638</v>
      </c>
      <c r="D64" s="207">
        <f t="shared" si="44"/>
        <v>0</v>
      </c>
      <c r="E64" s="207">
        <f t="shared" si="44"/>
        <v>0</v>
      </c>
      <c r="F64" s="207">
        <f t="shared" si="44"/>
        <v>0</v>
      </c>
      <c r="G64" s="207">
        <f t="shared" si="44"/>
        <v>0</v>
      </c>
      <c r="H64" s="207">
        <f t="shared" si="44"/>
        <v>0</v>
      </c>
      <c r="I64" s="208" t="str">
        <f>IFERROR(H64/G64-1,"-")</f>
        <v>-</v>
      </c>
      <c r="J64" s="208">
        <f t="shared" ref="J64:J76" si="45">H64/H$8</f>
        <v>0</v>
      </c>
      <c r="K64" s="207">
        <f t="shared" ref="K64:P64" si="46">K65+K68</f>
        <v>19214</v>
      </c>
      <c r="L64" s="207">
        <f t="shared" si="46"/>
        <v>2646</v>
      </c>
      <c r="M64" s="207">
        <f t="shared" si="46"/>
        <v>0</v>
      </c>
      <c r="N64" s="207">
        <f t="shared" si="46"/>
        <v>0</v>
      </c>
      <c r="O64" s="207">
        <f t="shared" si="46"/>
        <v>0</v>
      </c>
      <c r="P64" s="207">
        <f t="shared" si="46"/>
        <v>0</v>
      </c>
      <c r="Q64" s="208" t="str">
        <f>IFERROR(P64/O64-1,"-")</f>
        <v>-</v>
      </c>
      <c r="R64" s="208">
        <f t="shared" ref="R64:R76" si="47">P64/P$8</f>
        <v>0</v>
      </c>
      <c r="S64" s="207">
        <f>S65+S68</f>
        <v>20852</v>
      </c>
      <c r="T64" s="207">
        <f>T65+T68</f>
        <v>17483</v>
      </c>
      <c r="U64" s="207">
        <f>U65+U68</f>
        <v>35122</v>
      </c>
      <c r="V64" s="207">
        <f>V65+V68</f>
        <v>32864</v>
      </c>
      <c r="W64" s="207">
        <f>W65+W68</f>
        <v>24060</v>
      </c>
      <c r="X64" s="208">
        <f>IFERROR(W64/V64-1,"-")</f>
        <v>-0.26789191820837388</v>
      </c>
      <c r="Y64" s="208">
        <f>W64/W$8</f>
        <v>3.5663306370925067E-2</v>
      </c>
    </row>
    <row r="65" spans="1:25" x14ac:dyDescent="0.25">
      <c r="A65" s="74"/>
      <c r="B65" s="188" t="s">
        <v>97</v>
      </c>
      <c r="C65" s="189">
        <v>73</v>
      </c>
      <c r="D65" s="189">
        <v>0</v>
      </c>
      <c r="E65" s="189">
        <v>0</v>
      </c>
      <c r="F65" s="189">
        <v>0</v>
      </c>
      <c r="G65" s="189">
        <v>0</v>
      </c>
      <c r="H65" s="189">
        <v>0</v>
      </c>
      <c r="I65" s="190" t="str">
        <f>IFERROR(H65/G65-1,"-")</f>
        <v>-</v>
      </c>
      <c r="J65" s="190">
        <f t="shared" si="45"/>
        <v>0</v>
      </c>
      <c r="K65" s="189">
        <v>5210</v>
      </c>
      <c r="L65" s="189">
        <v>1333</v>
      </c>
      <c r="M65" s="189">
        <v>0</v>
      </c>
      <c r="N65" s="189">
        <v>0</v>
      </c>
      <c r="O65" s="189">
        <v>0</v>
      </c>
      <c r="P65" s="189">
        <v>0</v>
      </c>
      <c r="Q65" s="190" t="str">
        <f>IFERROR(P65/O65-1,"-")</f>
        <v>-</v>
      </c>
      <c r="R65" s="190">
        <f t="shared" si="47"/>
        <v>0</v>
      </c>
      <c r="S65" s="189">
        <v>5283</v>
      </c>
      <c r="T65" s="189">
        <v>4205</v>
      </c>
      <c r="U65" s="189">
        <v>5012</v>
      </c>
      <c r="V65" s="189">
        <v>5970</v>
      </c>
      <c r="W65" s="189">
        <v>3902</v>
      </c>
      <c r="X65" s="190">
        <f>IFERROR(W65/V65-1,"-")</f>
        <v>-0.34639865996649921</v>
      </c>
      <c r="Y65" s="190">
        <f>W65/W$8</f>
        <v>5.7837997281525192E-3</v>
      </c>
    </row>
    <row r="66" spans="1:25" x14ac:dyDescent="0.25">
      <c r="A66" s="74"/>
      <c r="B66" s="192" t="s">
        <v>103</v>
      </c>
      <c r="C66" s="193">
        <v>49</v>
      </c>
      <c r="D66" s="193">
        <v>0</v>
      </c>
      <c r="E66" s="193">
        <v>0</v>
      </c>
      <c r="F66" s="193">
        <v>0</v>
      </c>
      <c r="G66" s="193">
        <v>0</v>
      </c>
      <c r="H66" s="193">
        <v>0</v>
      </c>
      <c r="I66" s="194" t="str">
        <f>IFERROR(H66/G66-1,"-")</f>
        <v>-</v>
      </c>
      <c r="J66" s="194">
        <f t="shared" si="45"/>
        <v>0</v>
      </c>
      <c r="K66" s="193">
        <v>2094</v>
      </c>
      <c r="L66" s="193">
        <v>1333</v>
      </c>
      <c r="M66" s="193">
        <v>0</v>
      </c>
      <c r="N66" s="193">
        <v>0</v>
      </c>
      <c r="O66" s="193">
        <v>0</v>
      </c>
      <c r="P66" s="193">
        <v>0</v>
      </c>
      <c r="Q66" s="194" t="str">
        <f>IFERROR(P66/O66-1,"-")</f>
        <v>-</v>
      </c>
      <c r="R66" s="194">
        <f t="shared" si="47"/>
        <v>0</v>
      </c>
      <c r="S66" s="193">
        <v>2143</v>
      </c>
      <c r="T66" s="193">
        <v>2548</v>
      </c>
      <c r="U66" s="193">
        <v>4190</v>
      </c>
      <c r="V66" s="193">
        <v>3500</v>
      </c>
      <c r="W66" s="193">
        <v>965</v>
      </c>
      <c r="X66" s="194">
        <f>IFERROR(W66/V66-1,"-")</f>
        <v>-0.72428571428571431</v>
      </c>
      <c r="Y66" s="194">
        <f>W66/W$8</f>
        <v>1.430386144968524E-3</v>
      </c>
    </row>
    <row r="67" spans="1:25" x14ac:dyDescent="0.25">
      <c r="A67" s="74"/>
      <c r="B67" s="192" t="s">
        <v>100</v>
      </c>
      <c r="C67" s="193">
        <v>24</v>
      </c>
      <c r="D67" s="193">
        <v>0</v>
      </c>
      <c r="E67" s="193">
        <v>0</v>
      </c>
      <c r="F67" s="193">
        <v>0</v>
      </c>
      <c r="G67" s="193">
        <v>0</v>
      </c>
      <c r="H67" s="193">
        <v>0</v>
      </c>
      <c r="I67" s="194" t="str">
        <f>IFERROR(H67/G67-1,"-")</f>
        <v>-</v>
      </c>
      <c r="J67" s="194">
        <f t="shared" si="45"/>
        <v>0</v>
      </c>
      <c r="K67" s="193">
        <v>3116</v>
      </c>
      <c r="L67" s="193">
        <v>0</v>
      </c>
      <c r="M67" s="193">
        <v>0</v>
      </c>
      <c r="N67" s="193">
        <v>0</v>
      </c>
      <c r="O67" s="193">
        <v>0</v>
      </c>
      <c r="P67" s="193">
        <v>0</v>
      </c>
      <c r="Q67" s="194" t="str">
        <f>IFERROR(P67/O67-1,"-")</f>
        <v>-</v>
      </c>
      <c r="R67" s="194">
        <f t="shared" si="47"/>
        <v>0</v>
      </c>
      <c r="S67" s="193">
        <v>3140</v>
      </c>
      <c r="T67" s="193">
        <v>1657</v>
      </c>
      <c r="U67" s="193">
        <v>822</v>
      </c>
      <c r="V67" s="193">
        <v>2470</v>
      </c>
      <c r="W67" s="193">
        <v>2937</v>
      </c>
      <c r="X67" s="194">
        <f>IFERROR(W67/V67-1,"-")</f>
        <v>0.18906882591093122</v>
      </c>
      <c r="Y67" s="194">
        <f>W67/W$8</f>
        <v>4.3534135831839954E-3</v>
      </c>
    </row>
    <row r="68" spans="1:25" x14ac:dyDescent="0.25">
      <c r="A68" s="74"/>
      <c r="B68" s="188" t="s">
        <v>107</v>
      </c>
      <c r="C68" s="189">
        <v>1565</v>
      </c>
      <c r="D68" s="189">
        <v>0</v>
      </c>
      <c r="E68" s="189">
        <v>0</v>
      </c>
      <c r="F68" s="189">
        <v>0</v>
      </c>
      <c r="G68" s="189">
        <v>0</v>
      </c>
      <c r="H68" s="189">
        <v>0</v>
      </c>
      <c r="I68" s="190" t="str">
        <f>IFERROR(H68/G68-1,"-")</f>
        <v>-</v>
      </c>
      <c r="J68" s="190">
        <f t="shared" si="45"/>
        <v>0</v>
      </c>
      <c r="K68" s="189">
        <v>14004</v>
      </c>
      <c r="L68" s="189">
        <v>1313</v>
      </c>
      <c r="M68" s="189">
        <v>0</v>
      </c>
      <c r="N68" s="189">
        <v>0</v>
      </c>
      <c r="O68" s="189">
        <v>0</v>
      </c>
      <c r="P68" s="189">
        <v>0</v>
      </c>
      <c r="Q68" s="190" t="str">
        <f>IFERROR(P68/O68-1,"-")</f>
        <v>-</v>
      </c>
      <c r="R68" s="190">
        <f t="shared" si="47"/>
        <v>0</v>
      </c>
      <c r="S68" s="189">
        <v>15569</v>
      </c>
      <c r="T68" s="189">
        <v>13278</v>
      </c>
      <c r="U68" s="189">
        <v>30110</v>
      </c>
      <c r="V68" s="189">
        <v>26894</v>
      </c>
      <c r="W68" s="189">
        <v>20158</v>
      </c>
      <c r="X68" s="190">
        <f>IFERROR(W68/V68-1,"-")</f>
        <v>-0.25046478768498548</v>
      </c>
      <c r="Y68" s="190">
        <f>W68/W$8</f>
        <v>2.9879506642772547E-2</v>
      </c>
    </row>
    <row r="69" spans="1:25" s="74" customFormat="1" x14ac:dyDescent="0.25">
      <c r="B69" s="192" t="s">
        <v>110</v>
      </c>
      <c r="C69" s="193">
        <v>184</v>
      </c>
      <c r="D69" s="193">
        <v>0</v>
      </c>
      <c r="E69" s="193">
        <v>0</v>
      </c>
      <c r="F69" s="193">
        <v>0</v>
      </c>
      <c r="G69" s="193">
        <v>0</v>
      </c>
      <c r="H69" s="193">
        <v>0</v>
      </c>
      <c r="I69" s="194" t="str">
        <f t="shared" ref="I69:I76" si="48">IFERROR(H69/G69-1,"-")</f>
        <v>-</v>
      </c>
      <c r="J69" s="194">
        <f t="shared" si="45"/>
        <v>0</v>
      </c>
      <c r="K69" s="193">
        <v>5844</v>
      </c>
      <c r="L69" s="193">
        <v>0</v>
      </c>
      <c r="M69" s="193">
        <v>0</v>
      </c>
      <c r="N69" s="193">
        <v>0</v>
      </c>
      <c r="O69" s="193">
        <v>0</v>
      </c>
      <c r="P69" s="193">
        <v>0</v>
      </c>
      <c r="Q69" s="194" t="str">
        <f t="shared" ref="Q69:Q76" si="49">IFERROR(P69/O69-1,"-")</f>
        <v>-</v>
      </c>
      <c r="R69" s="194">
        <f t="shared" si="47"/>
        <v>0</v>
      </c>
      <c r="S69" s="193">
        <v>6028</v>
      </c>
      <c r="T69" s="193">
        <v>3333</v>
      </c>
      <c r="U69" s="193">
        <v>9808</v>
      </c>
      <c r="V69" s="193">
        <v>9074</v>
      </c>
      <c r="W69" s="193">
        <v>7871</v>
      </c>
      <c r="X69" s="194">
        <f t="shared" ref="X69:X76" si="50">IFERROR(W69/V69-1,"-")</f>
        <v>-0.13257659246197928</v>
      </c>
      <c r="Y69" s="194">
        <f t="shared" ref="Y69:Y76" si="51">W69/W$8</f>
        <v>1.1666911240463474E-2</v>
      </c>
    </row>
    <row r="70" spans="1:25" s="74" customFormat="1" x14ac:dyDescent="0.25">
      <c r="B70" s="192" t="s">
        <v>113</v>
      </c>
      <c r="C70" s="193">
        <v>214</v>
      </c>
      <c r="D70" s="193">
        <v>0</v>
      </c>
      <c r="E70" s="193">
        <v>0</v>
      </c>
      <c r="F70" s="193">
        <v>0</v>
      </c>
      <c r="G70" s="193">
        <v>0</v>
      </c>
      <c r="H70" s="193">
        <v>0</v>
      </c>
      <c r="I70" s="194" t="str">
        <f t="shared" si="48"/>
        <v>-</v>
      </c>
      <c r="J70" s="194">
        <f t="shared" si="45"/>
        <v>0</v>
      </c>
      <c r="K70" s="193">
        <v>1465</v>
      </c>
      <c r="L70" s="193">
        <v>278</v>
      </c>
      <c r="M70" s="193">
        <v>0</v>
      </c>
      <c r="N70" s="193">
        <v>0</v>
      </c>
      <c r="O70" s="193">
        <v>0</v>
      </c>
      <c r="P70" s="193">
        <v>0</v>
      </c>
      <c r="Q70" s="194" t="str">
        <f t="shared" si="49"/>
        <v>-</v>
      </c>
      <c r="R70" s="194">
        <f t="shared" si="47"/>
        <v>0</v>
      </c>
      <c r="S70" s="193">
        <v>1679</v>
      </c>
      <c r="T70" s="193">
        <v>1461</v>
      </c>
      <c r="U70" s="193">
        <v>1610</v>
      </c>
      <c r="V70" s="193">
        <v>2112</v>
      </c>
      <c r="W70" s="193">
        <v>1962</v>
      </c>
      <c r="X70" s="194">
        <f t="shared" si="50"/>
        <v>-7.1022727272727293E-2</v>
      </c>
      <c r="Y70" s="194">
        <f t="shared" si="51"/>
        <v>2.9082047838634656E-3</v>
      </c>
    </row>
    <row r="71" spans="1:25" x14ac:dyDescent="0.25">
      <c r="A71" s="74"/>
      <c r="B71" s="192" t="s">
        <v>116</v>
      </c>
      <c r="C71" s="193">
        <v>479</v>
      </c>
      <c r="D71" s="193">
        <v>0</v>
      </c>
      <c r="E71" s="193">
        <v>0</v>
      </c>
      <c r="F71" s="193">
        <v>0</v>
      </c>
      <c r="G71" s="193">
        <v>0</v>
      </c>
      <c r="H71" s="193">
        <v>0</v>
      </c>
      <c r="I71" s="194" t="str">
        <f t="shared" si="48"/>
        <v>-</v>
      </c>
      <c r="J71" s="194">
        <f t="shared" si="45"/>
        <v>0</v>
      </c>
      <c r="K71" s="193">
        <v>1792</v>
      </c>
      <c r="L71" s="193">
        <v>203</v>
      </c>
      <c r="M71" s="193">
        <v>0</v>
      </c>
      <c r="N71" s="193">
        <v>0</v>
      </c>
      <c r="O71" s="193">
        <v>0</v>
      </c>
      <c r="P71" s="193">
        <v>0</v>
      </c>
      <c r="Q71" s="194" t="str">
        <f t="shared" si="49"/>
        <v>-</v>
      </c>
      <c r="R71" s="194">
        <f t="shared" si="47"/>
        <v>0</v>
      </c>
      <c r="S71" s="193">
        <v>2271</v>
      </c>
      <c r="T71" s="193">
        <v>1854</v>
      </c>
      <c r="U71" s="193">
        <v>4502</v>
      </c>
      <c r="V71" s="193">
        <v>3097</v>
      </c>
      <c r="W71" s="193">
        <v>1575</v>
      </c>
      <c r="X71" s="194">
        <f t="shared" si="50"/>
        <v>-0.49144333225702297</v>
      </c>
      <c r="Y71" s="194">
        <f t="shared" si="51"/>
        <v>2.3345680604408554E-3</v>
      </c>
    </row>
    <row r="72" spans="1:25" x14ac:dyDescent="0.25">
      <c r="A72" s="74"/>
      <c r="B72" s="192" t="s">
        <v>123</v>
      </c>
      <c r="C72" s="193">
        <v>19</v>
      </c>
      <c r="D72" s="193">
        <v>0</v>
      </c>
      <c r="E72" s="193">
        <v>0</v>
      </c>
      <c r="F72" s="193">
        <v>0</v>
      </c>
      <c r="G72" s="193">
        <v>0</v>
      </c>
      <c r="H72" s="193">
        <v>0</v>
      </c>
      <c r="I72" s="194" t="str">
        <f t="shared" si="48"/>
        <v>-</v>
      </c>
      <c r="J72" s="194">
        <f t="shared" si="45"/>
        <v>0</v>
      </c>
      <c r="K72" s="193">
        <v>152</v>
      </c>
      <c r="L72" s="193">
        <v>0</v>
      </c>
      <c r="M72" s="193">
        <v>0</v>
      </c>
      <c r="N72" s="193">
        <v>0</v>
      </c>
      <c r="O72" s="193">
        <v>0</v>
      </c>
      <c r="P72" s="193">
        <v>0</v>
      </c>
      <c r="Q72" s="194" t="str">
        <f t="shared" si="49"/>
        <v>-</v>
      </c>
      <c r="R72" s="194">
        <f t="shared" si="47"/>
        <v>0</v>
      </c>
      <c r="S72" s="193">
        <v>171</v>
      </c>
      <c r="T72" s="193">
        <v>460</v>
      </c>
      <c r="U72" s="193">
        <v>662</v>
      </c>
      <c r="V72" s="193">
        <v>1080</v>
      </c>
      <c r="W72" s="193">
        <v>536</v>
      </c>
      <c r="X72" s="194">
        <f t="shared" si="50"/>
        <v>-0.50370370370370376</v>
      </c>
      <c r="Y72" s="194">
        <f t="shared" si="51"/>
        <v>7.9449427326749107E-4</v>
      </c>
    </row>
    <row r="73" spans="1:25" x14ac:dyDescent="0.25">
      <c r="A73" s="74"/>
      <c r="B73" s="192" t="s">
        <v>119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3">
        <v>0</v>
      </c>
      <c r="I73" s="194" t="str">
        <f t="shared" si="48"/>
        <v>-</v>
      </c>
      <c r="J73" s="194">
        <f t="shared" si="45"/>
        <v>0</v>
      </c>
      <c r="K73" s="193">
        <v>349</v>
      </c>
      <c r="L73" s="193">
        <v>149</v>
      </c>
      <c r="M73" s="193">
        <v>0</v>
      </c>
      <c r="N73" s="193">
        <v>0</v>
      </c>
      <c r="O73" s="193">
        <v>0</v>
      </c>
      <c r="P73" s="193">
        <v>0</v>
      </c>
      <c r="Q73" s="194" t="str">
        <f t="shared" si="49"/>
        <v>-</v>
      </c>
      <c r="R73" s="194">
        <f t="shared" si="47"/>
        <v>0</v>
      </c>
      <c r="S73" s="193">
        <v>349</v>
      </c>
      <c r="T73" s="193">
        <v>397</v>
      </c>
      <c r="U73" s="193">
        <v>538</v>
      </c>
      <c r="V73" s="193">
        <v>612</v>
      </c>
      <c r="W73" s="193">
        <v>588</v>
      </c>
      <c r="X73" s="194">
        <f t="shared" si="50"/>
        <v>-3.9215686274509776E-2</v>
      </c>
      <c r="Y73" s="194">
        <f t="shared" si="51"/>
        <v>8.7157207589791939E-4</v>
      </c>
    </row>
    <row r="74" spans="1:25" x14ac:dyDescent="0.25">
      <c r="A74" s="74"/>
      <c r="B74" s="192" t="s">
        <v>128</v>
      </c>
      <c r="C74" s="193">
        <v>70</v>
      </c>
      <c r="D74" s="193">
        <v>0</v>
      </c>
      <c r="E74" s="193">
        <v>0</v>
      </c>
      <c r="F74" s="193">
        <v>0</v>
      </c>
      <c r="G74" s="193">
        <v>0</v>
      </c>
      <c r="H74" s="193">
        <v>0</v>
      </c>
      <c r="I74" s="194" t="str">
        <f t="shared" si="48"/>
        <v>-</v>
      </c>
      <c r="J74" s="194">
        <f t="shared" si="45"/>
        <v>0</v>
      </c>
      <c r="K74" s="193">
        <v>547</v>
      </c>
      <c r="L74" s="193">
        <v>0</v>
      </c>
      <c r="M74" s="193">
        <v>0</v>
      </c>
      <c r="N74" s="193">
        <v>0</v>
      </c>
      <c r="O74" s="193">
        <v>0</v>
      </c>
      <c r="P74" s="193">
        <v>0</v>
      </c>
      <c r="Q74" s="194" t="str">
        <f t="shared" si="49"/>
        <v>-</v>
      </c>
      <c r="R74" s="194">
        <f t="shared" si="47"/>
        <v>0</v>
      </c>
      <c r="S74" s="193">
        <v>617</v>
      </c>
      <c r="T74" s="193">
        <v>563</v>
      </c>
      <c r="U74" s="193">
        <v>2336</v>
      </c>
      <c r="V74" s="193">
        <v>737</v>
      </c>
      <c r="W74" s="193">
        <v>466</v>
      </c>
      <c r="X74" s="194">
        <f t="shared" si="50"/>
        <v>-0.36770691994572591</v>
      </c>
      <c r="Y74" s="194">
        <f t="shared" si="51"/>
        <v>6.9073569280345311E-4</v>
      </c>
    </row>
    <row r="75" spans="1:25" x14ac:dyDescent="0.25">
      <c r="A75" s="74"/>
      <c r="B75" s="192" t="s">
        <v>131</v>
      </c>
      <c r="C75" s="193">
        <v>50</v>
      </c>
      <c r="D75" s="193">
        <v>0</v>
      </c>
      <c r="E75" s="193">
        <v>0</v>
      </c>
      <c r="F75" s="193">
        <v>0</v>
      </c>
      <c r="G75" s="193">
        <v>0</v>
      </c>
      <c r="H75" s="193">
        <v>0</v>
      </c>
      <c r="I75" s="194" t="str">
        <f t="shared" si="48"/>
        <v>-</v>
      </c>
      <c r="J75" s="194">
        <f t="shared" si="45"/>
        <v>0</v>
      </c>
      <c r="K75" s="193">
        <v>612</v>
      </c>
      <c r="L75" s="193">
        <v>0</v>
      </c>
      <c r="M75" s="193">
        <v>0</v>
      </c>
      <c r="N75" s="193">
        <v>0</v>
      </c>
      <c r="O75" s="193">
        <v>0</v>
      </c>
      <c r="P75" s="193">
        <v>0</v>
      </c>
      <c r="Q75" s="194" t="str">
        <f t="shared" si="49"/>
        <v>-</v>
      </c>
      <c r="R75" s="194">
        <f t="shared" si="47"/>
        <v>0</v>
      </c>
      <c r="S75" s="193">
        <v>662</v>
      </c>
      <c r="T75" s="193">
        <v>175</v>
      </c>
      <c r="U75" s="193">
        <v>510</v>
      </c>
      <c r="V75" s="193">
        <v>150</v>
      </c>
      <c r="W75" s="193">
        <v>355</v>
      </c>
      <c r="X75" s="194">
        <f t="shared" si="50"/>
        <v>1.3666666666666667</v>
      </c>
      <c r="Y75" s="194">
        <f t="shared" si="51"/>
        <v>5.2620422949619283E-4</v>
      </c>
    </row>
    <row r="76" spans="1:25" x14ac:dyDescent="0.25">
      <c r="A76" s="74"/>
      <c r="B76" s="197" t="s">
        <v>145</v>
      </c>
      <c r="C76" s="198">
        <f t="shared" ref="C76" si="52">C68-SUM(C69:C75)</f>
        <v>549</v>
      </c>
      <c r="D76" s="198">
        <f t="shared" ref="D76:H76" si="53">D68-SUM(D69:D75)</f>
        <v>0</v>
      </c>
      <c r="E76" s="198">
        <f t="shared" si="53"/>
        <v>0</v>
      </c>
      <c r="F76" s="198">
        <f t="shared" si="53"/>
        <v>0</v>
      </c>
      <c r="G76" s="198">
        <f t="shared" si="53"/>
        <v>0</v>
      </c>
      <c r="H76" s="198">
        <f t="shared" si="53"/>
        <v>0</v>
      </c>
      <c r="I76" s="199" t="str">
        <f t="shared" si="48"/>
        <v>-</v>
      </c>
      <c r="J76" s="199">
        <f t="shared" si="45"/>
        <v>0</v>
      </c>
      <c r="K76" s="198">
        <f t="shared" ref="K76:P76" si="54">K68-SUM(K69:K75)</f>
        <v>3243</v>
      </c>
      <c r="L76" s="198">
        <f t="shared" si="54"/>
        <v>683</v>
      </c>
      <c r="M76" s="198">
        <f t="shared" si="54"/>
        <v>0</v>
      </c>
      <c r="N76" s="198">
        <f t="shared" si="54"/>
        <v>0</v>
      </c>
      <c r="O76" s="198">
        <f t="shared" si="54"/>
        <v>0</v>
      </c>
      <c r="P76" s="198">
        <f t="shared" si="54"/>
        <v>0</v>
      </c>
      <c r="Q76" s="199" t="str">
        <f t="shared" si="49"/>
        <v>-</v>
      </c>
      <c r="R76" s="199">
        <f t="shared" si="47"/>
        <v>0</v>
      </c>
      <c r="S76" s="198">
        <f>S68-SUM(S69:S75)</f>
        <v>3792</v>
      </c>
      <c r="T76" s="198">
        <f>T68-SUM(T69:T75)</f>
        <v>5035</v>
      </c>
      <c r="U76" s="198">
        <f>U68-SUM(U69:U75)</f>
        <v>10144</v>
      </c>
      <c r="V76" s="198">
        <f>V68-SUM(V69:V75)</f>
        <v>10032</v>
      </c>
      <c r="W76" s="198">
        <f>W68-SUM(W69:W75)</f>
        <v>6805</v>
      </c>
      <c r="X76" s="199">
        <f t="shared" si="50"/>
        <v>-0.32167065390749605</v>
      </c>
      <c r="Y76" s="199">
        <f t="shared" si="51"/>
        <v>1.0086816286539697E-2</v>
      </c>
    </row>
    <row r="77" spans="1:25" x14ac:dyDescent="0.25">
      <c r="A77" s="74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</row>
    <row r="78" spans="1:25" x14ac:dyDescent="0.25">
      <c r="A78" s="74"/>
      <c r="B78" s="185" t="s">
        <v>68</v>
      </c>
      <c r="C78" s="207">
        <f t="shared" ref="C78:H78" si="55">C79+C82</f>
        <v>19155</v>
      </c>
      <c r="D78" s="207">
        <f t="shared" si="55"/>
        <v>3522</v>
      </c>
      <c r="E78" s="207">
        <f t="shared" si="55"/>
        <v>16571</v>
      </c>
      <c r="F78" s="207">
        <f t="shared" si="55"/>
        <v>15145</v>
      </c>
      <c r="G78" s="207">
        <f t="shared" si="55"/>
        <v>16295</v>
      </c>
      <c r="H78" s="207">
        <f t="shared" si="55"/>
        <v>17764</v>
      </c>
      <c r="I78" s="208">
        <f>IFERROR(H78/G78-1,"-")</f>
        <v>9.0150352868978212E-2</v>
      </c>
      <c r="J78" s="208">
        <f t="shared" ref="J78:J90" si="56">H78/H$8</f>
        <v>0.14058246280468503</v>
      </c>
      <c r="K78" s="207">
        <f t="shared" ref="K78:P78" si="57">K79+K82</f>
        <v>77988</v>
      </c>
      <c r="L78" s="207">
        <f t="shared" si="57"/>
        <v>4249</v>
      </c>
      <c r="M78" s="207">
        <f t="shared" si="57"/>
        <v>53545</v>
      </c>
      <c r="N78" s="207">
        <f t="shared" si="57"/>
        <v>82480</v>
      </c>
      <c r="O78" s="207">
        <f t="shared" si="57"/>
        <v>94759</v>
      </c>
      <c r="P78" s="207">
        <f t="shared" si="57"/>
        <v>94567</v>
      </c>
      <c r="Q78" s="208">
        <f>IFERROR(P78/O78-1,"-")</f>
        <v>-2.02619276269278E-3</v>
      </c>
      <c r="R78" s="208">
        <f t="shared" ref="R78:R90" si="58">P78/P$8</f>
        <v>0.17247844634978651</v>
      </c>
      <c r="S78" s="207">
        <f>S79+S82</f>
        <v>97143</v>
      </c>
      <c r="T78" s="207">
        <f>T79+T82</f>
        <v>70116</v>
      </c>
      <c r="U78" s="207">
        <f>U79+U82</f>
        <v>97625</v>
      </c>
      <c r="V78" s="207">
        <f>V79+V82</f>
        <v>111054</v>
      </c>
      <c r="W78" s="207">
        <f>W79+W82</f>
        <v>112331</v>
      </c>
      <c r="X78" s="208">
        <f>IFERROR(W78/V78-1,"-")</f>
        <v>1.1498910439966092E-2</v>
      </c>
      <c r="Y78" s="208">
        <f>W78/W$8</f>
        <v>0.16650435860151222</v>
      </c>
    </row>
    <row r="79" spans="1:25" x14ac:dyDescent="0.25">
      <c r="A79" s="74"/>
      <c r="B79" s="188" t="s">
        <v>97</v>
      </c>
      <c r="C79" s="189">
        <v>5893</v>
      </c>
      <c r="D79" s="189">
        <v>1985</v>
      </c>
      <c r="E79" s="189">
        <v>6129</v>
      </c>
      <c r="F79" s="189">
        <v>4535</v>
      </c>
      <c r="G79" s="189">
        <v>4331</v>
      </c>
      <c r="H79" s="189">
        <v>6111</v>
      </c>
      <c r="I79" s="190">
        <f>IFERROR(H79/G79-1,"-")</f>
        <v>0.41099053336411906</v>
      </c>
      <c r="J79" s="190">
        <f t="shared" si="56"/>
        <v>4.8361823361823361E-2</v>
      </c>
      <c r="K79" s="189">
        <v>28138</v>
      </c>
      <c r="L79" s="189">
        <v>2035</v>
      </c>
      <c r="M79" s="189">
        <v>21915</v>
      </c>
      <c r="N79" s="189">
        <v>28367</v>
      </c>
      <c r="O79" s="189">
        <v>27614</v>
      </c>
      <c r="P79" s="189">
        <v>26412</v>
      </c>
      <c r="Q79" s="190">
        <f>IFERROR(P79/O79-1,"-")</f>
        <v>-4.3528644890273083E-2</v>
      </c>
      <c r="R79" s="190">
        <f t="shared" si="58"/>
        <v>4.8172203041130221E-2</v>
      </c>
      <c r="S79" s="189">
        <v>34031</v>
      </c>
      <c r="T79" s="189">
        <v>28044</v>
      </c>
      <c r="U79" s="189">
        <v>32902</v>
      </c>
      <c r="V79" s="189">
        <v>31945</v>
      </c>
      <c r="W79" s="189">
        <v>32523</v>
      </c>
      <c r="X79" s="190">
        <f>IFERROR(W79/V79-1,"-")</f>
        <v>1.8093598372202147E-2</v>
      </c>
      <c r="Y79" s="190">
        <f>W79/W$8</f>
        <v>4.820771874902726E-2</v>
      </c>
    </row>
    <row r="80" spans="1:25" x14ac:dyDescent="0.25">
      <c r="A80" s="74"/>
      <c r="B80" s="192" t="s">
        <v>103</v>
      </c>
      <c r="C80" s="193">
        <v>2012</v>
      </c>
      <c r="D80" s="193">
        <v>1595</v>
      </c>
      <c r="E80" s="193">
        <v>3959</v>
      </c>
      <c r="F80" s="193">
        <v>2476</v>
      </c>
      <c r="G80" s="193">
        <v>1857</v>
      </c>
      <c r="H80" s="193">
        <v>3026</v>
      </c>
      <c r="I80" s="194">
        <f>IFERROR(H80/G80-1,"-")</f>
        <v>0.62950996230479261</v>
      </c>
      <c r="J80" s="194">
        <f t="shared" si="56"/>
        <v>2.3947451725229503E-2</v>
      </c>
      <c r="K80" s="193">
        <v>3787</v>
      </c>
      <c r="L80" s="193">
        <v>689</v>
      </c>
      <c r="M80" s="193">
        <v>3130</v>
      </c>
      <c r="N80" s="193">
        <v>2404</v>
      </c>
      <c r="O80" s="193">
        <v>3714</v>
      </c>
      <c r="P80" s="193">
        <v>2582</v>
      </c>
      <c r="Q80" s="194">
        <f>IFERROR(P80/O80-1,"-")</f>
        <v>-0.30479267635971996</v>
      </c>
      <c r="R80" s="194">
        <f t="shared" si="58"/>
        <v>4.7092468670376433E-3</v>
      </c>
      <c r="S80" s="193">
        <v>5799</v>
      </c>
      <c r="T80" s="193">
        <v>7089</v>
      </c>
      <c r="U80" s="193">
        <v>4880</v>
      </c>
      <c r="V80" s="193">
        <v>5571</v>
      </c>
      <c r="W80" s="193">
        <v>5608</v>
      </c>
      <c r="X80" s="194">
        <f>IFERROR(W80/V80-1,"-")</f>
        <v>6.6415365284508976E-3</v>
      </c>
      <c r="Y80" s="194">
        <f>W80/W$8</f>
        <v>8.3125445606046459E-3</v>
      </c>
    </row>
    <row r="81" spans="1:25" x14ac:dyDescent="0.25">
      <c r="A81" s="74"/>
      <c r="B81" s="192" t="s">
        <v>100</v>
      </c>
      <c r="C81" s="193">
        <v>3881</v>
      </c>
      <c r="D81" s="193">
        <v>390</v>
      </c>
      <c r="E81" s="193">
        <v>2170</v>
      </c>
      <c r="F81" s="193">
        <v>2059</v>
      </c>
      <c r="G81" s="193">
        <v>2474</v>
      </c>
      <c r="H81" s="193">
        <v>3085</v>
      </c>
      <c r="I81" s="194">
        <f>IFERROR(H81/G81-1,"-")</f>
        <v>0.24696847210994344</v>
      </c>
      <c r="J81" s="194">
        <f t="shared" si="56"/>
        <v>2.4414371636593858E-2</v>
      </c>
      <c r="K81" s="193">
        <v>24351</v>
      </c>
      <c r="L81" s="193">
        <v>1346</v>
      </c>
      <c r="M81" s="193">
        <v>18785</v>
      </c>
      <c r="N81" s="193">
        <v>25963</v>
      </c>
      <c r="O81" s="193">
        <v>23900</v>
      </c>
      <c r="P81" s="193">
        <v>23830</v>
      </c>
      <c r="Q81" s="194">
        <f>IFERROR(P81/O81-1,"-")</f>
        <v>-2.9288702928870203E-3</v>
      </c>
      <c r="R81" s="194">
        <f t="shared" si="58"/>
        <v>4.3462956174092578E-2</v>
      </c>
      <c r="S81" s="193">
        <v>28232</v>
      </c>
      <c r="T81" s="193">
        <v>20955</v>
      </c>
      <c r="U81" s="193">
        <v>28022</v>
      </c>
      <c r="V81" s="193">
        <v>26374</v>
      </c>
      <c r="W81" s="193">
        <v>26915</v>
      </c>
      <c r="X81" s="194">
        <f>IFERROR(W81/V81-1,"-")</f>
        <v>2.051262607113058E-2</v>
      </c>
      <c r="Y81" s="194">
        <f>W81/W$8</f>
        <v>3.9895174188422616E-2</v>
      </c>
    </row>
    <row r="82" spans="1:25" x14ac:dyDescent="0.25">
      <c r="A82" s="74"/>
      <c r="B82" s="188" t="s">
        <v>107</v>
      </c>
      <c r="C82" s="189">
        <v>13262</v>
      </c>
      <c r="D82" s="189">
        <v>1537</v>
      </c>
      <c r="E82" s="189">
        <v>10442</v>
      </c>
      <c r="F82" s="189">
        <v>10610</v>
      </c>
      <c r="G82" s="189">
        <v>11964</v>
      </c>
      <c r="H82" s="189">
        <v>11653</v>
      </c>
      <c r="I82" s="190">
        <f>IFERROR(H82/G82-1,"-")</f>
        <v>-2.5994650618522241E-2</v>
      </c>
      <c r="J82" s="190">
        <f t="shared" si="56"/>
        <v>9.2220639442861671E-2</v>
      </c>
      <c r="K82" s="189">
        <v>49850</v>
      </c>
      <c r="L82" s="189">
        <v>2214</v>
      </c>
      <c r="M82" s="189">
        <v>31630</v>
      </c>
      <c r="N82" s="189">
        <v>54113</v>
      </c>
      <c r="O82" s="189">
        <v>67145</v>
      </c>
      <c r="P82" s="189">
        <v>68155</v>
      </c>
      <c r="Q82" s="190">
        <f>IFERROR(P82/O82-1,"-")</f>
        <v>1.5042073125325794E-2</v>
      </c>
      <c r="R82" s="190">
        <f t="shared" si="58"/>
        <v>0.12430624330865629</v>
      </c>
      <c r="S82" s="189">
        <v>63112</v>
      </c>
      <c r="T82" s="189">
        <v>42072</v>
      </c>
      <c r="U82" s="189">
        <v>64723</v>
      </c>
      <c r="V82" s="189">
        <v>79109</v>
      </c>
      <c r="W82" s="189">
        <v>79808</v>
      </c>
      <c r="X82" s="190">
        <f>IFERROR(W82/V82-1,"-")</f>
        <v>8.8359099470352032E-3</v>
      </c>
      <c r="Y82" s="190">
        <f>W82/W$8</f>
        <v>0.11829663985248494</v>
      </c>
    </row>
    <row r="83" spans="1:25" s="74" customFormat="1" x14ac:dyDescent="0.25">
      <c r="B83" s="192" t="s">
        <v>110</v>
      </c>
      <c r="C83" s="193">
        <v>1768</v>
      </c>
      <c r="D83" s="193">
        <v>114</v>
      </c>
      <c r="E83" s="193">
        <v>1104</v>
      </c>
      <c r="F83" s="193">
        <v>1626</v>
      </c>
      <c r="G83" s="193">
        <v>2033</v>
      </c>
      <c r="H83" s="193">
        <v>1636</v>
      </c>
      <c r="I83" s="194">
        <f t="shared" ref="I83:I90" si="59">IFERROR(H83/G83-1,"-")</f>
        <v>-0.19527791441219877</v>
      </c>
      <c r="J83" s="194">
        <f t="shared" si="56"/>
        <v>1.2947135169357391E-2</v>
      </c>
      <c r="K83" s="193">
        <v>10592</v>
      </c>
      <c r="L83" s="193">
        <v>208</v>
      </c>
      <c r="M83" s="193">
        <v>5688</v>
      </c>
      <c r="N83" s="193">
        <v>11393</v>
      </c>
      <c r="O83" s="193">
        <v>14608</v>
      </c>
      <c r="P83" s="193">
        <v>15149</v>
      </c>
      <c r="Q83" s="194">
        <f t="shared" ref="Q83:Q90" si="60">IFERROR(P83/O83-1,"-")</f>
        <v>3.7034501642935425E-2</v>
      </c>
      <c r="R83" s="194">
        <f t="shared" si="58"/>
        <v>2.7629891862414119E-2</v>
      </c>
      <c r="S83" s="193">
        <v>12360</v>
      </c>
      <c r="T83" s="193">
        <v>6792</v>
      </c>
      <c r="U83" s="193">
        <v>13019</v>
      </c>
      <c r="V83" s="193">
        <v>16641</v>
      </c>
      <c r="W83" s="193">
        <v>16785</v>
      </c>
      <c r="X83" s="194">
        <f t="shared" ref="X83:X90" si="61">IFERROR(W83/V83-1,"-")</f>
        <v>8.6533261222281332E-3</v>
      </c>
      <c r="Y83" s="194">
        <f t="shared" ref="Y83:Y90" si="62">W83/W$8</f>
        <v>2.4879825329841117E-2</v>
      </c>
    </row>
    <row r="84" spans="1:25" s="74" customFormat="1" x14ac:dyDescent="0.25">
      <c r="B84" s="192" t="s">
        <v>113</v>
      </c>
      <c r="C84" s="193">
        <v>3909</v>
      </c>
      <c r="D84" s="193">
        <v>468</v>
      </c>
      <c r="E84" s="193">
        <v>2533</v>
      </c>
      <c r="F84" s="193">
        <v>3198</v>
      </c>
      <c r="G84" s="193">
        <v>3310</v>
      </c>
      <c r="H84" s="193">
        <v>2875</v>
      </c>
      <c r="I84" s="194">
        <f t="shared" si="59"/>
        <v>-0.13141993957703924</v>
      </c>
      <c r="J84" s="194">
        <f t="shared" si="56"/>
        <v>2.2752453308008864E-2</v>
      </c>
      <c r="K84" s="193">
        <v>19567</v>
      </c>
      <c r="L84" s="193">
        <v>374</v>
      </c>
      <c r="M84" s="193">
        <v>10643</v>
      </c>
      <c r="N84" s="193">
        <v>18104</v>
      </c>
      <c r="O84" s="193">
        <v>21899</v>
      </c>
      <c r="P84" s="193">
        <v>20765</v>
      </c>
      <c r="Q84" s="194">
        <f t="shared" si="60"/>
        <v>-5.1783186446869744E-2</v>
      </c>
      <c r="R84" s="194">
        <f t="shared" si="58"/>
        <v>3.7872777379564931E-2</v>
      </c>
      <c r="S84" s="193">
        <v>23476</v>
      </c>
      <c r="T84" s="193">
        <v>13176</v>
      </c>
      <c r="U84" s="193">
        <v>21302</v>
      </c>
      <c r="V84" s="193">
        <v>25209</v>
      </c>
      <c r="W84" s="193">
        <v>23640</v>
      </c>
      <c r="X84" s="194">
        <f t="shared" si="61"/>
        <v>-6.2239676306081182E-2</v>
      </c>
      <c r="Y84" s="194">
        <f t="shared" si="62"/>
        <v>3.5040754888140839E-2</v>
      </c>
    </row>
    <row r="85" spans="1:25" x14ac:dyDescent="0.25">
      <c r="A85" s="74"/>
      <c r="B85" s="192" t="s">
        <v>116</v>
      </c>
      <c r="C85" s="193">
        <v>1152</v>
      </c>
      <c r="D85" s="193">
        <v>407</v>
      </c>
      <c r="E85" s="193">
        <v>1117</v>
      </c>
      <c r="F85" s="193">
        <v>919</v>
      </c>
      <c r="G85" s="193">
        <v>935</v>
      </c>
      <c r="H85" s="193">
        <v>974</v>
      </c>
      <c r="I85" s="194">
        <f t="shared" si="59"/>
        <v>4.1711229946524098E-2</v>
      </c>
      <c r="J85" s="194">
        <f t="shared" si="56"/>
        <v>7.7081354859132633E-3</v>
      </c>
      <c r="K85" s="193">
        <v>3221</v>
      </c>
      <c r="L85" s="193">
        <v>431</v>
      </c>
      <c r="M85" s="193">
        <v>2852</v>
      </c>
      <c r="N85" s="193">
        <v>4755</v>
      </c>
      <c r="O85" s="193">
        <v>6853</v>
      </c>
      <c r="P85" s="193">
        <v>6617</v>
      </c>
      <c r="Q85" s="194">
        <f t="shared" si="60"/>
        <v>-3.4437472639719857E-2</v>
      </c>
      <c r="R85" s="194">
        <f t="shared" si="58"/>
        <v>1.2068585019050381E-2</v>
      </c>
      <c r="S85" s="193">
        <v>4373</v>
      </c>
      <c r="T85" s="193">
        <v>3969</v>
      </c>
      <c r="U85" s="193">
        <v>5674</v>
      </c>
      <c r="V85" s="193">
        <v>7788</v>
      </c>
      <c r="W85" s="193">
        <v>7591</v>
      </c>
      <c r="X85" s="194">
        <f t="shared" si="61"/>
        <v>-2.5295326142783736E-2</v>
      </c>
      <c r="Y85" s="194">
        <f t="shared" si="62"/>
        <v>1.1251876918607323E-2</v>
      </c>
    </row>
    <row r="86" spans="1:25" x14ac:dyDescent="0.25">
      <c r="A86" s="74"/>
      <c r="B86" s="192" t="s">
        <v>123</v>
      </c>
      <c r="C86" s="193">
        <v>197</v>
      </c>
      <c r="D86" s="193">
        <v>13</v>
      </c>
      <c r="E86" s="193">
        <v>282</v>
      </c>
      <c r="F86" s="193">
        <v>260</v>
      </c>
      <c r="G86" s="193">
        <v>336</v>
      </c>
      <c r="H86" s="193">
        <v>377</v>
      </c>
      <c r="I86" s="194">
        <f t="shared" si="59"/>
        <v>0.12202380952380953</v>
      </c>
      <c r="J86" s="194">
        <f t="shared" si="56"/>
        <v>2.983539094650206E-3</v>
      </c>
      <c r="K86" s="193">
        <v>768</v>
      </c>
      <c r="L86" s="193">
        <v>35</v>
      </c>
      <c r="M86" s="193">
        <v>912</v>
      </c>
      <c r="N86" s="193">
        <v>812</v>
      </c>
      <c r="O86" s="193">
        <v>1392</v>
      </c>
      <c r="P86" s="193">
        <v>2117</v>
      </c>
      <c r="Q86" s="194">
        <f t="shared" si="60"/>
        <v>0.52083333333333326</v>
      </c>
      <c r="R86" s="194">
        <f t="shared" si="58"/>
        <v>3.8611447008205617E-3</v>
      </c>
      <c r="S86" s="193">
        <v>965</v>
      </c>
      <c r="T86" s="193">
        <v>1194</v>
      </c>
      <c r="U86" s="193">
        <v>1072</v>
      </c>
      <c r="V86" s="193">
        <v>1728</v>
      </c>
      <c r="W86" s="193">
        <v>2494</v>
      </c>
      <c r="X86" s="194">
        <f t="shared" si="61"/>
        <v>0.44328703703703698</v>
      </c>
      <c r="Y86" s="194">
        <f t="shared" si="62"/>
        <v>3.6967699953901543E-3</v>
      </c>
    </row>
    <row r="87" spans="1:25" x14ac:dyDescent="0.25">
      <c r="A87" s="74"/>
      <c r="B87" s="192" t="s">
        <v>119</v>
      </c>
      <c r="C87" s="193">
        <v>118</v>
      </c>
      <c r="D87" s="193">
        <v>41</v>
      </c>
      <c r="E87" s="193">
        <v>237</v>
      </c>
      <c r="F87" s="193">
        <v>204</v>
      </c>
      <c r="G87" s="193">
        <v>149</v>
      </c>
      <c r="H87" s="193">
        <v>173</v>
      </c>
      <c r="I87" s="194">
        <f t="shared" si="59"/>
        <v>0.16107382550335569</v>
      </c>
      <c r="J87" s="194">
        <f t="shared" si="56"/>
        <v>1.3691041468819247E-3</v>
      </c>
      <c r="K87" s="193">
        <v>638</v>
      </c>
      <c r="L87" s="193">
        <v>53</v>
      </c>
      <c r="M87" s="193">
        <v>797</v>
      </c>
      <c r="N87" s="193">
        <v>729</v>
      </c>
      <c r="O87" s="193">
        <v>941</v>
      </c>
      <c r="P87" s="193">
        <v>1198</v>
      </c>
      <c r="Q87" s="194">
        <f t="shared" si="60"/>
        <v>0.27311370882040387</v>
      </c>
      <c r="R87" s="194">
        <f t="shared" si="58"/>
        <v>2.1850030002754052E-3</v>
      </c>
      <c r="S87" s="193">
        <v>756</v>
      </c>
      <c r="T87" s="193">
        <v>1034</v>
      </c>
      <c r="U87" s="193">
        <v>933</v>
      </c>
      <c r="V87" s="193">
        <v>1090</v>
      </c>
      <c r="W87" s="193">
        <v>1371</v>
      </c>
      <c r="X87" s="194">
        <f t="shared" si="61"/>
        <v>0.25779816513761467</v>
      </c>
      <c r="Y87" s="194">
        <f t="shared" si="62"/>
        <v>2.0321859116599447E-3</v>
      </c>
    </row>
    <row r="88" spans="1:25" x14ac:dyDescent="0.25">
      <c r="A88" s="74"/>
      <c r="B88" s="192" t="s">
        <v>128</v>
      </c>
      <c r="C88" s="193">
        <v>228</v>
      </c>
      <c r="D88" s="193">
        <v>4</v>
      </c>
      <c r="E88" s="193">
        <v>118</v>
      </c>
      <c r="F88" s="193">
        <v>163</v>
      </c>
      <c r="G88" s="193">
        <v>164</v>
      </c>
      <c r="H88" s="193">
        <v>171</v>
      </c>
      <c r="I88" s="194">
        <f t="shared" si="59"/>
        <v>4.2682926829268331E-2</v>
      </c>
      <c r="J88" s="194">
        <f t="shared" si="56"/>
        <v>1.3532763532763533E-3</v>
      </c>
      <c r="K88" s="193">
        <v>1182</v>
      </c>
      <c r="L88" s="193">
        <v>2</v>
      </c>
      <c r="M88" s="193">
        <v>882</v>
      </c>
      <c r="N88" s="193">
        <v>1567</v>
      </c>
      <c r="O88" s="193">
        <v>1460</v>
      </c>
      <c r="P88" s="193">
        <v>1355</v>
      </c>
      <c r="Q88" s="194">
        <f t="shared" si="60"/>
        <v>-7.1917808219178037E-2</v>
      </c>
      <c r="R88" s="194">
        <f t="shared" si="58"/>
        <v>2.4713514736003123E-3</v>
      </c>
      <c r="S88" s="193">
        <v>1410</v>
      </c>
      <c r="T88" s="193">
        <v>1000</v>
      </c>
      <c r="U88" s="193">
        <v>1730</v>
      </c>
      <c r="V88" s="193">
        <v>1624</v>
      </c>
      <c r="W88" s="193">
        <v>1526</v>
      </c>
      <c r="X88" s="194">
        <f t="shared" si="61"/>
        <v>-6.0344827586206851E-2</v>
      </c>
      <c r="Y88" s="194">
        <f t="shared" si="62"/>
        <v>2.2619370541160288E-3</v>
      </c>
    </row>
    <row r="89" spans="1:25" x14ac:dyDescent="0.25">
      <c r="A89" s="74"/>
      <c r="B89" s="192" t="s">
        <v>131</v>
      </c>
      <c r="C89" s="193">
        <v>320</v>
      </c>
      <c r="D89" s="193">
        <v>49</v>
      </c>
      <c r="E89" s="193">
        <v>241</v>
      </c>
      <c r="F89" s="193">
        <v>216</v>
      </c>
      <c r="G89" s="193">
        <v>193</v>
      </c>
      <c r="H89" s="193">
        <v>259</v>
      </c>
      <c r="I89" s="194">
        <f t="shared" si="59"/>
        <v>0.34196891191709855</v>
      </c>
      <c r="J89" s="194">
        <f t="shared" si="56"/>
        <v>2.0496992719214943E-3</v>
      </c>
      <c r="K89" s="193">
        <v>1571</v>
      </c>
      <c r="L89" s="193">
        <v>24</v>
      </c>
      <c r="M89" s="193">
        <v>527</v>
      </c>
      <c r="N89" s="193">
        <v>1087</v>
      </c>
      <c r="O89" s="193">
        <v>1464</v>
      </c>
      <c r="P89" s="193">
        <v>981</v>
      </c>
      <c r="Q89" s="194">
        <f t="shared" si="60"/>
        <v>-0.32991803278688525</v>
      </c>
      <c r="R89" s="194">
        <f t="shared" si="58"/>
        <v>1.7892219893741006E-3</v>
      </c>
      <c r="S89" s="193">
        <v>1891</v>
      </c>
      <c r="T89" s="193">
        <v>768</v>
      </c>
      <c r="U89" s="193">
        <v>1303</v>
      </c>
      <c r="V89" s="193">
        <v>1657</v>
      </c>
      <c r="W89" s="193">
        <v>1240</v>
      </c>
      <c r="X89" s="194">
        <f t="shared" si="61"/>
        <v>-0.25165962582981294</v>
      </c>
      <c r="Y89" s="194">
        <f t="shared" si="62"/>
        <v>1.8380091396486735E-3</v>
      </c>
    </row>
    <row r="90" spans="1:25" x14ac:dyDescent="0.25">
      <c r="A90" s="74"/>
      <c r="B90" s="197" t="s">
        <v>145</v>
      </c>
      <c r="C90" s="198">
        <f t="shared" ref="C90" si="63">C82-SUM(C83:C89)</f>
        <v>5570</v>
      </c>
      <c r="D90" s="198">
        <f t="shared" ref="D90:H90" si="64">D82-SUM(D83:D89)</f>
        <v>441</v>
      </c>
      <c r="E90" s="198">
        <f t="shared" si="64"/>
        <v>4810</v>
      </c>
      <c r="F90" s="198">
        <f t="shared" si="64"/>
        <v>4024</v>
      </c>
      <c r="G90" s="198">
        <f t="shared" si="64"/>
        <v>4844</v>
      </c>
      <c r="H90" s="198">
        <f t="shared" si="64"/>
        <v>5188</v>
      </c>
      <c r="I90" s="199">
        <f t="shared" si="59"/>
        <v>7.1015689512799351E-2</v>
      </c>
      <c r="J90" s="199">
        <f t="shared" si="56"/>
        <v>4.1057296612852172E-2</v>
      </c>
      <c r="K90" s="198">
        <f t="shared" ref="K90:P90" si="65">K82-SUM(K83:K89)</f>
        <v>12311</v>
      </c>
      <c r="L90" s="198">
        <f t="shared" si="65"/>
        <v>1087</v>
      </c>
      <c r="M90" s="198">
        <f t="shared" si="65"/>
        <v>9329</v>
      </c>
      <c r="N90" s="198">
        <f t="shared" si="65"/>
        <v>15666</v>
      </c>
      <c r="O90" s="198">
        <f t="shared" si="65"/>
        <v>18528</v>
      </c>
      <c r="P90" s="198">
        <f t="shared" si="65"/>
        <v>19973</v>
      </c>
      <c r="Q90" s="199">
        <f t="shared" si="60"/>
        <v>7.7990069084628688E-2</v>
      </c>
      <c r="R90" s="199">
        <f t="shared" si="58"/>
        <v>3.6428267883556485E-2</v>
      </c>
      <c r="S90" s="198">
        <f>S82-SUM(S83:S89)</f>
        <v>17881</v>
      </c>
      <c r="T90" s="198">
        <f>T82-SUM(T83:T89)</f>
        <v>14139</v>
      </c>
      <c r="U90" s="198">
        <f>U82-SUM(U83:U89)</f>
        <v>19690</v>
      </c>
      <c r="V90" s="198">
        <f>V82-SUM(V83:V89)</f>
        <v>23372</v>
      </c>
      <c r="W90" s="198">
        <f>W82-SUM(W83:W89)</f>
        <v>25161</v>
      </c>
      <c r="X90" s="199">
        <f t="shared" si="61"/>
        <v>7.6544583262022847E-2</v>
      </c>
      <c r="Y90" s="199">
        <f t="shared" si="62"/>
        <v>3.7295280615080868E-2</v>
      </c>
    </row>
    <row r="91" spans="1:25" x14ac:dyDescent="0.25">
      <c r="A91" s="74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</row>
    <row r="92" spans="1:25" x14ac:dyDescent="0.25">
      <c r="A92" s="74"/>
      <c r="B92" s="185" t="s">
        <v>68</v>
      </c>
      <c r="C92" s="207">
        <f t="shared" ref="C92:H92" si="66">C93+C96</f>
        <v>3252</v>
      </c>
      <c r="D92" s="207">
        <f t="shared" si="66"/>
        <v>0</v>
      </c>
      <c r="E92" s="207">
        <f t="shared" si="66"/>
        <v>0</v>
      </c>
      <c r="F92" s="207">
        <f t="shared" si="66"/>
        <v>1526</v>
      </c>
      <c r="G92" s="207">
        <f t="shared" si="66"/>
        <v>1511</v>
      </c>
      <c r="H92" s="207">
        <f t="shared" si="66"/>
        <v>1643</v>
      </c>
      <c r="I92" s="208">
        <f>IFERROR(H92/G92-1,"-")</f>
        <v>8.7359364659166161E-2</v>
      </c>
      <c r="J92" s="208">
        <f t="shared" ref="J92:J104" si="67">H92/H$8</f>
        <v>1.3002532446976892E-2</v>
      </c>
      <c r="K92" s="207">
        <f t="shared" ref="K92:P92" si="68">K93+K96</f>
        <v>7304</v>
      </c>
      <c r="L92" s="207">
        <f t="shared" si="68"/>
        <v>0</v>
      </c>
      <c r="M92" s="207">
        <f t="shared" si="68"/>
        <v>0</v>
      </c>
      <c r="N92" s="207">
        <f t="shared" si="68"/>
        <v>9134</v>
      </c>
      <c r="O92" s="207">
        <f t="shared" si="68"/>
        <v>8509</v>
      </c>
      <c r="P92" s="207">
        <f t="shared" si="68"/>
        <v>7862</v>
      </c>
      <c r="Q92" s="208">
        <f>IFERROR(P92/O92-1,"-")</f>
        <v>-7.6037137148901146E-2</v>
      </c>
      <c r="R92" s="208">
        <f t="shared" ref="R92:R104" si="69">P92/P$8</f>
        <v>1.433931017376063E-2</v>
      </c>
      <c r="S92" s="207">
        <f>S93+S96</f>
        <v>10556</v>
      </c>
      <c r="T92" s="207">
        <f>T93+T96</f>
        <v>7704</v>
      </c>
      <c r="U92" s="207">
        <f>U93+U96</f>
        <v>10660</v>
      </c>
      <c r="V92" s="207">
        <f>V93+V96</f>
        <v>10020</v>
      </c>
      <c r="W92" s="207">
        <f>W93+W96</f>
        <v>9505</v>
      </c>
      <c r="X92" s="208">
        <f>IFERROR(W92/V92-1,"-")</f>
        <v>-5.1397205588822326E-2</v>
      </c>
      <c r="Y92" s="208">
        <f>W92/W$8</f>
        <v>1.4088932961581162E-2</v>
      </c>
    </row>
    <row r="93" spans="1:25" x14ac:dyDescent="0.25">
      <c r="A93" s="74"/>
      <c r="B93" s="188" t="s">
        <v>97</v>
      </c>
      <c r="C93" s="189">
        <v>2265</v>
      </c>
      <c r="D93" s="189">
        <v>0</v>
      </c>
      <c r="E93" s="189">
        <v>0</v>
      </c>
      <c r="F93" s="189">
        <v>934</v>
      </c>
      <c r="G93" s="189">
        <v>976</v>
      </c>
      <c r="H93" s="189">
        <v>1039</v>
      </c>
      <c r="I93" s="190">
        <f>IFERROR(H93/G93-1,"-")</f>
        <v>6.4549180327868827E-2</v>
      </c>
      <c r="J93" s="190">
        <f t="shared" si="67"/>
        <v>8.2225387780943335E-3</v>
      </c>
      <c r="K93" s="189">
        <v>3855</v>
      </c>
      <c r="L93" s="189">
        <v>0</v>
      </c>
      <c r="M93" s="189">
        <v>0</v>
      </c>
      <c r="N93" s="189">
        <v>5209</v>
      </c>
      <c r="O93" s="189">
        <v>3368</v>
      </c>
      <c r="P93" s="189">
        <v>3373</v>
      </c>
      <c r="Q93" s="190">
        <f>IFERROR(P93/O93-1,"-")</f>
        <v>1.4845605700712916E-3</v>
      </c>
      <c r="R93" s="190">
        <f t="shared" si="69"/>
        <v>6.1519324874198178E-3</v>
      </c>
      <c r="S93" s="189">
        <v>6120</v>
      </c>
      <c r="T93" s="189">
        <v>4026</v>
      </c>
      <c r="U93" s="189">
        <v>6143</v>
      </c>
      <c r="V93" s="189">
        <v>4344</v>
      </c>
      <c r="W93" s="189">
        <v>4412</v>
      </c>
      <c r="X93" s="190">
        <f>IFERROR(W93/V93-1,"-")</f>
        <v>1.5653775322283625E-2</v>
      </c>
      <c r="Y93" s="190">
        <f>W93/W$8</f>
        <v>6.5397551001047964E-3</v>
      </c>
    </row>
    <row r="94" spans="1:25" x14ac:dyDescent="0.25">
      <c r="A94" s="74"/>
      <c r="B94" s="192" t="s">
        <v>103</v>
      </c>
      <c r="C94" s="193">
        <v>1765</v>
      </c>
      <c r="D94" s="193">
        <v>0</v>
      </c>
      <c r="E94" s="193">
        <v>0</v>
      </c>
      <c r="F94" s="193">
        <v>664</v>
      </c>
      <c r="G94" s="193">
        <v>641</v>
      </c>
      <c r="H94" s="193">
        <v>757</v>
      </c>
      <c r="I94" s="194">
        <f>IFERROR(H94/G94-1,"-")</f>
        <v>0.18096723868954756</v>
      </c>
      <c r="J94" s="194">
        <f t="shared" si="67"/>
        <v>5.990819879708769E-3</v>
      </c>
      <c r="K94" s="193">
        <v>1760</v>
      </c>
      <c r="L94" s="193">
        <v>0</v>
      </c>
      <c r="M94" s="193">
        <v>0</v>
      </c>
      <c r="N94" s="193">
        <v>1310</v>
      </c>
      <c r="O94" s="193">
        <v>406</v>
      </c>
      <c r="P94" s="193">
        <v>532</v>
      </c>
      <c r="Q94" s="194">
        <f>IFERROR(P94/O94-1,"-")</f>
        <v>0.31034482758620685</v>
      </c>
      <c r="R94" s="194">
        <f t="shared" si="69"/>
        <v>9.7030183317739201E-4</v>
      </c>
      <c r="S94" s="193">
        <v>3525</v>
      </c>
      <c r="T94" s="193">
        <v>1856</v>
      </c>
      <c r="U94" s="193">
        <v>1974</v>
      </c>
      <c r="V94" s="193">
        <v>1047</v>
      </c>
      <c r="W94" s="193">
        <v>1289</v>
      </c>
      <c r="X94" s="194">
        <f>IFERROR(W94/V94-1,"-")</f>
        <v>0.23113658070678134</v>
      </c>
      <c r="Y94" s="194">
        <f>W94/W$8</f>
        <v>1.9106401459735001E-3</v>
      </c>
    </row>
    <row r="95" spans="1:25" x14ac:dyDescent="0.25">
      <c r="A95" s="74"/>
      <c r="B95" s="192" t="s">
        <v>100</v>
      </c>
      <c r="C95" s="193">
        <v>500</v>
      </c>
      <c r="D95" s="193">
        <v>0</v>
      </c>
      <c r="E95" s="193">
        <v>0</v>
      </c>
      <c r="F95" s="193">
        <v>270</v>
      </c>
      <c r="G95" s="193">
        <v>335</v>
      </c>
      <c r="H95" s="193">
        <v>282</v>
      </c>
      <c r="I95" s="194">
        <f>IFERROR(H95/G95-1,"-")</f>
        <v>-0.15820895522388057</v>
      </c>
      <c r="J95" s="194">
        <f t="shared" si="67"/>
        <v>2.2317188983855649E-3</v>
      </c>
      <c r="K95" s="193">
        <v>2095</v>
      </c>
      <c r="L95" s="193">
        <v>0</v>
      </c>
      <c r="M95" s="193">
        <v>0</v>
      </c>
      <c r="N95" s="193">
        <v>3899</v>
      </c>
      <c r="O95" s="193">
        <v>2962</v>
      </c>
      <c r="P95" s="193">
        <v>2841</v>
      </c>
      <c r="Q95" s="194">
        <f>IFERROR(P95/O95-1,"-")</f>
        <v>-4.085077650236324E-2</v>
      </c>
      <c r="R95" s="194">
        <f t="shared" si="69"/>
        <v>5.1816306542424263E-3</v>
      </c>
      <c r="S95" s="193">
        <v>2595</v>
      </c>
      <c r="T95" s="193">
        <v>2170</v>
      </c>
      <c r="U95" s="193">
        <v>4169</v>
      </c>
      <c r="V95" s="193">
        <v>3297</v>
      </c>
      <c r="W95" s="193">
        <v>3123</v>
      </c>
      <c r="X95" s="194">
        <f>IFERROR(W95/V95-1,"-")</f>
        <v>-5.2775250227479531E-2</v>
      </c>
      <c r="Y95" s="194">
        <f>W95/W$8</f>
        <v>4.6291149541312958E-3</v>
      </c>
    </row>
    <row r="96" spans="1:25" x14ac:dyDescent="0.25">
      <c r="A96" s="74"/>
      <c r="B96" s="188" t="s">
        <v>107</v>
      </c>
      <c r="C96" s="189">
        <v>987</v>
      </c>
      <c r="D96" s="189">
        <v>0</v>
      </c>
      <c r="E96" s="189">
        <v>0</v>
      </c>
      <c r="F96" s="189">
        <v>592</v>
      </c>
      <c r="G96" s="189">
        <v>535</v>
      </c>
      <c r="H96" s="189">
        <v>604</v>
      </c>
      <c r="I96" s="190">
        <f>IFERROR(H96/G96-1,"-")</f>
        <v>0.12897196261682242</v>
      </c>
      <c r="J96" s="190">
        <f t="shared" si="67"/>
        <v>4.7799936688825576E-3</v>
      </c>
      <c r="K96" s="189">
        <v>3449</v>
      </c>
      <c r="L96" s="189">
        <v>0</v>
      </c>
      <c r="M96" s="189">
        <v>0</v>
      </c>
      <c r="N96" s="189">
        <v>3925</v>
      </c>
      <c r="O96" s="189">
        <v>5141</v>
      </c>
      <c r="P96" s="189">
        <v>4489</v>
      </c>
      <c r="Q96" s="190">
        <f>IFERROR(P96/O96-1,"-")</f>
        <v>-0.12682357517992604</v>
      </c>
      <c r="R96" s="190">
        <f t="shared" si="69"/>
        <v>8.1873776863408132E-3</v>
      </c>
      <c r="S96" s="189">
        <v>4436</v>
      </c>
      <c r="T96" s="189">
        <v>3678</v>
      </c>
      <c r="U96" s="189">
        <v>4517</v>
      </c>
      <c r="V96" s="189">
        <v>5676</v>
      </c>
      <c r="W96" s="189">
        <v>5093</v>
      </c>
      <c r="X96" s="190">
        <f>IFERROR(W96/V96-1,"-")</f>
        <v>-0.1027131782945736</v>
      </c>
      <c r="Y96" s="190">
        <f>W96/W$8</f>
        <v>7.5491778614763657E-3</v>
      </c>
    </row>
    <row r="97" spans="1:25" s="74" customFormat="1" x14ac:dyDescent="0.25">
      <c r="B97" s="192" t="s">
        <v>110</v>
      </c>
      <c r="C97" s="193">
        <v>71</v>
      </c>
      <c r="D97" s="193">
        <v>0</v>
      </c>
      <c r="E97" s="193">
        <v>0</v>
      </c>
      <c r="F97" s="193">
        <v>47</v>
      </c>
      <c r="G97" s="193">
        <v>66</v>
      </c>
      <c r="H97" s="193">
        <v>58</v>
      </c>
      <c r="I97" s="194">
        <f t="shared" ref="I97:I104" si="70">IFERROR(H97/G97-1,"-")</f>
        <v>-0.12121212121212122</v>
      </c>
      <c r="J97" s="194">
        <f t="shared" si="67"/>
        <v>4.5900601456157013E-4</v>
      </c>
      <c r="K97" s="193">
        <v>811</v>
      </c>
      <c r="L97" s="193">
        <v>0</v>
      </c>
      <c r="M97" s="193">
        <v>0</v>
      </c>
      <c r="N97" s="193">
        <v>742</v>
      </c>
      <c r="O97" s="193">
        <v>853</v>
      </c>
      <c r="P97" s="193">
        <v>813</v>
      </c>
      <c r="Q97" s="194">
        <f t="shared" ref="Q97:Q104" si="71">IFERROR(P97/O97-1,"-")</f>
        <v>-4.6893317702227377E-2</v>
      </c>
      <c r="R97" s="194">
        <f t="shared" si="69"/>
        <v>1.4828108841601873E-3</v>
      </c>
      <c r="S97" s="193">
        <v>882</v>
      </c>
      <c r="T97" s="193">
        <v>607</v>
      </c>
      <c r="U97" s="193">
        <v>789</v>
      </c>
      <c r="V97" s="193">
        <v>919</v>
      </c>
      <c r="W97" s="193">
        <v>871</v>
      </c>
      <c r="X97" s="194">
        <f t="shared" ref="X97:X104" si="72">IFERROR(W97/V97-1,"-")</f>
        <v>-5.2230685527747567E-2</v>
      </c>
      <c r="Y97" s="194">
        <f t="shared" ref="Y97:Y104" si="73">W97/W$8</f>
        <v>1.291053194059673E-3</v>
      </c>
    </row>
    <row r="98" spans="1:25" s="74" customFormat="1" x14ac:dyDescent="0.25">
      <c r="B98" s="192" t="s">
        <v>113</v>
      </c>
      <c r="C98" s="193">
        <v>240</v>
      </c>
      <c r="D98" s="193">
        <v>0</v>
      </c>
      <c r="E98" s="193">
        <v>0</v>
      </c>
      <c r="F98" s="193">
        <v>76</v>
      </c>
      <c r="G98" s="193">
        <v>100</v>
      </c>
      <c r="H98" s="193">
        <v>99</v>
      </c>
      <c r="I98" s="194">
        <f t="shared" si="70"/>
        <v>-1.0000000000000009E-2</v>
      </c>
      <c r="J98" s="194">
        <f t="shared" si="67"/>
        <v>7.8347578347578344E-4</v>
      </c>
      <c r="K98" s="193">
        <v>645</v>
      </c>
      <c r="L98" s="193">
        <v>0</v>
      </c>
      <c r="M98" s="193">
        <v>0</v>
      </c>
      <c r="N98" s="193">
        <v>824</v>
      </c>
      <c r="O98" s="193">
        <v>1080</v>
      </c>
      <c r="P98" s="193">
        <v>932</v>
      </c>
      <c r="Q98" s="194">
        <f t="shared" si="71"/>
        <v>-0.13703703703703707</v>
      </c>
      <c r="R98" s="194">
        <f t="shared" si="69"/>
        <v>1.6998520836867092E-3</v>
      </c>
      <c r="S98" s="193">
        <v>885</v>
      </c>
      <c r="T98" s="193">
        <v>699</v>
      </c>
      <c r="U98" s="193">
        <v>900</v>
      </c>
      <c r="V98" s="193">
        <v>1180</v>
      </c>
      <c r="W98" s="193">
        <v>1031</v>
      </c>
      <c r="X98" s="194">
        <f t="shared" si="72"/>
        <v>-0.12627118644067792</v>
      </c>
      <c r="Y98" s="194">
        <f t="shared" si="73"/>
        <v>1.5282156636917598E-3</v>
      </c>
    </row>
    <row r="99" spans="1:25" x14ac:dyDescent="0.25">
      <c r="A99" s="74"/>
      <c r="B99" s="192" t="s">
        <v>116</v>
      </c>
      <c r="C99" s="193">
        <v>386</v>
      </c>
      <c r="D99" s="193">
        <v>0</v>
      </c>
      <c r="E99" s="193">
        <v>0</v>
      </c>
      <c r="F99" s="193">
        <v>229</v>
      </c>
      <c r="G99" s="193">
        <v>153</v>
      </c>
      <c r="H99" s="193">
        <v>175</v>
      </c>
      <c r="I99" s="194">
        <f t="shared" si="70"/>
        <v>0.14379084967320255</v>
      </c>
      <c r="J99" s="194">
        <f t="shared" si="67"/>
        <v>1.3849319404874961E-3</v>
      </c>
      <c r="K99" s="193">
        <v>519</v>
      </c>
      <c r="L99" s="193">
        <v>0</v>
      </c>
      <c r="M99" s="193">
        <v>0</v>
      </c>
      <c r="N99" s="193">
        <v>661</v>
      </c>
      <c r="O99" s="193">
        <v>688</v>
      </c>
      <c r="P99" s="193">
        <v>635</v>
      </c>
      <c r="Q99" s="194">
        <f t="shared" si="71"/>
        <v>-7.7034883720930258E-2</v>
      </c>
      <c r="R99" s="194">
        <f t="shared" si="69"/>
        <v>1.1581610226835412E-3</v>
      </c>
      <c r="S99" s="193">
        <v>905</v>
      </c>
      <c r="T99" s="193">
        <v>713</v>
      </c>
      <c r="U99" s="193">
        <v>890</v>
      </c>
      <c r="V99" s="193">
        <v>841</v>
      </c>
      <c r="W99" s="193">
        <v>810</v>
      </c>
      <c r="X99" s="194">
        <f t="shared" si="72"/>
        <v>-3.6860879904875188E-2</v>
      </c>
      <c r="Y99" s="194">
        <f t="shared" si="73"/>
        <v>1.2006350025124399E-3</v>
      </c>
    </row>
    <row r="100" spans="1:25" x14ac:dyDescent="0.25">
      <c r="A100" s="74"/>
      <c r="B100" s="192" t="s">
        <v>123</v>
      </c>
      <c r="C100" s="193">
        <v>47</v>
      </c>
      <c r="D100" s="193">
        <v>0</v>
      </c>
      <c r="E100" s="193">
        <v>0</v>
      </c>
      <c r="F100" s="193">
        <v>3</v>
      </c>
      <c r="G100" s="193">
        <v>32</v>
      </c>
      <c r="H100" s="193">
        <v>32</v>
      </c>
      <c r="I100" s="194">
        <f t="shared" si="70"/>
        <v>0</v>
      </c>
      <c r="J100" s="194">
        <f t="shared" si="67"/>
        <v>2.5324469768914215E-4</v>
      </c>
      <c r="K100" s="193">
        <v>195</v>
      </c>
      <c r="L100" s="193">
        <v>0</v>
      </c>
      <c r="M100" s="193">
        <v>0</v>
      </c>
      <c r="N100" s="193">
        <v>222</v>
      </c>
      <c r="O100" s="193">
        <v>268</v>
      </c>
      <c r="P100" s="193">
        <v>284</v>
      </c>
      <c r="Q100" s="194">
        <f t="shared" si="71"/>
        <v>5.9701492537313383E-2</v>
      </c>
      <c r="R100" s="194">
        <f t="shared" si="69"/>
        <v>5.1798067786161528E-4</v>
      </c>
      <c r="S100" s="193">
        <v>242</v>
      </c>
      <c r="T100" s="193">
        <v>246</v>
      </c>
      <c r="U100" s="193">
        <v>225</v>
      </c>
      <c r="V100" s="193">
        <v>300</v>
      </c>
      <c r="W100" s="193">
        <v>316</v>
      </c>
      <c r="X100" s="194">
        <f t="shared" si="72"/>
        <v>5.3333333333333233E-2</v>
      </c>
      <c r="Y100" s="194">
        <f t="shared" si="73"/>
        <v>4.683958775233716E-4</v>
      </c>
    </row>
    <row r="101" spans="1:25" x14ac:dyDescent="0.25">
      <c r="A101" s="74"/>
      <c r="B101" s="192" t="s">
        <v>119</v>
      </c>
      <c r="C101" s="193">
        <v>13</v>
      </c>
      <c r="D101" s="193">
        <v>0</v>
      </c>
      <c r="E101" s="193">
        <v>0</v>
      </c>
      <c r="F101" s="193">
        <v>23</v>
      </c>
      <c r="G101" s="193">
        <v>18</v>
      </c>
      <c r="H101" s="193">
        <v>29</v>
      </c>
      <c r="I101" s="194">
        <f t="shared" si="70"/>
        <v>0.61111111111111116</v>
      </c>
      <c r="J101" s="194">
        <f t="shared" si="67"/>
        <v>2.2950300728078507E-4</v>
      </c>
      <c r="K101" s="193">
        <v>87</v>
      </c>
      <c r="L101" s="193">
        <v>0</v>
      </c>
      <c r="M101" s="193">
        <v>0</v>
      </c>
      <c r="N101" s="193">
        <v>91</v>
      </c>
      <c r="O101" s="193">
        <v>248</v>
      </c>
      <c r="P101" s="193">
        <v>193</v>
      </c>
      <c r="Q101" s="194">
        <f t="shared" si="71"/>
        <v>-0.22177419354838712</v>
      </c>
      <c r="R101" s="194">
        <f t="shared" si="69"/>
        <v>3.5200799587074556E-4</v>
      </c>
      <c r="S101" s="193">
        <v>100</v>
      </c>
      <c r="T101" s="193">
        <v>170</v>
      </c>
      <c r="U101" s="193">
        <v>114</v>
      </c>
      <c r="V101" s="193">
        <v>266</v>
      </c>
      <c r="W101" s="193">
        <v>222</v>
      </c>
      <c r="X101" s="194">
        <f t="shared" si="72"/>
        <v>-0.16541353383458646</v>
      </c>
      <c r="Y101" s="194">
        <f t="shared" si="73"/>
        <v>3.2906292661452055E-4</v>
      </c>
    </row>
    <row r="102" spans="1:25" x14ac:dyDescent="0.25">
      <c r="A102" s="74"/>
      <c r="B102" s="192" t="s">
        <v>128</v>
      </c>
      <c r="C102" s="193">
        <v>22</v>
      </c>
      <c r="D102" s="193">
        <v>0</v>
      </c>
      <c r="E102" s="193">
        <v>0</v>
      </c>
      <c r="F102" s="193">
        <v>6</v>
      </c>
      <c r="G102" s="193">
        <v>14</v>
      </c>
      <c r="H102" s="193">
        <v>8</v>
      </c>
      <c r="I102" s="194">
        <f t="shared" si="70"/>
        <v>-0.4285714285714286</v>
      </c>
      <c r="J102" s="194">
        <f t="shared" si="67"/>
        <v>6.3311174422285538E-5</v>
      </c>
      <c r="K102" s="193">
        <v>82</v>
      </c>
      <c r="L102" s="193">
        <v>0</v>
      </c>
      <c r="M102" s="193">
        <v>0</v>
      </c>
      <c r="N102" s="193">
        <v>47</v>
      </c>
      <c r="O102" s="193">
        <v>77</v>
      </c>
      <c r="P102" s="193">
        <v>92</v>
      </c>
      <c r="Q102" s="194">
        <f t="shared" si="71"/>
        <v>0.19480519480519476</v>
      </c>
      <c r="R102" s="194">
        <f t="shared" si="69"/>
        <v>1.6779655761714298E-4</v>
      </c>
      <c r="S102" s="193">
        <v>104</v>
      </c>
      <c r="T102" s="193">
        <v>115</v>
      </c>
      <c r="U102" s="193">
        <v>53</v>
      </c>
      <c r="V102" s="193">
        <v>91</v>
      </c>
      <c r="W102" s="193">
        <v>100</v>
      </c>
      <c r="X102" s="194">
        <f t="shared" si="72"/>
        <v>9.8901098901098994E-2</v>
      </c>
      <c r="Y102" s="194">
        <f t="shared" si="73"/>
        <v>1.4822654352005432E-4</v>
      </c>
    </row>
    <row r="103" spans="1:25" x14ac:dyDescent="0.25">
      <c r="A103" s="74"/>
      <c r="B103" s="192" t="s">
        <v>131</v>
      </c>
      <c r="C103" s="193">
        <v>0</v>
      </c>
      <c r="D103" s="193">
        <v>0</v>
      </c>
      <c r="E103" s="193">
        <v>0</v>
      </c>
      <c r="F103" s="193">
        <v>0</v>
      </c>
      <c r="G103" s="193">
        <v>11</v>
      </c>
      <c r="H103" s="193">
        <v>4</v>
      </c>
      <c r="I103" s="194">
        <f t="shared" si="70"/>
        <v>-0.63636363636363635</v>
      </c>
      <c r="J103" s="194">
        <f t="shared" si="67"/>
        <v>3.1655587211142769E-5</v>
      </c>
      <c r="K103" s="193">
        <v>56</v>
      </c>
      <c r="L103" s="193">
        <v>0</v>
      </c>
      <c r="M103" s="193">
        <v>0</v>
      </c>
      <c r="N103" s="193">
        <v>80</v>
      </c>
      <c r="O103" s="193">
        <v>195</v>
      </c>
      <c r="P103" s="193">
        <v>90</v>
      </c>
      <c r="Q103" s="194">
        <f t="shared" si="71"/>
        <v>-0.53846153846153844</v>
      </c>
      <c r="R103" s="194">
        <f t="shared" si="69"/>
        <v>1.6414880636459638E-4</v>
      </c>
      <c r="S103" s="193">
        <v>56</v>
      </c>
      <c r="T103" s="193">
        <v>47</v>
      </c>
      <c r="U103" s="193">
        <v>80</v>
      </c>
      <c r="V103" s="193">
        <v>206</v>
      </c>
      <c r="W103" s="193">
        <v>94</v>
      </c>
      <c r="X103" s="194">
        <f t="shared" si="72"/>
        <v>-0.5436893203883495</v>
      </c>
      <c r="Y103" s="194">
        <f t="shared" si="73"/>
        <v>1.3933295090885105E-4</v>
      </c>
    </row>
    <row r="104" spans="1:25" x14ac:dyDescent="0.25">
      <c r="A104" s="74"/>
      <c r="B104" s="197" t="s">
        <v>145</v>
      </c>
      <c r="C104" s="198">
        <f t="shared" ref="C104" si="74">C96-SUM(C97:C103)</f>
        <v>208</v>
      </c>
      <c r="D104" s="198">
        <f t="shared" ref="D104:H104" si="75">D96-SUM(D97:D103)</f>
        <v>0</v>
      </c>
      <c r="E104" s="198">
        <f t="shared" si="75"/>
        <v>0</v>
      </c>
      <c r="F104" s="198">
        <f t="shared" si="75"/>
        <v>208</v>
      </c>
      <c r="G104" s="198">
        <f t="shared" si="75"/>
        <v>141</v>
      </c>
      <c r="H104" s="198">
        <f t="shared" si="75"/>
        <v>199</v>
      </c>
      <c r="I104" s="199">
        <f t="shared" si="70"/>
        <v>0.41134751773049638</v>
      </c>
      <c r="J104" s="199">
        <f t="shared" si="67"/>
        <v>1.5748654637543526E-3</v>
      </c>
      <c r="K104" s="198">
        <f t="shared" ref="K104:P104" si="76">K96-SUM(K97:K103)</f>
        <v>1054</v>
      </c>
      <c r="L104" s="198">
        <f t="shared" si="76"/>
        <v>0</v>
      </c>
      <c r="M104" s="198">
        <f t="shared" si="76"/>
        <v>0</v>
      </c>
      <c r="N104" s="198">
        <f t="shared" si="76"/>
        <v>1258</v>
      </c>
      <c r="O104" s="198">
        <f t="shared" si="76"/>
        <v>1732</v>
      </c>
      <c r="P104" s="198">
        <f t="shared" si="76"/>
        <v>1450</v>
      </c>
      <c r="Q104" s="199">
        <f t="shared" si="71"/>
        <v>-0.16281755196304848</v>
      </c>
      <c r="R104" s="199">
        <f t="shared" si="69"/>
        <v>2.6446196580962749E-3</v>
      </c>
      <c r="S104" s="198">
        <f>S96-SUM(S97:S103)</f>
        <v>1262</v>
      </c>
      <c r="T104" s="198">
        <f>T96-SUM(T97:T103)</f>
        <v>1081</v>
      </c>
      <c r="U104" s="198">
        <f>U96-SUM(U97:U103)</f>
        <v>1466</v>
      </c>
      <c r="V104" s="198">
        <f>V96-SUM(V97:V103)</f>
        <v>1873</v>
      </c>
      <c r="W104" s="198">
        <f>W96-SUM(W97:W103)</f>
        <v>1649</v>
      </c>
      <c r="X104" s="199">
        <f t="shared" si="72"/>
        <v>-0.11959423384943946</v>
      </c>
      <c r="Y104" s="199">
        <f t="shared" si="73"/>
        <v>2.4442557026456957E-3</v>
      </c>
    </row>
    <row r="105" spans="1:25" x14ac:dyDescent="0.25">
      <c r="A105" s="74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</row>
    <row r="106" spans="1:25" x14ac:dyDescent="0.25">
      <c r="A106" s="74"/>
      <c r="B106" s="185" t="s">
        <v>68</v>
      </c>
      <c r="C106" s="207">
        <f t="shared" ref="C106:H106" si="77">C107+C110</f>
        <v>0</v>
      </c>
      <c r="D106" s="207">
        <f t="shared" si="77"/>
        <v>0</v>
      </c>
      <c r="E106" s="207">
        <f t="shared" si="77"/>
        <v>0</v>
      </c>
      <c r="F106" s="207">
        <f t="shared" si="77"/>
        <v>0</v>
      </c>
      <c r="G106" s="207">
        <f t="shared" si="77"/>
        <v>0</v>
      </c>
      <c r="H106" s="207">
        <f t="shared" si="77"/>
        <v>0</v>
      </c>
      <c r="I106" s="208" t="str">
        <f>IFERROR(H106/G106-1,"-")</f>
        <v>-</v>
      </c>
      <c r="J106" s="208">
        <f t="shared" ref="J106:J118" si="78">H106/H$8</f>
        <v>0</v>
      </c>
      <c r="K106" s="207">
        <f t="shared" ref="K106:P106" si="79">K107+K110</f>
        <v>18939</v>
      </c>
      <c r="L106" s="207">
        <f t="shared" si="79"/>
        <v>0</v>
      </c>
      <c r="M106" s="207">
        <f t="shared" si="79"/>
        <v>0</v>
      </c>
      <c r="N106" s="207">
        <f t="shared" si="79"/>
        <v>0</v>
      </c>
      <c r="O106" s="207">
        <f t="shared" si="79"/>
        <v>0</v>
      </c>
      <c r="P106" s="207">
        <f t="shared" si="79"/>
        <v>0</v>
      </c>
      <c r="Q106" s="208" t="str">
        <f>IFERROR(P106/O106-1,"-")</f>
        <v>-</v>
      </c>
      <c r="R106" s="208">
        <f t="shared" ref="R106:R118" si="80">P106/P$8</f>
        <v>0</v>
      </c>
      <c r="S106" s="207">
        <f>S107+S110</f>
        <v>18939</v>
      </c>
      <c r="T106" s="207">
        <f>T107+T110</f>
        <v>22750</v>
      </c>
      <c r="U106" s="207">
        <f>U107+U110</f>
        <v>32086</v>
      </c>
      <c r="V106" s="207">
        <f>V107+V110</f>
        <v>31003</v>
      </c>
      <c r="W106" s="207">
        <f>W107+W110</f>
        <v>35470</v>
      </c>
      <c r="X106" s="208">
        <f>IFERROR(W106/V106-1,"-")</f>
        <v>0.14408283069380379</v>
      </c>
      <c r="Y106" s="208">
        <f>W106/W$8</f>
        <v>5.2575954986563263E-2</v>
      </c>
    </row>
    <row r="107" spans="1:25" x14ac:dyDescent="0.25">
      <c r="A107" s="74"/>
      <c r="B107" s="188" t="s">
        <v>97</v>
      </c>
      <c r="C107" s="189">
        <v>0</v>
      </c>
      <c r="D107" s="189">
        <v>0</v>
      </c>
      <c r="E107" s="189">
        <v>0</v>
      </c>
      <c r="F107" s="189">
        <v>0</v>
      </c>
      <c r="G107" s="189">
        <v>0</v>
      </c>
      <c r="H107" s="189">
        <v>0</v>
      </c>
      <c r="I107" s="190" t="str">
        <f>IFERROR(H107/G107-1,"-")</f>
        <v>-</v>
      </c>
      <c r="J107" s="190">
        <f t="shared" si="78"/>
        <v>0</v>
      </c>
      <c r="K107" s="189">
        <v>4875</v>
      </c>
      <c r="L107" s="189">
        <v>0</v>
      </c>
      <c r="M107" s="189">
        <v>0</v>
      </c>
      <c r="N107" s="189">
        <v>0</v>
      </c>
      <c r="O107" s="189">
        <v>0</v>
      </c>
      <c r="P107" s="189">
        <v>0</v>
      </c>
      <c r="Q107" s="190" t="str">
        <f>IFERROR(P107/O107-1,"-")</f>
        <v>-</v>
      </c>
      <c r="R107" s="190">
        <f t="shared" si="80"/>
        <v>0</v>
      </c>
      <c r="S107" s="189">
        <v>4875</v>
      </c>
      <c r="T107" s="189">
        <v>3740</v>
      </c>
      <c r="U107" s="189">
        <v>4760</v>
      </c>
      <c r="V107" s="189">
        <v>4048</v>
      </c>
      <c r="W107" s="189">
        <v>4744</v>
      </c>
      <c r="X107" s="190">
        <f>IFERROR(W107/V107-1,"-")</f>
        <v>0.17193675889328053</v>
      </c>
      <c r="Y107" s="190">
        <f>W107/W$8</f>
        <v>7.0318672245913766E-3</v>
      </c>
    </row>
    <row r="108" spans="1:25" x14ac:dyDescent="0.25">
      <c r="A108" s="74"/>
      <c r="B108" s="192" t="s">
        <v>103</v>
      </c>
      <c r="C108" s="193">
        <v>0</v>
      </c>
      <c r="D108" s="193">
        <v>0</v>
      </c>
      <c r="E108" s="193">
        <v>0</v>
      </c>
      <c r="F108" s="193">
        <v>0</v>
      </c>
      <c r="G108" s="193">
        <v>0</v>
      </c>
      <c r="H108" s="193">
        <v>0</v>
      </c>
      <c r="I108" s="194" t="str">
        <f>IFERROR(H108/G108-1,"-")</f>
        <v>-</v>
      </c>
      <c r="J108" s="194">
        <f t="shared" si="78"/>
        <v>0</v>
      </c>
      <c r="K108" s="193">
        <v>245</v>
      </c>
      <c r="L108" s="193">
        <v>0</v>
      </c>
      <c r="M108" s="193">
        <v>0</v>
      </c>
      <c r="N108" s="193">
        <v>0</v>
      </c>
      <c r="O108" s="193">
        <v>0</v>
      </c>
      <c r="P108" s="193">
        <v>0</v>
      </c>
      <c r="Q108" s="194" t="str">
        <f>IFERROR(P108/O108-1,"-")</f>
        <v>-</v>
      </c>
      <c r="R108" s="194">
        <f t="shared" si="80"/>
        <v>0</v>
      </c>
      <c r="S108" s="193">
        <v>245</v>
      </c>
      <c r="T108" s="193">
        <v>1595</v>
      </c>
      <c r="U108" s="193">
        <v>1325</v>
      </c>
      <c r="V108" s="193">
        <v>1153</v>
      </c>
      <c r="W108" s="193">
        <v>1178</v>
      </c>
      <c r="X108" s="194">
        <f>IFERROR(W108/V108-1,"-")</f>
        <v>2.1682567215958404E-2</v>
      </c>
      <c r="Y108" s="194">
        <f>W108/W$8</f>
        <v>1.7461086826662398E-3</v>
      </c>
    </row>
    <row r="109" spans="1:25" x14ac:dyDescent="0.25">
      <c r="A109" s="74"/>
      <c r="B109" s="192" t="s">
        <v>100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3">
        <v>0</v>
      </c>
      <c r="I109" s="194" t="str">
        <f>IFERROR(H109/G109-1,"-")</f>
        <v>-</v>
      </c>
      <c r="J109" s="194">
        <f t="shared" si="78"/>
        <v>0</v>
      </c>
      <c r="K109" s="193">
        <v>4630</v>
      </c>
      <c r="L109" s="193">
        <v>0</v>
      </c>
      <c r="M109" s="193">
        <v>0</v>
      </c>
      <c r="N109" s="193">
        <v>0</v>
      </c>
      <c r="O109" s="193">
        <v>0</v>
      </c>
      <c r="P109" s="193">
        <v>0</v>
      </c>
      <c r="Q109" s="194" t="str">
        <f>IFERROR(P109/O109-1,"-")</f>
        <v>-</v>
      </c>
      <c r="R109" s="194">
        <f t="shared" si="80"/>
        <v>0</v>
      </c>
      <c r="S109" s="193">
        <v>4630</v>
      </c>
      <c r="T109" s="193">
        <v>2145</v>
      </c>
      <c r="U109" s="193">
        <v>3435</v>
      </c>
      <c r="V109" s="193">
        <v>2895</v>
      </c>
      <c r="W109" s="193">
        <v>3566</v>
      </c>
      <c r="X109" s="194">
        <f>IFERROR(W109/V109-1,"-")</f>
        <v>0.23177892918825571</v>
      </c>
      <c r="Y109" s="194">
        <f>W109/W$8</f>
        <v>5.2857585419251365E-3</v>
      </c>
    </row>
    <row r="110" spans="1:25" x14ac:dyDescent="0.25">
      <c r="A110" s="74"/>
      <c r="B110" s="188" t="s">
        <v>107</v>
      </c>
      <c r="C110" s="189">
        <v>0</v>
      </c>
      <c r="D110" s="189">
        <v>0</v>
      </c>
      <c r="E110" s="189">
        <v>0</v>
      </c>
      <c r="F110" s="189">
        <v>0</v>
      </c>
      <c r="G110" s="189">
        <v>0</v>
      </c>
      <c r="H110" s="189">
        <v>0</v>
      </c>
      <c r="I110" s="190" t="str">
        <f>IFERROR(H110/G110-1,"-")</f>
        <v>-</v>
      </c>
      <c r="J110" s="190">
        <f t="shared" si="78"/>
        <v>0</v>
      </c>
      <c r="K110" s="189">
        <v>14064</v>
      </c>
      <c r="L110" s="189">
        <v>0</v>
      </c>
      <c r="M110" s="189">
        <v>0</v>
      </c>
      <c r="N110" s="189">
        <v>0</v>
      </c>
      <c r="O110" s="189">
        <v>0</v>
      </c>
      <c r="P110" s="189">
        <v>0</v>
      </c>
      <c r="Q110" s="190" t="str">
        <f>IFERROR(P110/O110-1,"-")</f>
        <v>-</v>
      </c>
      <c r="R110" s="190">
        <f t="shared" si="80"/>
        <v>0</v>
      </c>
      <c r="S110" s="189">
        <v>14064</v>
      </c>
      <c r="T110" s="189">
        <v>19010</v>
      </c>
      <c r="U110" s="189">
        <v>27326</v>
      </c>
      <c r="V110" s="189">
        <v>26955</v>
      </c>
      <c r="W110" s="189">
        <v>30726</v>
      </c>
      <c r="X110" s="190">
        <f>IFERROR(W110/V110-1,"-")</f>
        <v>0.13989983305509179</v>
      </c>
      <c r="Y110" s="190">
        <f>W110/W$8</f>
        <v>4.5544087761971885E-2</v>
      </c>
    </row>
    <row r="111" spans="1:25" s="74" customFormat="1" x14ac:dyDescent="0.25">
      <c r="B111" s="192" t="s">
        <v>110</v>
      </c>
      <c r="C111" s="193">
        <v>0</v>
      </c>
      <c r="D111" s="193">
        <v>0</v>
      </c>
      <c r="E111" s="193">
        <v>0</v>
      </c>
      <c r="F111" s="193">
        <v>0</v>
      </c>
      <c r="G111" s="193">
        <v>0</v>
      </c>
      <c r="H111" s="193">
        <v>0</v>
      </c>
      <c r="I111" s="194" t="str">
        <f t="shared" ref="I111:I118" si="81">IFERROR(H111/G111-1,"-")</f>
        <v>-</v>
      </c>
      <c r="J111" s="194">
        <f t="shared" si="78"/>
        <v>0</v>
      </c>
      <c r="K111" s="193">
        <v>8087</v>
      </c>
      <c r="L111" s="193">
        <v>0</v>
      </c>
      <c r="M111" s="193">
        <v>0</v>
      </c>
      <c r="N111" s="193">
        <v>0</v>
      </c>
      <c r="O111" s="193">
        <v>0</v>
      </c>
      <c r="P111" s="193">
        <v>0</v>
      </c>
      <c r="Q111" s="194" t="str">
        <f t="shared" ref="Q111:Q118" si="82">IFERROR(P111/O111-1,"-")</f>
        <v>-</v>
      </c>
      <c r="R111" s="194">
        <f t="shared" si="80"/>
        <v>0</v>
      </c>
      <c r="S111" s="193">
        <v>8087</v>
      </c>
      <c r="T111" s="193">
        <v>9446</v>
      </c>
      <c r="U111" s="193">
        <v>16661</v>
      </c>
      <c r="V111" s="193">
        <v>15286</v>
      </c>
      <c r="W111" s="193">
        <v>16835</v>
      </c>
      <c r="X111" s="194">
        <f t="shared" ref="X111:X118" si="83">IFERROR(W111/V111-1,"-")</f>
        <v>0.1013345544943085</v>
      </c>
      <c r="Y111" s="194">
        <f t="shared" ref="Y111:Y118" si="84">W111/W$8</f>
        <v>2.4953938601601142E-2</v>
      </c>
    </row>
    <row r="112" spans="1:25" s="74" customFormat="1" x14ac:dyDescent="0.25">
      <c r="B112" s="192" t="s">
        <v>113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3">
        <v>0</v>
      </c>
      <c r="I112" s="194" t="str">
        <f t="shared" si="81"/>
        <v>-</v>
      </c>
      <c r="J112" s="194">
        <f t="shared" si="78"/>
        <v>0</v>
      </c>
      <c r="K112" s="193">
        <v>970</v>
      </c>
      <c r="L112" s="193">
        <v>0</v>
      </c>
      <c r="M112" s="193">
        <v>0</v>
      </c>
      <c r="N112" s="193">
        <v>0</v>
      </c>
      <c r="O112" s="193">
        <v>0</v>
      </c>
      <c r="P112" s="193">
        <v>0</v>
      </c>
      <c r="Q112" s="194" t="str">
        <f t="shared" si="82"/>
        <v>-</v>
      </c>
      <c r="R112" s="194">
        <f t="shared" si="80"/>
        <v>0</v>
      </c>
      <c r="S112" s="193">
        <v>970</v>
      </c>
      <c r="T112" s="193">
        <v>1035</v>
      </c>
      <c r="U112" s="193">
        <v>1599</v>
      </c>
      <c r="V112" s="193">
        <v>1507</v>
      </c>
      <c r="W112" s="193">
        <v>1444</v>
      </c>
      <c r="X112" s="194">
        <f t="shared" si="83"/>
        <v>-4.1804910418049124E-2</v>
      </c>
      <c r="Y112" s="194">
        <f t="shared" si="84"/>
        <v>2.1403912884295842E-3</v>
      </c>
    </row>
    <row r="113" spans="1:25" x14ac:dyDescent="0.25">
      <c r="A113" s="74"/>
      <c r="B113" s="192" t="s">
        <v>116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3">
        <v>0</v>
      </c>
      <c r="I113" s="194" t="str">
        <f t="shared" si="81"/>
        <v>-</v>
      </c>
      <c r="J113" s="194">
        <f t="shared" si="78"/>
        <v>0</v>
      </c>
      <c r="K113" s="193">
        <v>723</v>
      </c>
      <c r="L113" s="193">
        <v>0</v>
      </c>
      <c r="M113" s="193">
        <v>0</v>
      </c>
      <c r="N113" s="193">
        <v>0</v>
      </c>
      <c r="O113" s="193">
        <v>0</v>
      </c>
      <c r="P113" s="193">
        <v>0</v>
      </c>
      <c r="Q113" s="194" t="str">
        <f t="shared" si="82"/>
        <v>-</v>
      </c>
      <c r="R113" s="194">
        <f t="shared" si="80"/>
        <v>0</v>
      </c>
      <c r="S113" s="193">
        <v>723</v>
      </c>
      <c r="T113" s="193">
        <v>1303</v>
      </c>
      <c r="U113" s="193">
        <v>2475</v>
      </c>
      <c r="V113" s="193">
        <v>1803</v>
      </c>
      <c r="W113" s="193">
        <v>2500</v>
      </c>
      <c r="X113" s="194">
        <f t="shared" si="83"/>
        <v>0.38657792567942328</v>
      </c>
      <c r="Y113" s="194">
        <f t="shared" si="84"/>
        <v>3.7056635880013578E-3</v>
      </c>
    </row>
    <row r="114" spans="1:25" x14ac:dyDescent="0.25">
      <c r="A114" s="74"/>
      <c r="B114" s="192" t="s">
        <v>123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3">
        <v>0</v>
      </c>
      <c r="I114" s="194" t="str">
        <f t="shared" si="81"/>
        <v>-</v>
      </c>
      <c r="J114" s="194">
        <f t="shared" si="78"/>
        <v>0</v>
      </c>
      <c r="K114" s="193">
        <v>344</v>
      </c>
      <c r="L114" s="193">
        <v>0</v>
      </c>
      <c r="M114" s="193">
        <v>0</v>
      </c>
      <c r="N114" s="193">
        <v>0</v>
      </c>
      <c r="O114" s="193">
        <v>0</v>
      </c>
      <c r="P114" s="193">
        <v>0</v>
      </c>
      <c r="Q114" s="194" t="str">
        <f t="shared" si="82"/>
        <v>-</v>
      </c>
      <c r="R114" s="194">
        <f t="shared" si="80"/>
        <v>0</v>
      </c>
      <c r="S114" s="193">
        <v>344</v>
      </c>
      <c r="T114" s="193">
        <v>1180</v>
      </c>
      <c r="U114" s="193">
        <v>968</v>
      </c>
      <c r="V114" s="193">
        <v>1469</v>
      </c>
      <c r="W114" s="193">
        <v>1398</v>
      </c>
      <c r="X114" s="194">
        <f t="shared" si="83"/>
        <v>-4.8332198774676649E-2</v>
      </c>
      <c r="Y114" s="194">
        <f t="shared" si="84"/>
        <v>2.0722070784103593E-3</v>
      </c>
    </row>
    <row r="115" spans="1:25" x14ac:dyDescent="0.25">
      <c r="A115" s="74"/>
      <c r="B115" s="192" t="s">
        <v>119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3">
        <v>0</v>
      </c>
      <c r="I115" s="194" t="str">
        <f t="shared" si="81"/>
        <v>-</v>
      </c>
      <c r="J115" s="194">
        <f t="shared" si="78"/>
        <v>0</v>
      </c>
      <c r="K115" s="193">
        <v>510</v>
      </c>
      <c r="L115" s="193">
        <v>0</v>
      </c>
      <c r="M115" s="193">
        <v>0</v>
      </c>
      <c r="N115" s="193">
        <v>0</v>
      </c>
      <c r="O115" s="193">
        <v>0</v>
      </c>
      <c r="P115" s="193">
        <v>0</v>
      </c>
      <c r="Q115" s="194" t="str">
        <f t="shared" si="82"/>
        <v>-</v>
      </c>
      <c r="R115" s="194">
        <f t="shared" si="80"/>
        <v>0</v>
      </c>
      <c r="S115" s="193">
        <v>510</v>
      </c>
      <c r="T115" s="193">
        <v>885</v>
      </c>
      <c r="U115" s="193">
        <v>995</v>
      </c>
      <c r="V115" s="193">
        <v>1085</v>
      </c>
      <c r="W115" s="193">
        <v>826</v>
      </c>
      <c r="X115" s="194">
        <f t="shared" si="83"/>
        <v>-0.23870967741935489</v>
      </c>
      <c r="Y115" s="194">
        <f t="shared" si="84"/>
        <v>1.2243512494756485E-3</v>
      </c>
    </row>
    <row r="116" spans="1:25" x14ac:dyDescent="0.25">
      <c r="A116" s="74"/>
      <c r="B116" s="192" t="s">
        <v>128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3">
        <v>0</v>
      </c>
      <c r="I116" s="194" t="str">
        <f t="shared" si="81"/>
        <v>-</v>
      </c>
      <c r="J116" s="194">
        <f t="shared" si="78"/>
        <v>0</v>
      </c>
      <c r="K116" s="193">
        <v>132</v>
      </c>
      <c r="L116" s="193">
        <v>0</v>
      </c>
      <c r="M116" s="193">
        <v>0</v>
      </c>
      <c r="N116" s="193">
        <v>0</v>
      </c>
      <c r="O116" s="193">
        <v>0</v>
      </c>
      <c r="P116" s="193">
        <v>0</v>
      </c>
      <c r="Q116" s="194" t="str">
        <f t="shared" si="82"/>
        <v>-</v>
      </c>
      <c r="R116" s="194">
        <f t="shared" si="80"/>
        <v>0</v>
      </c>
      <c r="S116" s="193">
        <v>132</v>
      </c>
      <c r="T116" s="193">
        <v>225</v>
      </c>
      <c r="U116" s="193">
        <v>327</v>
      </c>
      <c r="V116" s="193">
        <v>507</v>
      </c>
      <c r="W116" s="193">
        <v>461</v>
      </c>
      <c r="X116" s="194">
        <f t="shared" si="83"/>
        <v>-9.0729783037475364E-2</v>
      </c>
      <c r="Y116" s="194">
        <f t="shared" si="84"/>
        <v>6.8332436562745032E-4</v>
      </c>
    </row>
    <row r="117" spans="1:25" x14ac:dyDescent="0.25">
      <c r="A117" s="74"/>
      <c r="B117" s="192" t="s">
        <v>131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3">
        <v>0</v>
      </c>
      <c r="I117" s="194" t="str">
        <f t="shared" si="81"/>
        <v>-</v>
      </c>
      <c r="J117" s="194">
        <f t="shared" si="78"/>
        <v>0</v>
      </c>
      <c r="K117" s="193">
        <v>456</v>
      </c>
      <c r="L117" s="193">
        <v>0</v>
      </c>
      <c r="M117" s="193">
        <v>0</v>
      </c>
      <c r="N117" s="193">
        <v>0</v>
      </c>
      <c r="O117" s="193">
        <v>0</v>
      </c>
      <c r="P117" s="193">
        <v>0</v>
      </c>
      <c r="Q117" s="194" t="str">
        <f t="shared" si="82"/>
        <v>-</v>
      </c>
      <c r="R117" s="194">
        <f t="shared" si="80"/>
        <v>0</v>
      </c>
      <c r="S117" s="193">
        <v>456</v>
      </c>
      <c r="T117" s="193">
        <v>326</v>
      </c>
      <c r="U117" s="193">
        <v>263</v>
      </c>
      <c r="V117" s="193">
        <v>648</v>
      </c>
      <c r="W117" s="193">
        <v>397</v>
      </c>
      <c r="X117" s="194">
        <f t="shared" si="83"/>
        <v>-0.38734567901234573</v>
      </c>
      <c r="Y117" s="194">
        <f t="shared" si="84"/>
        <v>5.8845937777461557E-4</v>
      </c>
    </row>
    <row r="118" spans="1:25" x14ac:dyDescent="0.25">
      <c r="A118" s="74"/>
      <c r="B118" s="197" t="s">
        <v>145</v>
      </c>
      <c r="C118" s="198">
        <f t="shared" ref="C118" si="85">C110-SUM(C111:C117)</f>
        <v>0</v>
      </c>
      <c r="D118" s="198">
        <f t="shared" ref="D118:H118" si="86">D110-SUM(D111:D117)</f>
        <v>0</v>
      </c>
      <c r="E118" s="198">
        <f t="shared" si="86"/>
        <v>0</v>
      </c>
      <c r="F118" s="198">
        <f t="shared" si="86"/>
        <v>0</v>
      </c>
      <c r="G118" s="198">
        <f t="shared" si="86"/>
        <v>0</v>
      </c>
      <c r="H118" s="198">
        <f t="shared" si="86"/>
        <v>0</v>
      </c>
      <c r="I118" s="199" t="str">
        <f t="shared" si="81"/>
        <v>-</v>
      </c>
      <c r="J118" s="199">
        <f t="shared" si="78"/>
        <v>0</v>
      </c>
      <c r="K118" s="198">
        <f t="shared" ref="K118:P118" si="87">K110-SUM(K111:K117)</f>
        <v>2842</v>
      </c>
      <c r="L118" s="198">
        <f t="shared" si="87"/>
        <v>0</v>
      </c>
      <c r="M118" s="198">
        <f t="shared" si="87"/>
        <v>0</v>
      </c>
      <c r="N118" s="198">
        <f t="shared" si="87"/>
        <v>0</v>
      </c>
      <c r="O118" s="198">
        <f t="shared" si="87"/>
        <v>0</v>
      </c>
      <c r="P118" s="198">
        <f t="shared" si="87"/>
        <v>0</v>
      </c>
      <c r="Q118" s="199" t="str">
        <f t="shared" si="82"/>
        <v>-</v>
      </c>
      <c r="R118" s="199">
        <f t="shared" si="80"/>
        <v>0</v>
      </c>
      <c r="S118" s="198">
        <f>S110-SUM(S111:S117)</f>
        <v>2842</v>
      </c>
      <c r="T118" s="198">
        <f>T110-SUM(T111:T117)</f>
        <v>4610</v>
      </c>
      <c r="U118" s="198">
        <f>U110-SUM(U111:U117)</f>
        <v>4038</v>
      </c>
      <c r="V118" s="198">
        <f>V110-SUM(V111:V117)</f>
        <v>4650</v>
      </c>
      <c r="W118" s="198">
        <f>W110-SUM(W111:W117)</f>
        <v>6865</v>
      </c>
      <c r="X118" s="199">
        <f t="shared" si="83"/>
        <v>0.47634408602150535</v>
      </c>
      <c r="Y118" s="199">
        <f t="shared" si="84"/>
        <v>1.0175752212651728E-2</v>
      </c>
    </row>
    <row r="119" spans="1:25" x14ac:dyDescent="0.25">
      <c r="A119" s="74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</row>
    <row r="120" spans="1:25" x14ac:dyDescent="0.25">
      <c r="A120" s="74"/>
      <c r="B120" s="185" t="s">
        <v>68</v>
      </c>
      <c r="C120" s="207">
        <f t="shared" ref="C120:H120" si="88">C121+C124</f>
        <v>22425</v>
      </c>
      <c r="D120" s="207">
        <f t="shared" si="88"/>
        <v>7183</v>
      </c>
      <c r="E120" s="207">
        <f t="shared" si="88"/>
        <v>12087</v>
      </c>
      <c r="F120" s="207">
        <f t="shared" si="88"/>
        <v>18544</v>
      </c>
      <c r="G120" s="207">
        <f t="shared" si="88"/>
        <v>19682</v>
      </c>
      <c r="H120" s="207">
        <f t="shared" si="88"/>
        <v>18326</v>
      </c>
      <c r="I120" s="208">
        <f>IFERROR(H120/G120-1,"-")</f>
        <v>-6.8895437455543163E-2</v>
      </c>
      <c r="J120" s="208">
        <f t="shared" ref="J120:J132" si="89">H120/H$8</f>
        <v>0.14503007280785057</v>
      </c>
      <c r="K120" s="207">
        <f t="shared" ref="K120:P120" si="90">K121+K124</f>
        <v>21492</v>
      </c>
      <c r="L120" s="207">
        <f t="shared" si="90"/>
        <v>5625</v>
      </c>
      <c r="M120" s="207">
        <f t="shared" si="90"/>
        <v>19118</v>
      </c>
      <c r="N120" s="207">
        <f t="shared" si="90"/>
        <v>27840</v>
      </c>
      <c r="O120" s="207">
        <f t="shared" si="90"/>
        <v>26810</v>
      </c>
      <c r="P120" s="207">
        <f t="shared" si="90"/>
        <v>31202</v>
      </c>
      <c r="Q120" s="208">
        <f>IFERROR(P120/O120-1,"-")</f>
        <v>0.1638194703468856</v>
      </c>
      <c r="R120" s="208">
        <f t="shared" ref="R120:R132" si="91">P120/P$8</f>
        <v>5.6908567290979296E-2</v>
      </c>
      <c r="S120" s="207">
        <f>S121+S124</f>
        <v>43917</v>
      </c>
      <c r="T120" s="207">
        <f>T121+T124</f>
        <v>31205</v>
      </c>
      <c r="U120" s="207">
        <f>U121+U124</f>
        <v>46384</v>
      </c>
      <c r="V120" s="207">
        <f>V121+V124</f>
        <v>46492</v>
      </c>
      <c r="W120" s="207">
        <f>W121+W124</f>
        <v>49528</v>
      </c>
      <c r="X120" s="208">
        <f>IFERROR(W120/V120-1,"-")</f>
        <v>6.5301557257162468E-2</v>
      </c>
      <c r="Y120" s="208">
        <f>W120/W$8</f>
        <v>7.3413642474612503E-2</v>
      </c>
    </row>
    <row r="121" spans="1:25" x14ac:dyDescent="0.25">
      <c r="A121" s="74"/>
      <c r="B121" s="188" t="s">
        <v>97</v>
      </c>
      <c r="C121" s="189">
        <v>10194</v>
      </c>
      <c r="D121" s="189">
        <v>3586</v>
      </c>
      <c r="E121" s="189">
        <v>5801</v>
      </c>
      <c r="F121" s="189">
        <v>9156</v>
      </c>
      <c r="G121" s="189">
        <v>11401</v>
      </c>
      <c r="H121" s="189">
        <v>9253</v>
      </c>
      <c r="I121" s="190">
        <f>IFERROR(H121/G121-1,"-")</f>
        <v>-0.1884045259187791</v>
      </c>
      <c r="J121" s="190">
        <f t="shared" si="89"/>
        <v>7.3227287116176001E-2</v>
      </c>
      <c r="K121" s="189">
        <v>11807</v>
      </c>
      <c r="L121" s="189">
        <v>4081</v>
      </c>
      <c r="M121" s="189">
        <v>9767</v>
      </c>
      <c r="N121" s="189">
        <v>13379</v>
      </c>
      <c r="O121" s="189">
        <v>12379</v>
      </c>
      <c r="P121" s="189">
        <v>16127</v>
      </c>
      <c r="Q121" s="190">
        <f>IFERROR(P121/O121-1,"-")</f>
        <v>0.30277082155262947</v>
      </c>
      <c r="R121" s="190">
        <f t="shared" si="91"/>
        <v>2.94136422249094E-2</v>
      </c>
      <c r="S121" s="189">
        <v>22001</v>
      </c>
      <c r="T121" s="189">
        <v>15568</v>
      </c>
      <c r="U121" s="189">
        <v>22535</v>
      </c>
      <c r="V121" s="189">
        <v>23780</v>
      </c>
      <c r="W121" s="189">
        <v>25380</v>
      </c>
      <c r="X121" s="190">
        <f>IFERROR(W121/V121-1,"-")</f>
        <v>6.728343145500415E-2</v>
      </c>
      <c r="Y121" s="190">
        <f>W121/W$8</f>
        <v>3.7619896745389785E-2</v>
      </c>
    </row>
    <row r="122" spans="1:25" x14ac:dyDescent="0.25">
      <c r="A122" s="74"/>
      <c r="B122" s="192" t="s">
        <v>103</v>
      </c>
      <c r="C122" s="193">
        <v>5412</v>
      </c>
      <c r="D122" s="193">
        <v>1905</v>
      </c>
      <c r="E122" s="193">
        <v>2465</v>
      </c>
      <c r="F122" s="193">
        <v>4350</v>
      </c>
      <c r="G122" s="193">
        <v>6427</v>
      </c>
      <c r="H122" s="193">
        <v>4334</v>
      </c>
      <c r="I122" s="194">
        <f>IFERROR(H122/G122-1,"-")</f>
        <v>-0.32565738291582391</v>
      </c>
      <c r="J122" s="194">
        <f t="shared" si="89"/>
        <v>3.4298828743273189E-2</v>
      </c>
      <c r="K122" s="193">
        <v>5891</v>
      </c>
      <c r="L122" s="193">
        <v>2157</v>
      </c>
      <c r="M122" s="193">
        <v>4198</v>
      </c>
      <c r="N122" s="193">
        <v>6290</v>
      </c>
      <c r="O122" s="193">
        <v>3981</v>
      </c>
      <c r="P122" s="193">
        <v>6654</v>
      </c>
      <c r="Q122" s="194">
        <f>IFERROR(P122/O122-1,"-")</f>
        <v>0.67143933685003776</v>
      </c>
      <c r="R122" s="194">
        <f t="shared" si="91"/>
        <v>1.2136068417222493E-2</v>
      </c>
      <c r="S122" s="193">
        <v>11303</v>
      </c>
      <c r="T122" s="193">
        <v>6663</v>
      </c>
      <c r="U122" s="193">
        <v>10640</v>
      </c>
      <c r="V122" s="193">
        <v>10408</v>
      </c>
      <c r="W122" s="193">
        <v>10988</v>
      </c>
      <c r="X122" s="194">
        <f>IFERROR(W122/V122-1,"-")</f>
        <v>5.5726364335126899E-2</v>
      </c>
      <c r="Y122" s="194">
        <f>W122/W$8</f>
        <v>1.6287132601983566E-2</v>
      </c>
    </row>
    <row r="123" spans="1:25" x14ac:dyDescent="0.25">
      <c r="A123" s="74"/>
      <c r="B123" s="192" t="s">
        <v>100</v>
      </c>
      <c r="C123" s="193">
        <v>4782</v>
      </c>
      <c r="D123" s="193">
        <v>1681</v>
      </c>
      <c r="E123" s="193">
        <v>3336</v>
      </c>
      <c r="F123" s="193">
        <v>4806</v>
      </c>
      <c r="G123" s="193">
        <v>4974</v>
      </c>
      <c r="H123" s="193">
        <v>4919</v>
      </c>
      <c r="I123" s="194">
        <f>IFERROR(H123/G123-1,"-")</f>
        <v>-1.1057498994772819E-2</v>
      </c>
      <c r="J123" s="194">
        <f t="shared" si="89"/>
        <v>3.8928458372902819E-2</v>
      </c>
      <c r="K123" s="193">
        <v>5916</v>
      </c>
      <c r="L123" s="193">
        <v>1924</v>
      </c>
      <c r="M123" s="193">
        <v>5569</v>
      </c>
      <c r="N123" s="193">
        <v>7089</v>
      </c>
      <c r="O123" s="193">
        <v>8398</v>
      </c>
      <c r="P123" s="193">
        <v>9473</v>
      </c>
      <c r="Q123" s="194">
        <f>IFERROR(P123/O123-1,"-")</f>
        <v>0.12800666825434637</v>
      </c>
      <c r="R123" s="194">
        <f t="shared" si="91"/>
        <v>1.7277573807686908E-2</v>
      </c>
      <c r="S123" s="193">
        <v>10698</v>
      </c>
      <c r="T123" s="193">
        <v>8905</v>
      </c>
      <c r="U123" s="193">
        <v>11895</v>
      </c>
      <c r="V123" s="193">
        <v>13372</v>
      </c>
      <c r="W123" s="193">
        <v>14392</v>
      </c>
      <c r="X123" s="194">
        <f>IFERROR(W123/V123-1,"-")</f>
        <v>7.6278791504636567E-2</v>
      </c>
      <c r="Y123" s="194">
        <f>W123/W$8</f>
        <v>2.1332764143406218E-2</v>
      </c>
    </row>
    <row r="124" spans="1:25" x14ac:dyDescent="0.25">
      <c r="A124" s="74"/>
      <c r="B124" s="188" t="s">
        <v>107</v>
      </c>
      <c r="C124" s="189">
        <v>12231</v>
      </c>
      <c r="D124" s="189">
        <v>3597</v>
      </c>
      <c r="E124" s="189">
        <v>6286</v>
      </c>
      <c r="F124" s="189">
        <v>9388</v>
      </c>
      <c r="G124" s="189">
        <v>8281</v>
      </c>
      <c r="H124" s="189">
        <v>9073</v>
      </c>
      <c r="I124" s="190">
        <f>IFERROR(H124/G124-1,"-")</f>
        <v>9.564062311315058E-2</v>
      </c>
      <c r="J124" s="190">
        <f t="shared" si="89"/>
        <v>7.1802785691674587E-2</v>
      </c>
      <c r="K124" s="189">
        <v>9685</v>
      </c>
      <c r="L124" s="189">
        <v>1544</v>
      </c>
      <c r="M124" s="189">
        <v>9351</v>
      </c>
      <c r="N124" s="189">
        <v>14461</v>
      </c>
      <c r="O124" s="189">
        <v>14431</v>
      </c>
      <c r="P124" s="189">
        <v>15075</v>
      </c>
      <c r="Q124" s="190">
        <f>IFERROR(P124/O124-1,"-")</f>
        <v>4.4626152033816036E-2</v>
      </c>
      <c r="R124" s="190">
        <f t="shared" si="91"/>
        <v>2.7494925066069896E-2</v>
      </c>
      <c r="S124" s="189">
        <v>21916</v>
      </c>
      <c r="T124" s="189">
        <v>15637</v>
      </c>
      <c r="U124" s="189">
        <v>23849</v>
      </c>
      <c r="V124" s="189">
        <v>22712</v>
      </c>
      <c r="W124" s="189">
        <v>24148</v>
      </c>
      <c r="X124" s="190">
        <f>IFERROR(W124/V124-1,"-")</f>
        <v>6.3226488200070374E-2</v>
      </c>
      <c r="Y124" s="190">
        <f>W124/W$8</f>
        <v>3.5793745729222712E-2</v>
      </c>
    </row>
    <row r="125" spans="1:25" s="74" customFormat="1" x14ac:dyDescent="0.25">
      <c r="B125" s="192" t="s">
        <v>110</v>
      </c>
      <c r="C125" s="193">
        <v>899</v>
      </c>
      <c r="D125" s="193">
        <v>48</v>
      </c>
      <c r="E125" s="193">
        <v>377</v>
      </c>
      <c r="F125" s="193">
        <v>714</v>
      </c>
      <c r="G125" s="193">
        <v>801</v>
      </c>
      <c r="H125" s="193">
        <v>729</v>
      </c>
      <c r="I125" s="194">
        <f t="shared" ref="I125:I132" si="92">IFERROR(H125/G125-1,"-")</f>
        <v>-8.98876404494382E-2</v>
      </c>
      <c r="J125" s="194">
        <f t="shared" si="89"/>
        <v>5.7692307692307696E-3</v>
      </c>
      <c r="K125" s="193">
        <v>1541</v>
      </c>
      <c r="L125" s="193">
        <v>75</v>
      </c>
      <c r="M125" s="193">
        <v>1285</v>
      </c>
      <c r="N125" s="193">
        <v>2223</v>
      </c>
      <c r="O125" s="193">
        <v>2339</v>
      </c>
      <c r="P125" s="193">
        <v>2141</v>
      </c>
      <c r="Q125" s="194">
        <f t="shared" ref="Q125:Q132" si="93">IFERROR(P125/O125-1,"-")</f>
        <v>-8.4651560495938472E-2</v>
      </c>
      <c r="R125" s="194">
        <f t="shared" si="91"/>
        <v>3.9049177158511205E-3</v>
      </c>
      <c r="S125" s="193">
        <v>2440</v>
      </c>
      <c r="T125" s="193">
        <v>1662</v>
      </c>
      <c r="U125" s="193">
        <v>2937</v>
      </c>
      <c r="V125" s="193">
        <v>3140</v>
      </c>
      <c r="W125" s="193">
        <v>2870</v>
      </c>
      <c r="X125" s="194">
        <f t="shared" ref="X125:X132" si="94">IFERROR(W125/V125-1,"-")</f>
        <v>-8.5987261146496796E-2</v>
      </c>
      <c r="Y125" s="194">
        <f t="shared" ref="Y125:Y132" si="95">W125/W$8</f>
        <v>4.254101799025559E-3</v>
      </c>
    </row>
    <row r="126" spans="1:25" s="74" customFormat="1" x14ac:dyDescent="0.25">
      <c r="B126" s="192" t="s">
        <v>113</v>
      </c>
      <c r="C126" s="193">
        <v>974</v>
      </c>
      <c r="D126" s="193">
        <v>361</v>
      </c>
      <c r="E126" s="193">
        <v>698</v>
      </c>
      <c r="F126" s="193">
        <v>1434</v>
      </c>
      <c r="G126" s="193">
        <v>1445</v>
      </c>
      <c r="H126" s="193">
        <v>1472</v>
      </c>
      <c r="I126" s="194">
        <f t="shared" si="92"/>
        <v>1.86851211072665E-2</v>
      </c>
      <c r="J126" s="194">
        <f t="shared" si="89"/>
        <v>1.1649256093700539E-2</v>
      </c>
      <c r="K126" s="193">
        <v>1448</v>
      </c>
      <c r="L126" s="193">
        <v>209</v>
      </c>
      <c r="M126" s="193">
        <v>1191</v>
      </c>
      <c r="N126" s="193">
        <v>2321</v>
      </c>
      <c r="O126" s="193">
        <v>2140</v>
      </c>
      <c r="P126" s="193">
        <v>2676</v>
      </c>
      <c r="Q126" s="194">
        <f t="shared" si="93"/>
        <v>0.25046728971962606</v>
      </c>
      <c r="R126" s="194">
        <f t="shared" si="91"/>
        <v>4.8806911759073325E-3</v>
      </c>
      <c r="S126" s="193">
        <v>2422</v>
      </c>
      <c r="T126" s="193">
        <v>1889</v>
      </c>
      <c r="U126" s="193">
        <v>3755</v>
      </c>
      <c r="V126" s="193">
        <v>3585</v>
      </c>
      <c r="W126" s="193">
        <v>4148</v>
      </c>
      <c r="X126" s="194">
        <f t="shared" si="94"/>
        <v>0.15704323570432366</v>
      </c>
      <c r="Y126" s="194">
        <f t="shared" si="95"/>
        <v>6.1484370252118531E-3</v>
      </c>
    </row>
    <row r="127" spans="1:25" x14ac:dyDescent="0.25">
      <c r="A127" s="74"/>
      <c r="B127" s="192" t="s">
        <v>116</v>
      </c>
      <c r="C127" s="193">
        <v>771</v>
      </c>
      <c r="D127" s="193">
        <v>254</v>
      </c>
      <c r="E127" s="193">
        <v>486</v>
      </c>
      <c r="F127" s="193">
        <v>646</v>
      </c>
      <c r="G127" s="193">
        <v>553</v>
      </c>
      <c r="H127" s="193">
        <v>777</v>
      </c>
      <c r="I127" s="194">
        <f t="shared" si="92"/>
        <v>0.40506329113924044</v>
      </c>
      <c r="J127" s="194">
        <f t="shared" si="89"/>
        <v>6.1490978157644821E-3</v>
      </c>
      <c r="K127" s="193">
        <v>790</v>
      </c>
      <c r="L127" s="193">
        <v>349</v>
      </c>
      <c r="M127" s="193">
        <v>1057</v>
      </c>
      <c r="N127" s="193">
        <v>1233</v>
      </c>
      <c r="O127" s="193">
        <v>1074</v>
      </c>
      <c r="P127" s="193">
        <v>1149</v>
      </c>
      <c r="Q127" s="194">
        <f t="shared" si="93"/>
        <v>6.9832402234636826E-2</v>
      </c>
      <c r="R127" s="194">
        <f t="shared" si="91"/>
        <v>2.095633094588014E-3</v>
      </c>
      <c r="S127" s="193">
        <v>1561</v>
      </c>
      <c r="T127" s="193">
        <v>1543</v>
      </c>
      <c r="U127" s="193">
        <v>1879</v>
      </c>
      <c r="V127" s="193">
        <v>1627</v>
      </c>
      <c r="W127" s="193">
        <v>1926</v>
      </c>
      <c r="X127" s="194">
        <f t="shared" si="94"/>
        <v>0.1837738168408114</v>
      </c>
      <c r="Y127" s="194">
        <f t="shared" si="95"/>
        <v>2.8548432281962459E-3</v>
      </c>
    </row>
    <row r="128" spans="1:25" x14ac:dyDescent="0.25">
      <c r="A128" s="74"/>
      <c r="B128" s="192" t="s">
        <v>123</v>
      </c>
      <c r="C128" s="193">
        <v>228</v>
      </c>
      <c r="D128" s="193">
        <v>42</v>
      </c>
      <c r="E128" s="193">
        <v>185</v>
      </c>
      <c r="F128" s="193">
        <v>192</v>
      </c>
      <c r="G128" s="193">
        <v>190</v>
      </c>
      <c r="H128" s="193">
        <v>268</v>
      </c>
      <c r="I128" s="194">
        <f t="shared" si="92"/>
        <v>0.41052631578947363</v>
      </c>
      <c r="J128" s="194">
        <f t="shared" si="89"/>
        <v>2.1209243431465656E-3</v>
      </c>
      <c r="K128" s="193">
        <v>218</v>
      </c>
      <c r="L128" s="193">
        <v>40</v>
      </c>
      <c r="M128" s="193">
        <v>355</v>
      </c>
      <c r="N128" s="193">
        <v>368</v>
      </c>
      <c r="O128" s="193">
        <v>409</v>
      </c>
      <c r="P128" s="193">
        <v>412</v>
      </c>
      <c r="Q128" s="194">
        <f t="shared" si="93"/>
        <v>7.3349633251833524E-3</v>
      </c>
      <c r="R128" s="194">
        <f t="shared" si="91"/>
        <v>7.5143675802459683E-4</v>
      </c>
      <c r="S128" s="193">
        <v>446</v>
      </c>
      <c r="T128" s="193">
        <v>540</v>
      </c>
      <c r="U128" s="193">
        <v>560</v>
      </c>
      <c r="V128" s="193">
        <v>599</v>
      </c>
      <c r="W128" s="193">
        <v>680</v>
      </c>
      <c r="X128" s="194">
        <f t="shared" si="94"/>
        <v>0.13522537562604331</v>
      </c>
      <c r="Y128" s="194">
        <f t="shared" si="95"/>
        <v>1.0079404959363694E-3</v>
      </c>
    </row>
    <row r="129" spans="1:25" x14ac:dyDescent="0.25">
      <c r="A129" s="74"/>
      <c r="B129" s="192" t="s">
        <v>119</v>
      </c>
      <c r="C129" s="193">
        <v>161</v>
      </c>
      <c r="D129" s="193">
        <v>32</v>
      </c>
      <c r="E129" s="193">
        <v>112</v>
      </c>
      <c r="F129" s="193">
        <v>148</v>
      </c>
      <c r="G129" s="193">
        <v>153</v>
      </c>
      <c r="H129" s="193">
        <v>150</v>
      </c>
      <c r="I129" s="194">
        <f t="shared" si="92"/>
        <v>-1.9607843137254943E-2</v>
      </c>
      <c r="J129" s="194">
        <f t="shared" si="89"/>
        <v>1.1870845204178537E-3</v>
      </c>
      <c r="K129" s="193">
        <v>209</v>
      </c>
      <c r="L129" s="193">
        <v>48</v>
      </c>
      <c r="M129" s="193">
        <v>237</v>
      </c>
      <c r="N129" s="193">
        <v>291</v>
      </c>
      <c r="O129" s="193">
        <v>322</v>
      </c>
      <c r="P129" s="193">
        <v>395</v>
      </c>
      <c r="Q129" s="194">
        <f t="shared" si="93"/>
        <v>0.22670807453416142</v>
      </c>
      <c r="R129" s="194">
        <f t="shared" si="91"/>
        <v>7.2043087237795079E-4</v>
      </c>
      <c r="S129" s="193">
        <v>370</v>
      </c>
      <c r="T129" s="193">
        <v>349</v>
      </c>
      <c r="U129" s="193">
        <v>439</v>
      </c>
      <c r="V129" s="193">
        <v>475</v>
      </c>
      <c r="W129" s="193">
        <v>545</v>
      </c>
      <c r="X129" s="194">
        <f t="shared" si="94"/>
        <v>0.14736842105263159</v>
      </c>
      <c r="Y129" s="194">
        <f t="shared" si="95"/>
        <v>8.0783466218429601E-4</v>
      </c>
    </row>
    <row r="130" spans="1:25" x14ac:dyDescent="0.25">
      <c r="A130" s="74"/>
      <c r="B130" s="192" t="s">
        <v>128</v>
      </c>
      <c r="C130" s="193">
        <v>131</v>
      </c>
      <c r="D130" s="193">
        <v>3</v>
      </c>
      <c r="E130" s="193">
        <v>73</v>
      </c>
      <c r="F130" s="193">
        <v>71</v>
      </c>
      <c r="G130" s="193">
        <v>118</v>
      </c>
      <c r="H130" s="193">
        <v>146</v>
      </c>
      <c r="I130" s="194">
        <f t="shared" si="92"/>
        <v>0.23728813559322037</v>
      </c>
      <c r="J130" s="194">
        <f t="shared" si="89"/>
        <v>1.1554289332067109E-3</v>
      </c>
      <c r="K130" s="193">
        <v>384</v>
      </c>
      <c r="L130" s="193">
        <v>1</v>
      </c>
      <c r="M130" s="193">
        <v>205</v>
      </c>
      <c r="N130" s="193">
        <v>272</v>
      </c>
      <c r="O130" s="193">
        <v>385</v>
      </c>
      <c r="P130" s="193">
        <v>256</v>
      </c>
      <c r="Q130" s="194">
        <f t="shared" si="93"/>
        <v>-0.33506493506493507</v>
      </c>
      <c r="R130" s="194">
        <f t="shared" si="91"/>
        <v>4.6691216032596305E-4</v>
      </c>
      <c r="S130" s="193">
        <v>515</v>
      </c>
      <c r="T130" s="193">
        <v>278</v>
      </c>
      <c r="U130" s="193">
        <v>343</v>
      </c>
      <c r="V130" s="193">
        <v>503</v>
      </c>
      <c r="W130" s="193">
        <v>402</v>
      </c>
      <c r="X130" s="194">
        <f t="shared" si="94"/>
        <v>-0.20079522862823063</v>
      </c>
      <c r="Y130" s="194">
        <f t="shared" si="95"/>
        <v>5.9587070495061836E-4</v>
      </c>
    </row>
    <row r="131" spans="1:25" x14ac:dyDescent="0.25">
      <c r="A131" s="74"/>
      <c r="B131" s="192" t="s">
        <v>131</v>
      </c>
      <c r="C131" s="193">
        <v>130</v>
      </c>
      <c r="D131" s="193">
        <v>16</v>
      </c>
      <c r="E131" s="193">
        <v>69</v>
      </c>
      <c r="F131" s="193">
        <v>217</v>
      </c>
      <c r="G131" s="193">
        <v>96</v>
      </c>
      <c r="H131" s="193">
        <v>115</v>
      </c>
      <c r="I131" s="194">
        <f t="shared" si="92"/>
        <v>0.19791666666666674</v>
      </c>
      <c r="J131" s="194">
        <f t="shared" si="89"/>
        <v>9.1009813232035457E-4</v>
      </c>
      <c r="K131" s="193">
        <v>664</v>
      </c>
      <c r="L131" s="193">
        <v>14</v>
      </c>
      <c r="M131" s="193">
        <v>451</v>
      </c>
      <c r="N131" s="193">
        <v>549</v>
      </c>
      <c r="O131" s="193">
        <v>621</v>
      </c>
      <c r="P131" s="193">
        <v>703</v>
      </c>
      <c r="Q131" s="194">
        <f t="shared" si="93"/>
        <v>0.13204508856682762</v>
      </c>
      <c r="R131" s="194">
        <f t="shared" si="91"/>
        <v>1.282184565270125E-3</v>
      </c>
      <c r="S131" s="193">
        <v>794</v>
      </c>
      <c r="T131" s="193">
        <v>520</v>
      </c>
      <c r="U131" s="193">
        <v>766</v>
      </c>
      <c r="V131" s="193">
        <v>717</v>
      </c>
      <c r="W131" s="193">
        <v>818</v>
      </c>
      <c r="X131" s="194">
        <f t="shared" si="94"/>
        <v>0.14086471408647139</v>
      </c>
      <c r="Y131" s="194">
        <f t="shared" si="95"/>
        <v>1.2124931259940442E-3</v>
      </c>
    </row>
    <row r="132" spans="1:25" x14ac:dyDescent="0.25">
      <c r="A132" s="74"/>
      <c r="B132" s="197" t="s">
        <v>145</v>
      </c>
      <c r="C132" s="198">
        <f t="shared" ref="C132" si="96">C124-SUM(C125:C131)</f>
        <v>8937</v>
      </c>
      <c r="D132" s="198">
        <f t="shared" ref="D132:H132" si="97">D124-SUM(D125:D131)</f>
        <v>2841</v>
      </c>
      <c r="E132" s="198">
        <f t="shared" si="97"/>
        <v>4286</v>
      </c>
      <c r="F132" s="198">
        <f t="shared" si="97"/>
        <v>5966</v>
      </c>
      <c r="G132" s="198">
        <f t="shared" si="97"/>
        <v>4925</v>
      </c>
      <c r="H132" s="198">
        <f t="shared" si="97"/>
        <v>5416</v>
      </c>
      <c r="I132" s="199">
        <f t="shared" si="92"/>
        <v>9.9695431472081264E-2</v>
      </c>
      <c r="J132" s="199">
        <f t="shared" si="89"/>
        <v>4.2861665083887307E-2</v>
      </c>
      <c r="K132" s="198">
        <f t="shared" ref="K132:P132" si="98">K124-SUM(K125:K131)</f>
        <v>4431</v>
      </c>
      <c r="L132" s="198">
        <f t="shared" si="98"/>
        <v>808</v>
      </c>
      <c r="M132" s="198">
        <f t="shared" si="98"/>
        <v>4570</v>
      </c>
      <c r="N132" s="198">
        <f t="shared" si="98"/>
        <v>7204</v>
      </c>
      <c r="O132" s="198">
        <f t="shared" si="98"/>
        <v>7141</v>
      </c>
      <c r="P132" s="198">
        <f t="shared" si="98"/>
        <v>7343</v>
      </c>
      <c r="Q132" s="199">
        <f t="shared" si="93"/>
        <v>2.8287354712225099E-2</v>
      </c>
      <c r="R132" s="199">
        <f t="shared" si="91"/>
        <v>1.3392718723724792E-2</v>
      </c>
      <c r="S132" s="198">
        <f>S124-SUM(S125:S131)</f>
        <v>13368</v>
      </c>
      <c r="T132" s="198">
        <f>T124-SUM(T125:T131)</f>
        <v>8856</v>
      </c>
      <c r="U132" s="198">
        <f>U124-SUM(U125:U131)</f>
        <v>13170</v>
      </c>
      <c r="V132" s="198">
        <f>V124-SUM(V125:V131)</f>
        <v>12066</v>
      </c>
      <c r="W132" s="198">
        <f>W124-SUM(W125:W131)</f>
        <v>12759</v>
      </c>
      <c r="X132" s="199">
        <f t="shared" si="94"/>
        <v>5.7434112381899549E-2</v>
      </c>
      <c r="Y132" s="199">
        <f t="shared" si="95"/>
        <v>1.891222468772373E-2</v>
      </c>
    </row>
    <row r="133" spans="1:25" x14ac:dyDescent="0.25">
      <c r="A133" s="74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</row>
    <row r="134" spans="1:25" x14ac:dyDescent="0.25">
      <c r="A134" s="74"/>
      <c r="B134" s="185" t="s">
        <v>68</v>
      </c>
      <c r="C134" s="207">
        <f t="shared" ref="C134:H134" si="99">C135+C138</f>
        <v>5795</v>
      </c>
      <c r="D134" s="207">
        <f t="shared" si="99"/>
        <v>0</v>
      </c>
      <c r="E134" s="207">
        <f t="shared" si="99"/>
        <v>6957</v>
      </c>
      <c r="F134" s="207">
        <f t="shared" si="99"/>
        <v>7026</v>
      </c>
      <c r="G134" s="207">
        <f t="shared" si="99"/>
        <v>8340</v>
      </c>
      <c r="H134" s="207">
        <f t="shared" si="99"/>
        <v>7862</v>
      </c>
      <c r="I134" s="208">
        <f>IFERROR(H134/G134-1,"-")</f>
        <v>-5.731414868105511E-2</v>
      </c>
      <c r="J134" s="208">
        <f t="shared" ref="J134:J146" si="100">H134/H$8</f>
        <v>6.221905666350111E-2</v>
      </c>
      <c r="K134" s="207">
        <f t="shared" ref="K134:P134" si="101">K135+K138</f>
        <v>27322</v>
      </c>
      <c r="L134" s="207">
        <f t="shared" si="101"/>
        <v>0</v>
      </c>
      <c r="M134" s="207">
        <f t="shared" si="101"/>
        <v>22952</v>
      </c>
      <c r="N134" s="207">
        <f t="shared" si="101"/>
        <v>30352</v>
      </c>
      <c r="O134" s="207">
        <f t="shared" si="101"/>
        <v>30090</v>
      </c>
      <c r="P134" s="207">
        <f t="shared" si="101"/>
        <v>29330</v>
      </c>
      <c r="Q134" s="208">
        <f>IFERROR(P134/O134-1,"-")</f>
        <v>-2.5257560651379185E-2</v>
      </c>
      <c r="R134" s="208">
        <f t="shared" ref="R134:R146" si="102">P134/P$8</f>
        <v>5.3494272118595691E-2</v>
      </c>
      <c r="S134" s="207">
        <f>S135+S138</f>
        <v>33117</v>
      </c>
      <c r="T134" s="207">
        <f>T135+T138</f>
        <v>29909</v>
      </c>
      <c r="U134" s="207">
        <f>U135+U138</f>
        <v>37378</v>
      </c>
      <c r="V134" s="207">
        <f>V135+V138</f>
        <v>38430</v>
      </c>
      <c r="W134" s="207">
        <f>W135+W138</f>
        <v>37192</v>
      </c>
      <c r="X134" s="208">
        <f>IFERROR(W134/V134-1,"-")</f>
        <v>-3.2214415820973175E-2</v>
      </c>
      <c r="Y134" s="208">
        <f>W134/W$8</f>
        <v>5.5128416065978597E-2</v>
      </c>
    </row>
    <row r="135" spans="1:25" x14ac:dyDescent="0.25">
      <c r="A135" s="74"/>
      <c r="B135" s="188" t="s">
        <v>97</v>
      </c>
      <c r="C135" s="189">
        <v>474</v>
      </c>
      <c r="D135" s="189">
        <v>0</v>
      </c>
      <c r="E135" s="189">
        <v>426</v>
      </c>
      <c r="F135" s="189">
        <v>270</v>
      </c>
      <c r="G135" s="189">
        <v>1039</v>
      </c>
      <c r="H135" s="189">
        <v>153</v>
      </c>
      <c r="I135" s="190">
        <f>IFERROR(H135/G135-1,"-")</f>
        <v>-0.85274302213666986</v>
      </c>
      <c r="J135" s="190">
        <f t="shared" si="100"/>
        <v>1.2108262108262108E-3</v>
      </c>
      <c r="K135" s="189">
        <v>1153</v>
      </c>
      <c r="L135" s="189">
        <v>0</v>
      </c>
      <c r="M135" s="189">
        <v>1405</v>
      </c>
      <c r="N135" s="189">
        <v>2013</v>
      </c>
      <c r="O135" s="189">
        <v>916</v>
      </c>
      <c r="P135" s="189">
        <v>1009</v>
      </c>
      <c r="Q135" s="190">
        <f>IFERROR(P135/O135-1,"-")</f>
        <v>0.10152838427947608</v>
      </c>
      <c r="R135" s="190">
        <f t="shared" si="102"/>
        <v>1.8402905069097527E-3</v>
      </c>
      <c r="S135" s="189">
        <v>1627</v>
      </c>
      <c r="T135" s="189">
        <v>1831</v>
      </c>
      <c r="U135" s="189">
        <v>2283</v>
      </c>
      <c r="V135" s="189">
        <v>1955</v>
      </c>
      <c r="W135" s="189">
        <v>1162</v>
      </c>
      <c r="X135" s="190">
        <f>IFERROR(W135/V135-1,"-")</f>
        <v>-0.40562659846547311</v>
      </c>
      <c r="Y135" s="190">
        <f>W135/W$8</f>
        <v>1.7223924357030311E-3</v>
      </c>
    </row>
    <row r="136" spans="1:25" x14ac:dyDescent="0.25">
      <c r="A136" s="74"/>
      <c r="B136" s="192" t="s">
        <v>103</v>
      </c>
      <c r="C136" s="193">
        <v>474</v>
      </c>
      <c r="D136" s="193">
        <v>0</v>
      </c>
      <c r="E136" s="193">
        <v>355</v>
      </c>
      <c r="F136" s="193">
        <v>270</v>
      </c>
      <c r="G136" s="193">
        <v>1039</v>
      </c>
      <c r="H136" s="193">
        <v>153</v>
      </c>
      <c r="I136" s="194">
        <f>IFERROR(H136/G136-1,"-")</f>
        <v>-0.85274302213666986</v>
      </c>
      <c r="J136" s="194">
        <f t="shared" si="100"/>
        <v>1.2108262108262108E-3</v>
      </c>
      <c r="K136" s="193">
        <v>519</v>
      </c>
      <c r="L136" s="193">
        <v>0</v>
      </c>
      <c r="M136" s="193">
        <v>619</v>
      </c>
      <c r="N136" s="193">
        <v>1164</v>
      </c>
      <c r="O136" s="193">
        <v>165</v>
      </c>
      <c r="P136" s="193">
        <v>286</v>
      </c>
      <c r="Q136" s="194">
        <f>IFERROR(P136/O136-1,"-")</f>
        <v>0.73333333333333339</v>
      </c>
      <c r="R136" s="194">
        <f t="shared" si="102"/>
        <v>5.2162842911416185E-4</v>
      </c>
      <c r="S136" s="193">
        <v>993</v>
      </c>
      <c r="T136" s="193">
        <v>974</v>
      </c>
      <c r="U136" s="193">
        <v>1434</v>
      </c>
      <c r="V136" s="193">
        <v>1204</v>
      </c>
      <c r="W136" s="193">
        <v>439</v>
      </c>
      <c r="X136" s="194">
        <f>IFERROR(W136/V136-1,"-")</f>
        <v>-0.63538205980066453</v>
      </c>
      <c r="Y136" s="194">
        <f>W136/W$8</f>
        <v>6.5071452605303841E-4</v>
      </c>
    </row>
    <row r="137" spans="1:25" x14ac:dyDescent="0.25">
      <c r="A137" s="74"/>
      <c r="B137" s="192" t="s">
        <v>100</v>
      </c>
      <c r="C137" s="193">
        <v>0</v>
      </c>
      <c r="D137" s="193">
        <v>0</v>
      </c>
      <c r="E137" s="193">
        <v>71</v>
      </c>
      <c r="F137" s="193">
        <v>0</v>
      </c>
      <c r="G137" s="193">
        <v>0</v>
      </c>
      <c r="H137" s="193">
        <v>0</v>
      </c>
      <c r="I137" s="194" t="str">
        <f>IFERROR(H137/G137-1,"-")</f>
        <v>-</v>
      </c>
      <c r="J137" s="194">
        <f t="shared" si="100"/>
        <v>0</v>
      </c>
      <c r="K137" s="193">
        <v>634</v>
      </c>
      <c r="L137" s="193">
        <v>0</v>
      </c>
      <c r="M137" s="193">
        <v>786</v>
      </c>
      <c r="N137" s="193">
        <v>849</v>
      </c>
      <c r="O137" s="193">
        <v>751</v>
      </c>
      <c r="P137" s="193">
        <v>723</v>
      </c>
      <c r="Q137" s="194">
        <f>IFERROR(P137/O137-1,"-")</f>
        <v>-3.7283621837549963E-2</v>
      </c>
      <c r="R137" s="194">
        <f t="shared" si="102"/>
        <v>1.3186620777955909E-3</v>
      </c>
      <c r="S137" s="193">
        <v>634</v>
      </c>
      <c r="T137" s="193">
        <v>857</v>
      </c>
      <c r="U137" s="193">
        <v>849</v>
      </c>
      <c r="V137" s="193">
        <v>751</v>
      </c>
      <c r="W137" s="193">
        <v>723</v>
      </c>
      <c r="X137" s="194">
        <f>IFERROR(W137/V137-1,"-")</f>
        <v>-3.7283621837549963E-2</v>
      </c>
      <c r="Y137" s="194">
        <f>W137/W$8</f>
        <v>1.0716779096499927E-3</v>
      </c>
    </row>
    <row r="138" spans="1:25" x14ac:dyDescent="0.25">
      <c r="A138" s="74"/>
      <c r="B138" s="188" t="s">
        <v>107</v>
      </c>
      <c r="C138" s="189">
        <v>5321</v>
      </c>
      <c r="D138" s="189">
        <v>0</v>
      </c>
      <c r="E138" s="189">
        <v>6531</v>
      </c>
      <c r="F138" s="189">
        <v>6756</v>
      </c>
      <c r="G138" s="189">
        <v>7301</v>
      </c>
      <c r="H138" s="189">
        <v>7709</v>
      </c>
      <c r="I138" s="190">
        <f>IFERROR(H138/G138-1,"-")</f>
        <v>5.5882755786878402E-2</v>
      </c>
      <c r="J138" s="190">
        <f t="shared" si="100"/>
        <v>6.1008230452674894E-2</v>
      </c>
      <c r="K138" s="189">
        <v>26169</v>
      </c>
      <c r="L138" s="189">
        <v>0</v>
      </c>
      <c r="M138" s="189">
        <v>21547</v>
      </c>
      <c r="N138" s="189">
        <v>28339</v>
      </c>
      <c r="O138" s="189">
        <v>29174</v>
      </c>
      <c r="P138" s="189">
        <v>28321</v>
      </c>
      <c r="Q138" s="190">
        <f>IFERROR(P138/O138-1,"-")</f>
        <v>-2.923836292589288E-2</v>
      </c>
      <c r="R138" s="190">
        <f t="shared" si="102"/>
        <v>5.1653981611685933E-2</v>
      </c>
      <c r="S138" s="189">
        <v>31490</v>
      </c>
      <c r="T138" s="189">
        <v>28078</v>
      </c>
      <c r="U138" s="189">
        <v>35095</v>
      </c>
      <c r="V138" s="189">
        <v>36475</v>
      </c>
      <c r="W138" s="189">
        <v>36030</v>
      </c>
      <c r="X138" s="190">
        <f>IFERROR(W138/V138-1,"-")</f>
        <v>-1.2200137080191964E-2</v>
      </c>
      <c r="Y138" s="190">
        <f>W138/W$8</f>
        <v>5.3406023630275565E-2</v>
      </c>
    </row>
    <row r="139" spans="1:25" s="74" customFormat="1" x14ac:dyDescent="0.25">
      <c r="B139" s="192" t="s">
        <v>110</v>
      </c>
      <c r="C139" s="193">
        <v>2728</v>
      </c>
      <c r="D139" s="193">
        <v>0</v>
      </c>
      <c r="E139" s="193">
        <v>2946</v>
      </c>
      <c r="F139" s="193">
        <v>3742</v>
      </c>
      <c r="G139" s="193">
        <v>3915</v>
      </c>
      <c r="H139" s="193">
        <v>4591</v>
      </c>
      <c r="I139" s="194">
        <f t="shared" ref="I139:I146" si="103">IFERROR(H139/G139-1,"-")</f>
        <v>0.17266922094508308</v>
      </c>
      <c r="J139" s="194">
        <f t="shared" si="100"/>
        <v>3.6332700221589111E-2</v>
      </c>
      <c r="K139" s="193">
        <v>10151</v>
      </c>
      <c r="L139" s="193">
        <v>0</v>
      </c>
      <c r="M139" s="193">
        <v>6740</v>
      </c>
      <c r="N139" s="193">
        <v>9468</v>
      </c>
      <c r="O139" s="193">
        <v>10419</v>
      </c>
      <c r="P139" s="193">
        <v>10253</v>
      </c>
      <c r="Q139" s="194">
        <f t="shared" ref="Q139:Q146" si="104">IFERROR(P139/O139-1,"-")</f>
        <v>-1.593243113542564E-2</v>
      </c>
      <c r="R139" s="194">
        <f t="shared" si="102"/>
        <v>1.8700196796180076E-2</v>
      </c>
      <c r="S139" s="193">
        <v>12879</v>
      </c>
      <c r="T139" s="193">
        <v>9686</v>
      </c>
      <c r="U139" s="193">
        <v>13210</v>
      </c>
      <c r="V139" s="193">
        <v>14334</v>
      </c>
      <c r="W139" s="193">
        <v>14844</v>
      </c>
      <c r="X139" s="194">
        <f t="shared" ref="X139:X146" si="105">IFERROR(W139/V139-1,"-")</f>
        <v>3.5579740477187149E-2</v>
      </c>
      <c r="Y139" s="194">
        <f t="shared" ref="Y139:Y146" si="106">W139/W$8</f>
        <v>2.2002748120116863E-2</v>
      </c>
    </row>
    <row r="140" spans="1:25" s="74" customFormat="1" x14ac:dyDescent="0.25">
      <c r="B140" s="192" t="s">
        <v>113</v>
      </c>
      <c r="C140" s="193">
        <v>892</v>
      </c>
      <c r="D140" s="193">
        <v>0</v>
      </c>
      <c r="E140" s="193">
        <v>167</v>
      </c>
      <c r="F140" s="193">
        <v>454</v>
      </c>
      <c r="G140" s="193">
        <v>322</v>
      </c>
      <c r="H140" s="193">
        <v>374</v>
      </c>
      <c r="I140" s="194">
        <f t="shared" si="103"/>
        <v>0.16149068322981375</v>
      </c>
      <c r="J140" s="194">
        <f t="shared" si="100"/>
        <v>2.9597974042418489E-3</v>
      </c>
      <c r="K140" s="193">
        <v>1304</v>
      </c>
      <c r="L140" s="193">
        <v>0</v>
      </c>
      <c r="M140" s="193">
        <v>1577</v>
      </c>
      <c r="N140" s="193">
        <v>2557</v>
      </c>
      <c r="O140" s="193">
        <v>2841</v>
      </c>
      <c r="P140" s="193">
        <v>2649</v>
      </c>
      <c r="Q140" s="194">
        <f t="shared" si="104"/>
        <v>-6.7581837381203824E-2</v>
      </c>
      <c r="R140" s="194">
        <f t="shared" si="102"/>
        <v>4.831446533997954E-3</v>
      </c>
      <c r="S140" s="193">
        <v>2196</v>
      </c>
      <c r="T140" s="193">
        <v>1744</v>
      </c>
      <c r="U140" s="193">
        <v>3011</v>
      </c>
      <c r="V140" s="193">
        <v>3163</v>
      </c>
      <c r="W140" s="193">
        <v>3023</v>
      </c>
      <c r="X140" s="194">
        <f t="shared" si="105"/>
        <v>-4.426177679418275E-2</v>
      </c>
      <c r="Y140" s="194">
        <f t="shared" si="106"/>
        <v>4.4808884106112418E-3</v>
      </c>
    </row>
    <row r="141" spans="1:25" x14ac:dyDescent="0.25">
      <c r="A141" s="74"/>
      <c r="B141" s="192" t="s">
        <v>116</v>
      </c>
      <c r="C141" s="193">
        <v>79</v>
      </c>
      <c r="D141" s="193">
        <v>0</v>
      </c>
      <c r="E141" s="193">
        <v>799</v>
      </c>
      <c r="F141" s="193">
        <v>471</v>
      </c>
      <c r="G141" s="193">
        <v>558</v>
      </c>
      <c r="H141" s="193">
        <v>709</v>
      </c>
      <c r="I141" s="194">
        <f t="shared" si="103"/>
        <v>0.27060931899641583</v>
      </c>
      <c r="J141" s="194">
        <f t="shared" si="100"/>
        <v>5.6109528331750556E-3</v>
      </c>
      <c r="K141" s="193">
        <v>2540</v>
      </c>
      <c r="L141" s="193">
        <v>0</v>
      </c>
      <c r="M141" s="193">
        <v>2834</v>
      </c>
      <c r="N141" s="193">
        <v>2768</v>
      </c>
      <c r="O141" s="193">
        <v>2512</v>
      </c>
      <c r="P141" s="193">
        <v>2574</v>
      </c>
      <c r="Q141" s="194">
        <f t="shared" si="104"/>
        <v>2.468152866242046E-2</v>
      </c>
      <c r="R141" s="194">
        <f t="shared" si="102"/>
        <v>4.6946558620274562E-3</v>
      </c>
      <c r="S141" s="193">
        <v>2619</v>
      </c>
      <c r="T141" s="193">
        <v>3633</v>
      </c>
      <c r="U141" s="193">
        <v>3239</v>
      </c>
      <c r="V141" s="193">
        <v>3070</v>
      </c>
      <c r="W141" s="193">
        <v>3283</v>
      </c>
      <c r="X141" s="194">
        <f t="shared" si="105"/>
        <v>6.9381107491856664E-2</v>
      </c>
      <c r="Y141" s="194">
        <f t="shared" si="106"/>
        <v>4.8662774237633833E-3</v>
      </c>
    </row>
    <row r="142" spans="1:25" x14ac:dyDescent="0.25">
      <c r="A142" s="74"/>
      <c r="B142" s="192" t="s">
        <v>123</v>
      </c>
      <c r="C142" s="193">
        <v>74</v>
      </c>
      <c r="D142" s="193">
        <v>0</v>
      </c>
      <c r="E142" s="193">
        <v>846</v>
      </c>
      <c r="F142" s="193">
        <v>508</v>
      </c>
      <c r="G142" s="193">
        <v>423</v>
      </c>
      <c r="H142" s="193">
        <v>372</v>
      </c>
      <c r="I142" s="194">
        <f t="shared" si="103"/>
        <v>-0.12056737588652477</v>
      </c>
      <c r="J142" s="194">
        <f t="shared" si="100"/>
        <v>2.9439696106362775E-3</v>
      </c>
      <c r="K142" s="193">
        <v>263</v>
      </c>
      <c r="L142" s="193">
        <v>0</v>
      </c>
      <c r="M142" s="193">
        <v>510</v>
      </c>
      <c r="N142" s="193">
        <v>666</v>
      </c>
      <c r="O142" s="193">
        <v>609</v>
      </c>
      <c r="P142" s="193">
        <v>555</v>
      </c>
      <c r="Q142" s="194">
        <f t="shared" si="104"/>
        <v>-8.8669950738916259E-2</v>
      </c>
      <c r="R142" s="194">
        <f t="shared" si="102"/>
        <v>1.0122509725816776E-3</v>
      </c>
      <c r="S142" s="193">
        <v>337</v>
      </c>
      <c r="T142" s="193">
        <v>1356</v>
      </c>
      <c r="U142" s="193">
        <v>1174</v>
      </c>
      <c r="V142" s="193">
        <v>1032</v>
      </c>
      <c r="W142" s="193">
        <v>927</v>
      </c>
      <c r="X142" s="194">
        <f t="shared" si="105"/>
        <v>-0.10174418604651159</v>
      </c>
      <c r="Y142" s="194">
        <f t="shared" si="106"/>
        <v>1.3740600584309034E-3</v>
      </c>
    </row>
    <row r="143" spans="1:25" x14ac:dyDescent="0.25">
      <c r="A143" s="74"/>
      <c r="B143" s="192" t="s">
        <v>119</v>
      </c>
      <c r="C143" s="193">
        <v>38</v>
      </c>
      <c r="D143" s="193">
        <v>0</v>
      </c>
      <c r="E143" s="193">
        <v>44</v>
      </c>
      <c r="F143" s="193">
        <v>93</v>
      </c>
      <c r="G143" s="193">
        <v>123</v>
      </c>
      <c r="H143" s="193">
        <v>0</v>
      </c>
      <c r="I143" s="194">
        <f t="shared" si="103"/>
        <v>-1</v>
      </c>
      <c r="J143" s="194">
        <f t="shared" si="100"/>
        <v>0</v>
      </c>
      <c r="K143" s="193">
        <v>472</v>
      </c>
      <c r="L143" s="193">
        <v>0</v>
      </c>
      <c r="M143" s="193">
        <v>579</v>
      </c>
      <c r="N143" s="193">
        <v>569</v>
      </c>
      <c r="O143" s="193">
        <v>551</v>
      </c>
      <c r="P143" s="193">
        <v>512</v>
      </c>
      <c r="Q143" s="194">
        <f t="shared" si="104"/>
        <v>-7.0780399274047223E-2</v>
      </c>
      <c r="R143" s="194">
        <f t="shared" si="102"/>
        <v>9.3382432065192611E-4</v>
      </c>
      <c r="S143" s="193">
        <v>510</v>
      </c>
      <c r="T143" s="193">
        <v>623</v>
      </c>
      <c r="U143" s="193">
        <v>662</v>
      </c>
      <c r="V143" s="193">
        <v>674</v>
      </c>
      <c r="W143" s="193">
        <v>512</v>
      </c>
      <c r="X143" s="194">
        <f t="shared" si="105"/>
        <v>-0.24035608308605338</v>
      </c>
      <c r="Y143" s="194">
        <f t="shared" si="106"/>
        <v>7.589199028226781E-4</v>
      </c>
    </row>
    <row r="144" spans="1:25" x14ac:dyDescent="0.25">
      <c r="A144" s="74"/>
      <c r="B144" s="192" t="s">
        <v>128</v>
      </c>
      <c r="C144" s="193">
        <v>120</v>
      </c>
      <c r="D144" s="193">
        <v>0</v>
      </c>
      <c r="E144" s="193">
        <v>49</v>
      </c>
      <c r="F144" s="193">
        <v>100</v>
      </c>
      <c r="G144" s="193">
        <v>0</v>
      </c>
      <c r="H144" s="193">
        <v>0</v>
      </c>
      <c r="I144" s="194" t="str">
        <f t="shared" si="103"/>
        <v>-</v>
      </c>
      <c r="J144" s="194">
        <f t="shared" si="100"/>
        <v>0</v>
      </c>
      <c r="K144" s="193">
        <v>1217</v>
      </c>
      <c r="L144" s="193">
        <v>0</v>
      </c>
      <c r="M144" s="193">
        <v>720</v>
      </c>
      <c r="N144" s="193">
        <v>1310</v>
      </c>
      <c r="O144" s="193">
        <v>1138</v>
      </c>
      <c r="P144" s="193">
        <v>1073</v>
      </c>
      <c r="Q144" s="194">
        <f t="shared" si="104"/>
        <v>-5.7117750439367287E-2</v>
      </c>
      <c r="R144" s="194">
        <f t="shared" si="102"/>
        <v>1.9570185469912436E-3</v>
      </c>
      <c r="S144" s="193">
        <v>1337</v>
      </c>
      <c r="T144" s="193">
        <v>769</v>
      </c>
      <c r="U144" s="193">
        <v>1410</v>
      </c>
      <c r="V144" s="193">
        <v>1138</v>
      </c>
      <c r="W144" s="193">
        <v>1073</v>
      </c>
      <c r="X144" s="194">
        <f t="shared" si="105"/>
        <v>-5.7117750439367287E-2</v>
      </c>
      <c r="Y144" s="194">
        <f t="shared" si="106"/>
        <v>1.5904708119701828E-3</v>
      </c>
    </row>
    <row r="145" spans="1:25" x14ac:dyDescent="0.25">
      <c r="A145" s="74"/>
      <c r="B145" s="192" t="s">
        <v>131</v>
      </c>
      <c r="C145" s="193">
        <v>707</v>
      </c>
      <c r="D145" s="193">
        <v>0</v>
      </c>
      <c r="E145" s="193">
        <v>25</v>
      </c>
      <c r="F145" s="193">
        <v>51</v>
      </c>
      <c r="G145" s="193">
        <v>45</v>
      </c>
      <c r="H145" s="193">
        <v>0</v>
      </c>
      <c r="I145" s="194">
        <f t="shared" si="103"/>
        <v>-1</v>
      </c>
      <c r="J145" s="194">
        <f t="shared" si="100"/>
        <v>0</v>
      </c>
      <c r="K145" s="193">
        <v>2166</v>
      </c>
      <c r="L145" s="193">
        <v>0</v>
      </c>
      <c r="M145" s="193">
        <v>355</v>
      </c>
      <c r="N145" s="193">
        <v>789</v>
      </c>
      <c r="O145" s="193">
        <v>679</v>
      </c>
      <c r="P145" s="193">
        <v>487</v>
      </c>
      <c r="Q145" s="194">
        <f t="shared" si="104"/>
        <v>-0.28276877761413843</v>
      </c>
      <c r="R145" s="194">
        <f t="shared" si="102"/>
        <v>8.8822742999509379E-4</v>
      </c>
      <c r="S145" s="193">
        <v>2873</v>
      </c>
      <c r="T145" s="193">
        <v>380</v>
      </c>
      <c r="U145" s="193">
        <v>840</v>
      </c>
      <c r="V145" s="193">
        <v>724</v>
      </c>
      <c r="W145" s="193">
        <v>487</v>
      </c>
      <c r="X145" s="194">
        <f t="shared" si="105"/>
        <v>-0.32734806629834257</v>
      </c>
      <c r="Y145" s="194">
        <f t="shared" si="106"/>
        <v>7.2186326694266448E-4</v>
      </c>
    </row>
    <row r="146" spans="1:25" x14ac:dyDescent="0.25">
      <c r="A146" s="74"/>
      <c r="B146" s="197" t="s">
        <v>145</v>
      </c>
      <c r="C146" s="198">
        <f t="shared" ref="C146" si="107">C138-SUM(C139:C145)</f>
        <v>683</v>
      </c>
      <c r="D146" s="198">
        <f t="shared" ref="D146:H146" si="108">D138-SUM(D139:D145)</f>
        <v>0</v>
      </c>
      <c r="E146" s="198">
        <f t="shared" si="108"/>
        <v>1655</v>
      </c>
      <c r="F146" s="198">
        <f t="shared" si="108"/>
        <v>1337</v>
      </c>
      <c r="G146" s="198">
        <f t="shared" si="108"/>
        <v>1915</v>
      </c>
      <c r="H146" s="198">
        <f t="shared" si="108"/>
        <v>1663</v>
      </c>
      <c r="I146" s="199">
        <f t="shared" si="103"/>
        <v>-0.1315926892950392</v>
      </c>
      <c r="J146" s="199">
        <f t="shared" si="100"/>
        <v>1.3160810383032606E-2</v>
      </c>
      <c r="K146" s="198">
        <f t="shared" ref="K146:P146" si="109">K138-SUM(K139:K145)</f>
        <v>8056</v>
      </c>
      <c r="L146" s="198">
        <f t="shared" si="109"/>
        <v>0</v>
      </c>
      <c r="M146" s="198">
        <f t="shared" si="109"/>
        <v>8232</v>
      </c>
      <c r="N146" s="198">
        <f t="shared" si="109"/>
        <v>10212</v>
      </c>
      <c r="O146" s="198">
        <f t="shared" si="109"/>
        <v>10425</v>
      </c>
      <c r="P146" s="198">
        <f t="shared" si="109"/>
        <v>10218</v>
      </c>
      <c r="Q146" s="199">
        <f t="shared" si="104"/>
        <v>-1.985611510791363E-2</v>
      </c>
      <c r="R146" s="199">
        <f t="shared" si="102"/>
        <v>1.8636361149260511E-2</v>
      </c>
      <c r="S146" s="198">
        <f>S138-SUM(S139:S145)</f>
        <v>8739</v>
      </c>
      <c r="T146" s="198">
        <f>T138-SUM(T139:T145)</f>
        <v>9887</v>
      </c>
      <c r="U146" s="198">
        <f>U138-SUM(U139:U145)</f>
        <v>11549</v>
      </c>
      <c r="V146" s="198">
        <f>V138-SUM(V139:V145)</f>
        <v>12340</v>
      </c>
      <c r="W146" s="198">
        <f>W138-SUM(W139:W145)</f>
        <v>11881</v>
      </c>
      <c r="X146" s="199">
        <f t="shared" si="105"/>
        <v>-3.7196110210696909E-2</v>
      </c>
      <c r="Y146" s="199">
        <f t="shared" si="106"/>
        <v>1.7610795635617654E-2</v>
      </c>
    </row>
    <row r="147" spans="1:25" x14ac:dyDescent="0.25">
      <c r="A147" s="74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</row>
    <row r="148" spans="1:25" x14ac:dyDescent="0.25">
      <c r="A148" s="74"/>
      <c r="B148" s="185" t="s">
        <v>68</v>
      </c>
      <c r="C148" s="207">
        <f t="shared" ref="C148:H148" si="110">C149+C152</f>
        <v>4637</v>
      </c>
      <c r="D148" s="207">
        <f t="shared" si="110"/>
        <v>1133</v>
      </c>
      <c r="E148" s="207">
        <f t="shared" si="110"/>
        <v>4278</v>
      </c>
      <c r="F148" s="207">
        <f t="shared" si="110"/>
        <v>4850</v>
      </c>
      <c r="G148" s="207">
        <f t="shared" si="110"/>
        <v>5697</v>
      </c>
      <c r="H148" s="207">
        <f t="shared" si="110"/>
        <v>6175</v>
      </c>
      <c r="I148" s="208">
        <f>IFERROR(H148/G148-1,"-")</f>
        <v>8.3903809022292331E-2</v>
      </c>
      <c r="J148" s="208">
        <f t="shared" ref="J148:J160" si="111">H148/H$8</f>
        <v>4.8868312757201646E-2</v>
      </c>
      <c r="K148" s="207">
        <f t="shared" ref="K148:P148" si="112">K149+K152</f>
        <v>13932</v>
      </c>
      <c r="L148" s="207">
        <f t="shared" si="112"/>
        <v>3766</v>
      </c>
      <c r="M148" s="207">
        <f t="shared" si="112"/>
        <v>11622</v>
      </c>
      <c r="N148" s="207">
        <f t="shared" si="112"/>
        <v>13325</v>
      </c>
      <c r="O148" s="207">
        <f t="shared" si="112"/>
        <v>14544</v>
      </c>
      <c r="P148" s="207">
        <f t="shared" si="112"/>
        <v>12679</v>
      </c>
      <c r="Q148" s="208">
        <f>IFERROR(P148/O148-1,"-")</f>
        <v>-0.1282315731573157</v>
      </c>
      <c r="R148" s="208">
        <f t="shared" ref="R148:R160" si="113">P148/P$8</f>
        <v>2.3124919065519084E-2</v>
      </c>
      <c r="S148" s="207">
        <f>S149+S152</f>
        <v>18569</v>
      </c>
      <c r="T148" s="207">
        <f>T149+T152</f>
        <v>15900</v>
      </c>
      <c r="U148" s="207">
        <f>U149+U152</f>
        <v>18175</v>
      </c>
      <c r="V148" s="207">
        <f>V149+V152</f>
        <v>20241</v>
      </c>
      <c r="W148" s="207">
        <f>W149+W152</f>
        <v>18854</v>
      </c>
      <c r="X148" s="208">
        <f>IFERROR(W148/V148-1,"-")</f>
        <v>-6.8524282397114722E-2</v>
      </c>
      <c r="Y148" s="208">
        <f>W148/W$8</f>
        <v>2.794663251527104E-2</v>
      </c>
    </row>
    <row r="149" spans="1:25" x14ac:dyDescent="0.25">
      <c r="A149" s="74"/>
      <c r="B149" s="188" t="s">
        <v>97</v>
      </c>
      <c r="C149" s="189">
        <v>2960</v>
      </c>
      <c r="D149" s="189">
        <v>642</v>
      </c>
      <c r="E149" s="189">
        <v>1994</v>
      </c>
      <c r="F149" s="189">
        <v>2557</v>
      </c>
      <c r="G149" s="189">
        <v>2150</v>
      </c>
      <c r="H149" s="189">
        <v>2101</v>
      </c>
      <c r="I149" s="190">
        <f>IFERROR(H149/G149-1,"-")</f>
        <v>-2.2790697674418658E-2</v>
      </c>
      <c r="J149" s="190">
        <f t="shared" si="111"/>
        <v>1.6627097182652737E-2</v>
      </c>
      <c r="K149" s="189">
        <v>3392</v>
      </c>
      <c r="L149" s="189">
        <v>2670</v>
      </c>
      <c r="M149" s="189">
        <v>5264</v>
      </c>
      <c r="N149" s="189">
        <v>5131</v>
      </c>
      <c r="O149" s="189">
        <v>5505</v>
      </c>
      <c r="P149" s="189">
        <v>4021</v>
      </c>
      <c r="Q149" s="190">
        <f>IFERROR(P149/O149-1,"-")</f>
        <v>-0.26957311534968209</v>
      </c>
      <c r="R149" s="190">
        <f t="shared" si="113"/>
        <v>7.3338038932449119E-3</v>
      </c>
      <c r="S149" s="189">
        <v>6352</v>
      </c>
      <c r="T149" s="189">
        <v>7258</v>
      </c>
      <c r="U149" s="189">
        <v>7688</v>
      </c>
      <c r="V149" s="189">
        <v>7655</v>
      </c>
      <c r="W149" s="189">
        <v>6122</v>
      </c>
      <c r="X149" s="190">
        <f>IFERROR(W149/V149-1,"-")</f>
        <v>-0.2002612671456564</v>
      </c>
      <c r="Y149" s="190">
        <f>W149/W$8</f>
        <v>9.0744289942977247E-3</v>
      </c>
    </row>
    <row r="150" spans="1:25" x14ac:dyDescent="0.25">
      <c r="A150" s="74"/>
      <c r="B150" s="192" t="s">
        <v>103</v>
      </c>
      <c r="C150" s="193">
        <v>468</v>
      </c>
      <c r="D150" s="193">
        <v>529</v>
      </c>
      <c r="E150" s="193">
        <v>559</v>
      </c>
      <c r="F150" s="193">
        <v>753</v>
      </c>
      <c r="G150" s="193">
        <v>680</v>
      </c>
      <c r="H150" s="193">
        <v>736</v>
      </c>
      <c r="I150" s="194">
        <f>IFERROR(H150/G150-1,"-")</f>
        <v>8.2352941176470518E-2</v>
      </c>
      <c r="J150" s="194">
        <f t="shared" si="111"/>
        <v>5.8246280468502694E-3</v>
      </c>
      <c r="K150" s="193">
        <v>2444</v>
      </c>
      <c r="L150" s="193">
        <v>2445</v>
      </c>
      <c r="M150" s="193">
        <v>4870</v>
      </c>
      <c r="N150" s="193">
        <v>4825</v>
      </c>
      <c r="O150" s="193">
        <v>5339</v>
      </c>
      <c r="P150" s="193">
        <v>3509</v>
      </c>
      <c r="Q150" s="194">
        <f>IFERROR(P150/O150-1,"-")</f>
        <v>-0.34276081663232816</v>
      </c>
      <c r="R150" s="194">
        <f t="shared" si="113"/>
        <v>6.3999795725929861E-3</v>
      </c>
      <c r="S150" s="193">
        <v>2912</v>
      </c>
      <c r="T150" s="193">
        <v>5429</v>
      </c>
      <c r="U150" s="193">
        <v>5578</v>
      </c>
      <c r="V150" s="193">
        <v>6019</v>
      </c>
      <c r="W150" s="193">
        <v>4245</v>
      </c>
      <c r="X150" s="194">
        <f>IFERROR(W150/V150-1,"-")</f>
        <v>-0.29473334440937038</v>
      </c>
      <c r="Y150" s="194">
        <f>W150/W$8</f>
        <v>6.2922167724263059E-3</v>
      </c>
    </row>
    <row r="151" spans="1:25" x14ac:dyDescent="0.25">
      <c r="A151" s="74"/>
      <c r="B151" s="192" t="s">
        <v>100</v>
      </c>
      <c r="C151" s="193">
        <v>2492</v>
      </c>
      <c r="D151" s="193">
        <v>113</v>
      </c>
      <c r="E151" s="193">
        <v>1435</v>
      </c>
      <c r="F151" s="193">
        <v>1804</v>
      </c>
      <c r="G151" s="193">
        <v>1470</v>
      </c>
      <c r="H151" s="193">
        <v>1365</v>
      </c>
      <c r="I151" s="194">
        <f>IFERROR(H151/G151-1,"-")</f>
        <v>-7.1428571428571397E-2</v>
      </c>
      <c r="J151" s="194">
        <f t="shared" si="111"/>
        <v>1.0802469135802469E-2</v>
      </c>
      <c r="K151" s="193">
        <v>948</v>
      </c>
      <c r="L151" s="193">
        <v>225</v>
      </c>
      <c r="M151" s="193">
        <v>394</v>
      </c>
      <c r="N151" s="193">
        <v>306</v>
      </c>
      <c r="O151" s="193">
        <v>166</v>
      </c>
      <c r="P151" s="193">
        <v>512</v>
      </c>
      <c r="Q151" s="194">
        <f>IFERROR(P151/O151-1,"-")</f>
        <v>2.0843373493975905</v>
      </c>
      <c r="R151" s="194">
        <f t="shared" si="113"/>
        <v>9.3382432065192611E-4</v>
      </c>
      <c r="S151" s="193">
        <v>3440</v>
      </c>
      <c r="T151" s="193">
        <v>1829</v>
      </c>
      <c r="U151" s="193">
        <v>2110</v>
      </c>
      <c r="V151" s="193">
        <v>1636</v>
      </c>
      <c r="W151" s="193">
        <v>1877</v>
      </c>
      <c r="X151" s="194">
        <f>IFERROR(W151/V151-1,"-")</f>
        <v>0.14731051344743284</v>
      </c>
      <c r="Y151" s="194">
        <f>W151/W$8</f>
        <v>2.7822122218714193E-3</v>
      </c>
    </row>
    <row r="152" spans="1:25" x14ac:dyDescent="0.25">
      <c r="A152" s="74"/>
      <c r="B152" s="188" t="s">
        <v>107</v>
      </c>
      <c r="C152" s="189">
        <v>1677</v>
      </c>
      <c r="D152" s="189">
        <v>491</v>
      </c>
      <c r="E152" s="189">
        <v>2284</v>
      </c>
      <c r="F152" s="189">
        <v>2293</v>
      </c>
      <c r="G152" s="189">
        <v>3547</v>
      </c>
      <c r="H152" s="189">
        <v>4074</v>
      </c>
      <c r="I152" s="190">
        <f>IFERROR(H152/G152-1,"-")</f>
        <v>0.14857626162954607</v>
      </c>
      <c r="J152" s="190">
        <f t="shared" si="111"/>
        <v>3.2241215574548905E-2</v>
      </c>
      <c r="K152" s="189">
        <v>10540</v>
      </c>
      <c r="L152" s="189">
        <v>1096</v>
      </c>
      <c r="M152" s="189">
        <v>6358</v>
      </c>
      <c r="N152" s="189">
        <v>8194</v>
      </c>
      <c r="O152" s="189">
        <v>9039</v>
      </c>
      <c r="P152" s="189">
        <v>8658</v>
      </c>
      <c r="Q152" s="190">
        <f>IFERROR(P152/O152-1,"-")</f>
        <v>-4.2150680384998362E-2</v>
      </c>
      <c r="R152" s="190">
        <f t="shared" si="113"/>
        <v>1.5791115172274172E-2</v>
      </c>
      <c r="S152" s="189">
        <v>12217</v>
      </c>
      <c r="T152" s="189">
        <v>8642</v>
      </c>
      <c r="U152" s="189">
        <v>10487</v>
      </c>
      <c r="V152" s="189">
        <v>12586</v>
      </c>
      <c r="W152" s="189">
        <v>12732</v>
      </c>
      <c r="X152" s="190">
        <f>IFERROR(W152/V152-1,"-")</f>
        <v>1.1600190688066059E-2</v>
      </c>
      <c r="Y152" s="190">
        <f>W152/W$8</f>
        <v>1.8872203520973314E-2</v>
      </c>
    </row>
    <row r="153" spans="1:25" s="74" customFormat="1" x14ac:dyDescent="0.25">
      <c r="B153" s="192" t="s">
        <v>110</v>
      </c>
      <c r="C153" s="193">
        <v>192</v>
      </c>
      <c r="D153" s="193">
        <v>24</v>
      </c>
      <c r="E153" s="193">
        <v>227</v>
      </c>
      <c r="F153" s="193">
        <v>192</v>
      </c>
      <c r="G153" s="193">
        <v>325</v>
      </c>
      <c r="H153" s="193">
        <v>342</v>
      </c>
      <c r="I153" s="194">
        <f t="shared" ref="I153:I160" si="114">IFERROR(H153/G153-1,"-")</f>
        <v>5.2307692307692388E-2</v>
      </c>
      <c r="J153" s="194">
        <f t="shared" si="111"/>
        <v>2.7065527065527066E-3</v>
      </c>
      <c r="K153" s="193">
        <v>3943</v>
      </c>
      <c r="L153" s="193">
        <v>37</v>
      </c>
      <c r="M153" s="193">
        <v>2633</v>
      </c>
      <c r="N153" s="193">
        <v>3086</v>
      </c>
      <c r="O153" s="193">
        <v>3651</v>
      </c>
      <c r="P153" s="193">
        <v>2541</v>
      </c>
      <c r="Q153" s="194">
        <f t="shared" ref="Q153:Q160" si="115">IFERROR(P153/O153-1,"-")</f>
        <v>-0.30402629416598193</v>
      </c>
      <c r="R153" s="194">
        <f t="shared" si="113"/>
        <v>4.6344679663604376E-3</v>
      </c>
      <c r="S153" s="193">
        <v>4135</v>
      </c>
      <c r="T153" s="193">
        <v>2860</v>
      </c>
      <c r="U153" s="193">
        <v>3278</v>
      </c>
      <c r="V153" s="193">
        <v>3976</v>
      </c>
      <c r="W153" s="193">
        <v>2883</v>
      </c>
      <c r="X153" s="194">
        <f t="shared" ref="X153:X160" si="116">IFERROR(W153/V153-1,"-")</f>
        <v>-0.27489939637826966</v>
      </c>
      <c r="Y153" s="194">
        <f t="shared" ref="Y153:Y160" si="117">W153/W$8</f>
        <v>4.2733712496831654E-3</v>
      </c>
    </row>
    <row r="154" spans="1:25" s="74" customFormat="1" x14ac:dyDescent="0.25">
      <c r="B154" s="192" t="s">
        <v>113</v>
      </c>
      <c r="C154" s="193">
        <v>328</v>
      </c>
      <c r="D154" s="193">
        <v>92</v>
      </c>
      <c r="E154" s="193">
        <v>435</v>
      </c>
      <c r="F154" s="193">
        <v>589</v>
      </c>
      <c r="G154" s="193">
        <v>832</v>
      </c>
      <c r="H154" s="193">
        <v>814</v>
      </c>
      <c r="I154" s="194">
        <f t="shared" si="114"/>
        <v>-2.1634615384615419E-2</v>
      </c>
      <c r="J154" s="194">
        <f t="shared" si="111"/>
        <v>6.4419119974675528E-3</v>
      </c>
      <c r="K154" s="193">
        <v>2768</v>
      </c>
      <c r="L154" s="193">
        <v>237</v>
      </c>
      <c r="M154" s="193">
        <v>1419</v>
      </c>
      <c r="N154" s="193">
        <v>1654</v>
      </c>
      <c r="O154" s="193">
        <v>1553</v>
      </c>
      <c r="P154" s="193">
        <v>1445</v>
      </c>
      <c r="Q154" s="194">
        <f t="shared" si="115"/>
        <v>-6.9542820347714085E-2</v>
      </c>
      <c r="R154" s="194">
        <f t="shared" si="113"/>
        <v>2.6355002799649087E-3</v>
      </c>
      <c r="S154" s="193">
        <v>3096</v>
      </c>
      <c r="T154" s="193">
        <v>1854</v>
      </c>
      <c r="U154" s="193">
        <v>2243</v>
      </c>
      <c r="V154" s="193">
        <v>2385</v>
      </c>
      <c r="W154" s="193">
        <v>2259</v>
      </c>
      <c r="X154" s="194">
        <f t="shared" si="116"/>
        <v>-5.2830188679245271E-2</v>
      </c>
      <c r="Y154" s="194">
        <f t="shared" si="117"/>
        <v>3.3484376181180269E-3</v>
      </c>
    </row>
    <row r="155" spans="1:25" x14ac:dyDescent="0.25">
      <c r="A155" s="74"/>
      <c r="B155" s="192" t="s">
        <v>116</v>
      </c>
      <c r="C155" s="193">
        <v>227</v>
      </c>
      <c r="D155" s="193">
        <v>102</v>
      </c>
      <c r="E155" s="193">
        <v>380</v>
      </c>
      <c r="F155" s="193">
        <v>389</v>
      </c>
      <c r="G155" s="193">
        <v>508</v>
      </c>
      <c r="H155" s="193">
        <v>714</v>
      </c>
      <c r="I155" s="194">
        <f t="shared" si="114"/>
        <v>0.40551181102362199</v>
      </c>
      <c r="J155" s="194">
        <f t="shared" si="111"/>
        <v>5.6505223171889841E-3</v>
      </c>
      <c r="K155" s="193">
        <v>1252</v>
      </c>
      <c r="L155" s="193">
        <v>217</v>
      </c>
      <c r="M155" s="193">
        <v>547</v>
      </c>
      <c r="N155" s="193">
        <v>995</v>
      </c>
      <c r="O155" s="193">
        <v>1248</v>
      </c>
      <c r="P155" s="193">
        <v>1969</v>
      </c>
      <c r="Q155" s="194">
        <f t="shared" si="115"/>
        <v>0.57772435897435903</v>
      </c>
      <c r="R155" s="194">
        <f t="shared" si="113"/>
        <v>3.5912111081321143E-3</v>
      </c>
      <c r="S155" s="193">
        <v>1479</v>
      </c>
      <c r="T155" s="193">
        <v>927</v>
      </c>
      <c r="U155" s="193">
        <v>1384</v>
      </c>
      <c r="V155" s="193">
        <v>1756</v>
      </c>
      <c r="W155" s="193">
        <v>2683</v>
      </c>
      <c r="X155" s="194">
        <f t="shared" si="116"/>
        <v>0.52790432801822318</v>
      </c>
      <c r="Y155" s="194">
        <f t="shared" si="117"/>
        <v>3.9769181626430573E-3</v>
      </c>
    </row>
    <row r="156" spans="1:25" x14ac:dyDescent="0.25">
      <c r="A156" s="74"/>
      <c r="B156" s="192" t="s">
        <v>123</v>
      </c>
      <c r="C156" s="193">
        <v>150</v>
      </c>
      <c r="D156" s="193">
        <v>24</v>
      </c>
      <c r="E156" s="193">
        <v>149</v>
      </c>
      <c r="F156" s="193">
        <v>164</v>
      </c>
      <c r="G156" s="193">
        <v>247</v>
      </c>
      <c r="H156" s="193">
        <v>291</v>
      </c>
      <c r="I156" s="194">
        <f t="shared" si="114"/>
        <v>0.17813765182186225</v>
      </c>
      <c r="J156" s="194">
        <f t="shared" si="111"/>
        <v>2.3029439696106361E-3</v>
      </c>
      <c r="K156" s="193">
        <v>232</v>
      </c>
      <c r="L156" s="193">
        <v>38</v>
      </c>
      <c r="M156" s="193">
        <v>168</v>
      </c>
      <c r="N156" s="193">
        <v>210</v>
      </c>
      <c r="O156" s="193">
        <v>271</v>
      </c>
      <c r="P156" s="193">
        <v>271</v>
      </c>
      <c r="Q156" s="194">
        <f t="shared" si="115"/>
        <v>0</v>
      </c>
      <c r="R156" s="194">
        <f t="shared" si="113"/>
        <v>4.9427029472006248E-4</v>
      </c>
      <c r="S156" s="193">
        <v>382</v>
      </c>
      <c r="T156" s="193">
        <v>317</v>
      </c>
      <c r="U156" s="193">
        <v>374</v>
      </c>
      <c r="V156" s="193">
        <v>518</v>
      </c>
      <c r="W156" s="193">
        <v>562</v>
      </c>
      <c r="X156" s="194">
        <f t="shared" si="116"/>
        <v>8.4942084942084994E-2</v>
      </c>
      <c r="Y156" s="194">
        <f t="shared" si="117"/>
        <v>8.3303317458270523E-4</v>
      </c>
    </row>
    <row r="157" spans="1:25" x14ac:dyDescent="0.25">
      <c r="A157" s="74"/>
      <c r="B157" s="192" t="s">
        <v>119</v>
      </c>
      <c r="C157" s="193">
        <v>90</v>
      </c>
      <c r="D157" s="193">
        <v>36</v>
      </c>
      <c r="E157" s="193">
        <v>92</v>
      </c>
      <c r="F157" s="193">
        <v>116</v>
      </c>
      <c r="G157" s="193">
        <v>180</v>
      </c>
      <c r="H157" s="193">
        <v>209</v>
      </c>
      <c r="I157" s="194">
        <f t="shared" si="114"/>
        <v>0.1611111111111112</v>
      </c>
      <c r="J157" s="194">
        <f t="shared" si="111"/>
        <v>1.6540044317822095E-3</v>
      </c>
      <c r="K157" s="193">
        <v>320</v>
      </c>
      <c r="L157" s="193">
        <v>27</v>
      </c>
      <c r="M157" s="193">
        <v>318</v>
      </c>
      <c r="N157" s="193">
        <v>419</v>
      </c>
      <c r="O157" s="193">
        <v>382</v>
      </c>
      <c r="P157" s="193">
        <v>433</v>
      </c>
      <c r="Q157" s="194">
        <f t="shared" si="115"/>
        <v>0.13350785340314131</v>
      </c>
      <c r="R157" s="194">
        <f t="shared" si="113"/>
        <v>7.8973814617633591E-4</v>
      </c>
      <c r="S157" s="193">
        <v>410</v>
      </c>
      <c r="T157" s="193">
        <v>410</v>
      </c>
      <c r="U157" s="193">
        <v>535</v>
      </c>
      <c r="V157" s="193">
        <v>562</v>
      </c>
      <c r="W157" s="193">
        <v>642</v>
      </c>
      <c r="X157" s="194">
        <f t="shared" si="116"/>
        <v>0.14234875444839856</v>
      </c>
      <c r="Y157" s="194">
        <f t="shared" si="117"/>
        <v>9.5161440939874867E-4</v>
      </c>
    </row>
    <row r="158" spans="1:25" x14ac:dyDescent="0.25">
      <c r="A158" s="74"/>
      <c r="B158" s="192" t="s">
        <v>128</v>
      </c>
      <c r="C158" s="193">
        <v>36</v>
      </c>
      <c r="D158" s="193">
        <v>7</v>
      </c>
      <c r="E158" s="193">
        <v>45</v>
      </c>
      <c r="F158" s="193">
        <v>29</v>
      </c>
      <c r="G158" s="193">
        <v>36</v>
      </c>
      <c r="H158" s="193">
        <v>31</v>
      </c>
      <c r="I158" s="194">
        <f t="shared" si="114"/>
        <v>-0.13888888888888884</v>
      </c>
      <c r="J158" s="194">
        <f t="shared" si="111"/>
        <v>2.4533080088635646E-4</v>
      </c>
      <c r="K158" s="193">
        <v>153</v>
      </c>
      <c r="L158" s="193">
        <v>3</v>
      </c>
      <c r="M158" s="193">
        <v>111</v>
      </c>
      <c r="N158" s="193">
        <v>91</v>
      </c>
      <c r="O158" s="193">
        <v>142</v>
      </c>
      <c r="P158" s="193">
        <v>90</v>
      </c>
      <c r="Q158" s="194">
        <f t="shared" si="115"/>
        <v>-0.36619718309859151</v>
      </c>
      <c r="R158" s="194">
        <f t="shared" si="113"/>
        <v>1.6414880636459638E-4</v>
      </c>
      <c r="S158" s="193">
        <v>189</v>
      </c>
      <c r="T158" s="193">
        <v>156</v>
      </c>
      <c r="U158" s="193">
        <v>120</v>
      </c>
      <c r="V158" s="193">
        <v>178</v>
      </c>
      <c r="W158" s="193">
        <v>121</v>
      </c>
      <c r="X158" s="194">
        <f t="shared" si="116"/>
        <v>-0.3202247191011236</v>
      </c>
      <c r="Y158" s="194">
        <f t="shared" si="117"/>
        <v>1.7935411765926572E-4</v>
      </c>
    </row>
    <row r="159" spans="1:25" x14ac:dyDescent="0.25">
      <c r="A159" s="74"/>
      <c r="B159" s="192" t="s">
        <v>131</v>
      </c>
      <c r="C159" s="193">
        <v>40</v>
      </c>
      <c r="D159" s="193">
        <v>7</v>
      </c>
      <c r="E159" s="193">
        <v>19</v>
      </c>
      <c r="F159" s="193">
        <v>22</v>
      </c>
      <c r="G159" s="193">
        <v>26</v>
      </c>
      <c r="H159" s="193">
        <v>30</v>
      </c>
      <c r="I159" s="194">
        <f t="shared" si="114"/>
        <v>0.15384615384615374</v>
      </c>
      <c r="J159" s="194">
        <f t="shared" si="111"/>
        <v>2.3741690408357076E-4</v>
      </c>
      <c r="K159" s="193">
        <v>198</v>
      </c>
      <c r="L159" s="193">
        <v>11</v>
      </c>
      <c r="M159" s="193">
        <v>176</v>
      </c>
      <c r="N159" s="193">
        <v>285</v>
      </c>
      <c r="O159" s="193">
        <v>178</v>
      </c>
      <c r="P159" s="193">
        <v>100</v>
      </c>
      <c r="Q159" s="194">
        <f t="shared" si="115"/>
        <v>-0.4382022471910112</v>
      </c>
      <c r="R159" s="194">
        <f t="shared" si="113"/>
        <v>1.8238756262732933E-4</v>
      </c>
      <c r="S159" s="193">
        <v>238</v>
      </c>
      <c r="T159" s="193">
        <v>195</v>
      </c>
      <c r="U159" s="193">
        <v>307</v>
      </c>
      <c r="V159" s="193">
        <v>204</v>
      </c>
      <c r="W159" s="193">
        <v>130</v>
      </c>
      <c r="X159" s="194">
        <f t="shared" si="116"/>
        <v>-0.36274509803921573</v>
      </c>
      <c r="Y159" s="194">
        <f t="shared" si="117"/>
        <v>1.926945065760706E-4</v>
      </c>
    </row>
    <row r="160" spans="1:25" x14ac:dyDescent="0.25">
      <c r="A160" s="74"/>
      <c r="B160" s="197" t="s">
        <v>145</v>
      </c>
      <c r="C160" s="198">
        <f t="shared" ref="C160" si="118">C152-SUM(C153:C159)</f>
        <v>614</v>
      </c>
      <c r="D160" s="198">
        <f t="shared" ref="D160:H160" si="119">D152-SUM(D153:D159)</f>
        <v>199</v>
      </c>
      <c r="E160" s="198">
        <f t="shared" si="119"/>
        <v>937</v>
      </c>
      <c r="F160" s="198">
        <f t="shared" si="119"/>
        <v>792</v>
      </c>
      <c r="G160" s="198">
        <f t="shared" si="119"/>
        <v>1393</v>
      </c>
      <c r="H160" s="198">
        <f t="shared" si="119"/>
        <v>1643</v>
      </c>
      <c r="I160" s="199">
        <f t="shared" si="114"/>
        <v>0.1794687724335966</v>
      </c>
      <c r="J160" s="199">
        <f t="shared" si="111"/>
        <v>1.3002532446976892E-2</v>
      </c>
      <c r="K160" s="198">
        <f t="shared" ref="K160:P160" si="120">K152-SUM(K153:K159)</f>
        <v>1674</v>
      </c>
      <c r="L160" s="198">
        <f t="shared" si="120"/>
        <v>526</v>
      </c>
      <c r="M160" s="198">
        <f t="shared" si="120"/>
        <v>986</v>
      </c>
      <c r="N160" s="198">
        <f t="shared" si="120"/>
        <v>1454</v>
      </c>
      <c r="O160" s="198">
        <f t="shared" si="120"/>
        <v>1614</v>
      </c>
      <c r="P160" s="198">
        <f t="shared" si="120"/>
        <v>1809</v>
      </c>
      <c r="Q160" s="199">
        <f t="shared" si="115"/>
        <v>0.12081784386617089</v>
      </c>
      <c r="R160" s="199">
        <f t="shared" si="113"/>
        <v>3.2993910079283872E-3</v>
      </c>
      <c r="S160" s="198">
        <f>S152-SUM(S153:S159)</f>
        <v>2288</v>
      </c>
      <c r="T160" s="198">
        <f>T152-SUM(T153:T159)</f>
        <v>1923</v>
      </c>
      <c r="U160" s="198">
        <f>U152-SUM(U153:U159)</f>
        <v>2246</v>
      </c>
      <c r="V160" s="198">
        <f>V152-SUM(V153:V159)</f>
        <v>3007</v>
      </c>
      <c r="W160" s="198">
        <f>W152-SUM(W153:W159)</f>
        <v>3452</v>
      </c>
      <c r="X160" s="199">
        <f t="shared" si="116"/>
        <v>0.14798802793481869</v>
      </c>
      <c r="Y160" s="199">
        <f t="shared" si="117"/>
        <v>5.1167802823122747E-3</v>
      </c>
    </row>
    <row r="161" spans="1:25" ht="6" customHeight="1" x14ac:dyDescent="0.25">
      <c r="A161" s="74"/>
      <c r="C161" s="101"/>
      <c r="D161" s="101"/>
      <c r="E161" s="101"/>
      <c r="F161" s="101"/>
      <c r="G161" s="101"/>
      <c r="H161" s="101"/>
      <c r="I161" s="101"/>
      <c r="K161" s="101"/>
      <c r="L161" s="101"/>
      <c r="M161" s="101"/>
      <c r="N161" s="101"/>
      <c r="O161" s="101"/>
      <c r="P161" s="101"/>
      <c r="Q161" s="101"/>
      <c r="S161" s="101"/>
      <c r="T161" s="101"/>
      <c r="U161" s="101"/>
      <c r="V161" s="101"/>
      <c r="W161" s="101"/>
      <c r="X161" s="101"/>
    </row>
    <row r="162" spans="1:25" ht="6" customHeight="1" x14ac:dyDescent="0.25">
      <c r="A162" s="74"/>
      <c r="B162" s="200"/>
      <c r="C162" s="200"/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</row>
    <row r="163" spans="1:25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0565B-1C63-486B-B9D2-93AA6D45F252}">
  <sheetPr>
    <tabColor theme="7" tint="0.79998168889431442"/>
    <pageSetUpPr fitToPage="1"/>
  </sheetPr>
  <dimension ref="A1:Z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</row>
    <row r="5" spans="1:26" ht="6" customHeight="1" x14ac:dyDescent="0.25"/>
    <row r="6" spans="1:26" ht="15.75" x14ac:dyDescent="0.25">
      <c r="B6" s="215"/>
      <c r="C6" s="201" t="s">
        <v>62</v>
      </c>
      <c r="D6" s="202"/>
      <c r="E6" s="202"/>
      <c r="F6" s="202"/>
      <c r="G6" s="202"/>
      <c r="H6" s="202"/>
      <c r="I6" s="202"/>
      <c r="J6" s="202"/>
      <c r="K6" s="201" t="s">
        <v>61</v>
      </c>
      <c r="L6" s="202"/>
      <c r="M6" s="202"/>
      <c r="N6" s="202"/>
      <c r="O6" s="202"/>
      <c r="P6" s="202"/>
      <c r="Q6" s="202"/>
      <c r="R6" s="202"/>
      <c r="S6" s="201" t="s">
        <v>137</v>
      </c>
      <c r="T6" s="202"/>
      <c r="U6" s="202"/>
      <c r="V6" s="202"/>
      <c r="W6" s="202"/>
      <c r="X6" s="202"/>
      <c r="Y6" s="202"/>
      <c r="Z6" s="202"/>
    </row>
    <row r="7" spans="1:26" s="175" customFormat="1" ht="72" customHeight="1" x14ac:dyDescent="0.25">
      <c r="B7" s="176"/>
      <c r="C7" s="216">
        <f>D7-1</f>
        <v>2020</v>
      </c>
      <c r="D7" s="216">
        <f>E7-1</f>
        <v>2021</v>
      </c>
      <c r="E7" s="216">
        <f>F7-1</f>
        <v>2022</v>
      </c>
      <c r="F7" s="216">
        <f>G7-1</f>
        <v>2023</v>
      </c>
      <c r="G7" s="216">
        <v>2024</v>
      </c>
      <c r="H7" s="204" t="str">
        <f>CONCATENATE("var. ",RIGHT(G7,2),"/",RIGHT(F7,2))</f>
        <v>var. 24/23</v>
      </c>
      <c r="I7" s="204" t="str">
        <f>CONCATENATE("var. ",RIGHT(G7,2),"/",RIGHT(C7,2))</f>
        <v>var. 24/20</v>
      </c>
      <c r="J7" s="204" t="str">
        <f>CONCATENATE("Cuota s/ total lugares de residencia ",RIGHT(G7,4))</f>
        <v>Cuota s/ total lugares de residencia 2024</v>
      </c>
      <c r="K7" s="216">
        <f>L7-1</f>
        <v>2020</v>
      </c>
      <c r="L7" s="216">
        <f>M7-1</f>
        <v>2021</v>
      </c>
      <c r="M7" s="216">
        <f>N7-1</f>
        <v>2022</v>
      </c>
      <c r="N7" s="216">
        <f>O7-1</f>
        <v>2023</v>
      </c>
      <c r="O7" s="216">
        <v>2024</v>
      </c>
      <c r="P7" s="204" t="str">
        <f>CONCATENATE("var. ",RIGHT(O7,2),"/",RIGHT(N7,2))</f>
        <v>var. 24/23</v>
      </c>
      <c r="Q7" s="204" t="str">
        <f>CONCATENATE("var. ",RIGHT(O7,2),"/",RIGHT(K7,2))</f>
        <v>var. 24/20</v>
      </c>
      <c r="R7" s="204" t="str">
        <f>CONCATENATE("Cuota s/ total lugares de residencia ",RIGHT(O7,4))</f>
        <v>Cuota s/ total lugares de residencia 2024</v>
      </c>
      <c r="S7" s="216">
        <f>T7-1</f>
        <v>2020</v>
      </c>
      <c r="T7" s="216">
        <f>U7-1</f>
        <v>2021</v>
      </c>
      <c r="U7" s="216">
        <f>V7-1</f>
        <v>2022</v>
      </c>
      <c r="V7" s="216">
        <f>W7-1</f>
        <v>2023</v>
      </c>
      <c r="W7" s="216">
        <v>2024</v>
      </c>
      <c r="X7" s="204" t="str">
        <f>CONCATENATE("var. ",RIGHT(W7,2),"/",RIGHT(V7,2))</f>
        <v>var. 24/23</v>
      </c>
      <c r="Y7" s="204" t="str">
        <f>CONCATENATE("var. ",RIGHT(W7,2),"/",RIGHT(S7,2))</f>
        <v>var. 24/20</v>
      </c>
      <c r="Z7" s="204" t="str">
        <f>CONCATENATE("Cuota s/ total lugares de residencia ",RIGHT(U7,4))</f>
        <v>Cuota s/ total lugares de residencia 2022</v>
      </c>
    </row>
    <row r="8" spans="1:26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</row>
    <row r="9" spans="1:26" x14ac:dyDescent="0.25">
      <c r="A9" s="1" t="s">
        <v>0</v>
      </c>
      <c r="B9" s="185" t="s">
        <v>68</v>
      </c>
      <c r="C9" s="207">
        <f>C10+C13</f>
        <v>244233</v>
      </c>
      <c r="D9" s="207">
        <f>D10+D13</f>
        <v>332855</v>
      </c>
      <c r="E9" s="207">
        <f>E10+E13</f>
        <v>672483</v>
      </c>
      <c r="F9" s="207">
        <f>F10+F13</f>
        <v>738404</v>
      </c>
      <c r="G9" s="207">
        <f>G10+G13</f>
        <v>758810</v>
      </c>
      <c r="H9" s="208">
        <f>IFERROR(G9/F9-1,"-")</f>
        <v>2.763527824876344E-2</v>
      </c>
      <c r="I9" s="208">
        <f>IFERROR(G9/C9-1,"-")</f>
        <v>2.1069102045997061</v>
      </c>
      <c r="J9" s="208">
        <f>G9/G$9</f>
        <v>1</v>
      </c>
      <c r="K9" s="207">
        <f>K10+K13</f>
        <v>956053</v>
      </c>
      <c r="L9" s="207">
        <f>L10+L13</f>
        <v>1525176</v>
      </c>
      <c r="M9" s="207">
        <f>M10+M13</f>
        <v>3104390</v>
      </c>
      <c r="N9" s="207">
        <f>N10+N13</f>
        <v>3350154</v>
      </c>
      <c r="O9" s="207">
        <f>O10+O13</f>
        <v>3520830</v>
      </c>
      <c r="P9" s="208">
        <f>IFERROR(O9/N9-1,"-")</f>
        <v>5.0945717719245165E-2</v>
      </c>
      <c r="Q9" s="208">
        <f>IFERROR(O9/K9-1,"-")</f>
        <v>2.6826724041449586</v>
      </c>
      <c r="R9" s="208">
        <f>O9/O$9</f>
        <v>1</v>
      </c>
      <c r="S9" s="207">
        <f>S10+S13</f>
        <v>1200286</v>
      </c>
      <c r="T9" s="207">
        <f>T10+T13</f>
        <v>1858031</v>
      </c>
      <c r="U9" s="207">
        <f>U10+U13</f>
        <v>3776873</v>
      </c>
      <c r="V9" s="207">
        <f>V10+V13</f>
        <v>4088558</v>
      </c>
      <c r="W9" s="207">
        <f>W10+W13</f>
        <v>4279640</v>
      </c>
      <c r="X9" s="208">
        <f>IFERROR(W9/V9-1,"-")</f>
        <v>4.6735792912806939E-2</v>
      </c>
      <c r="Y9" s="208">
        <f>IFERROR(W9/S9-1,"-")</f>
        <v>2.5655168851423742</v>
      </c>
      <c r="Z9" s="208">
        <f t="shared" ref="Z9:Z21" si="0">U9/U$9</f>
        <v>1</v>
      </c>
    </row>
    <row r="10" spans="1:26" x14ac:dyDescent="0.25">
      <c r="A10" s="1" t="s">
        <v>96</v>
      </c>
      <c r="B10" s="188" t="s">
        <v>97</v>
      </c>
      <c r="C10" s="189">
        <v>79595</v>
      </c>
      <c r="D10" s="189">
        <v>119848</v>
      </c>
      <c r="E10" s="189">
        <v>173672</v>
      </c>
      <c r="F10" s="189">
        <v>206738</v>
      </c>
      <c r="G10" s="189">
        <v>212287</v>
      </c>
      <c r="H10" s="190">
        <f>IFERROR(G10/F10-1,"-")</f>
        <v>2.684073561706124E-2</v>
      </c>
      <c r="I10" s="209">
        <f t="shared" ref="I10:I73" si="1">IFERROR(G10/C10-1,"-")</f>
        <v>1.6670896413091274</v>
      </c>
      <c r="J10" s="190">
        <f>G10/G$9</f>
        <v>0.27976305003887664</v>
      </c>
      <c r="K10" s="189">
        <v>297299</v>
      </c>
      <c r="L10" s="189">
        <v>549418</v>
      </c>
      <c r="M10" s="189">
        <v>688398</v>
      </c>
      <c r="N10" s="189">
        <v>674557</v>
      </c>
      <c r="O10" s="189">
        <v>676316</v>
      </c>
      <c r="P10" s="190">
        <f>IFERROR(O10/N10-1,"-")</f>
        <v>2.6076373086336702E-3</v>
      </c>
      <c r="Q10" s="209">
        <f t="shared" ref="Q10:Q21" si="2">IFERROR(O10/K10-1,"-")</f>
        <v>1.2748680621192805</v>
      </c>
      <c r="R10" s="190">
        <f>O10/O$9</f>
        <v>0.19208993333958185</v>
      </c>
      <c r="S10" s="189">
        <v>376894</v>
      </c>
      <c r="T10" s="189">
        <v>669266</v>
      </c>
      <c r="U10" s="189">
        <v>862070</v>
      </c>
      <c r="V10" s="189">
        <v>881295</v>
      </c>
      <c r="W10" s="189">
        <v>888603</v>
      </c>
      <c r="X10" s="190">
        <f>IFERROR(W10/V10-1,"-")</f>
        <v>8.2923425186798294E-3</v>
      </c>
      <c r="Y10" s="209">
        <f t="shared" ref="Y10:Y21" si="3">IFERROR(W10/S10-1,"-")</f>
        <v>1.3577000429829078</v>
      </c>
      <c r="Z10" s="190">
        <f t="shared" si="0"/>
        <v>0.2282496657949579</v>
      </c>
    </row>
    <row r="11" spans="1:26" x14ac:dyDescent="0.25">
      <c r="A11" s="191" t="s">
        <v>103</v>
      </c>
      <c r="B11" s="192" t="s">
        <v>103</v>
      </c>
      <c r="C11" s="193">
        <v>38726</v>
      </c>
      <c r="D11" s="193">
        <v>76913</v>
      </c>
      <c r="E11" s="193">
        <v>97401</v>
      </c>
      <c r="F11" s="193">
        <v>116854</v>
      </c>
      <c r="G11" s="193">
        <v>118239</v>
      </c>
      <c r="H11" s="194">
        <f>IFERROR(G11/F11-1,"-")</f>
        <v>1.1852397008232485E-2</v>
      </c>
      <c r="I11" s="210">
        <f t="shared" si="1"/>
        <v>2.0532200588751741</v>
      </c>
      <c r="J11" s="194">
        <f>G11/G$9</f>
        <v>0.15582161542415096</v>
      </c>
      <c r="K11" s="193">
        <v>112436</v>
      </c>
      <c r="L11" s="193">
        <v>248239</v>
      </c>
      <c r="M11" s="193">
        <v>235468</v>
      </c>
      <c r="N11" s="193">
        <v>223216</v>
      </c>
      <c r="O11" s="193">
        <v>221092</v>
      </c>
      <c r="P11" s="194">
        <f>IFERROR(O11/N11-1,"-")</f>
        <v>-9.5154469213676318E-3</v>
      </c>
      <c r="Q11" s="210">
        <f t="shared" si="2"/>
        <v>0.96638087445302223</v>
      </c>
      <c r="R11" s="194">
        <f>O11/O$9</f>
        <v>6.279542039803114E-2</v>
      </c>
      <c r="S11" s="193">
        <v>151162</v>
      </c>
      <c r="T11" s="193">
        <v>325152</v>
      </c>
      <c r="U11" s="193">
        <v>332869</v>
      </c>
      <c r="V11" s="193">
        <v>340070</v>
      </c>
      <c r="W11" s="193">
        <v>339331</v>
      </c>
      <c r="X11" s="194">
        <f>IFERROR(W11/V11-1,"-")</f>
        <v>-2.1730820125268613E-3</v>
      </c>
      <c r="Y11" s="210">
        <f t="shared" si="3"/>
        <v>1.2448168190418225</v>
      </c>
      <c r="Z11" s="194">
        <f t="shared" si="0"/>
        <v>8.8133490323873742E-2</v>
      </c>
    </row>
    <row r="12" spans="1:26" x14ac:dyDescent="0.25">
      <c r="A12" s="191" t="s">
        <v>100</v>
      </c>
      <c r="B12" s="192" t="s">
        <v>100</v>
      </c>
      <c r="C12" s="193">
        <v>40869</v>
      </c>
      <c r="D12" s="193">
        <v>42935</v>
      </c>
      <c r="E12" s="193">
        <v>76271</v>
      </c>
      <c r="F12" s="193">
        <v>89884</v>
      </c>
      <c r="G12" s="193">
        <v>94048</v>
      </c>
      <c r="H12" s="194">
        <f>IFERROR(G12/F12-1,"-")</f>
        <v>4.6326376218236875E-2</v>
      </c>
      <c r="I12" s="210">
        <f t="shared" si="1"/>
        <v>1.3012062932785242</v>
      </c>
      <c r="J12" s="194">
        <f>G12/G$9</f>
        <v>0.12394143461472569</v>
      </c>
      <c r="K12" s="193">
        <v>184863</v>
      </c>
      <c r="L12" s="193">
        <v>301179</v>
      </c>
      <c r="M12" s="193">
        <v>452930</v>
      </c>
      <c r="N12" s="193">
        <v>451341</v>
      </c>
      <c r="O12" s="193">
        <v>455224</v>
      </c>
      <c r="P12" s="194">
        <f>IFERROR(O12/N12-1,"-")</f>
        <v>8.6032512003120232E-3</v>
      </c>
      <c r="Q12" s="210">
        <f t="shared" si="2"/>
        <v>1.4624938467946533</v>
      </c>
      <c r="R12" s="194">
        <f>O12/O$9</f>
        <v>0.12929451294155073</v>
      </c>
      <c r="S12" s="193">
        <v>225732</v>
      </c>
      <c r="T12" s="193">
        <v>344114</v>
      </c>
      <c r="U12" s="193">
        <v>529201</v>
      </c>
      <c r="V12" s="193">
        <v>541225</v>
      </c>
      <c r="W12" s="193">
        <v>549272</v>
      </c>
      <c r="X12" s="194">
        <f>IFERROR(W12/V12-1,"-")</f>
        <v>1.4868123238948705E-2</v>
      </c>
      <c r="Y12" s="210">
        <f t="shared" si="3"/>
        <v>1.4332925770382579</v>
      </c>
      <c r="Z12" s="194">
        <f t="shared" si="0"/>
        <v>0.14011617547108415</v>
      </c>
    </row>
    <row r="13" spans="1:26" x14ac:dyDescent="0.25">
      <c r="A13" s="1" t="s">
        <v>146</v>
      </c>
      <c r="B13" s="188" t="s">
        <v>107</v>
      </c>
      <c r="C13" s="189">
        <v>164638</v>
      </c>
      <c r="D13" s="189">
        <v>213007</v>
      </c>
      <c r="E13" s="189">
        <v>498811</v>
      </c>
      <c r="F13" s="189">
        <v>531666</v>
      </c>
      <c r="G13" s="189">
        <v>546523</v>
      </c>
      <c r="H13" s="190">
        <f>IFERROR(G13/F13-1,"-")</f>
        <v>2.7944235666753192E-2</v>
      </c>
      <c r="I13" s="209">
        <f t="shared" si="1"/>
        <v>2.3195434832784656</v>
      </c>
      <c r="J13" s="190">
        <f>G13/G$9</f>
        <v>0.72023694996112331</v>
      </c>
      <c r="K13" s="189">
        <v>658754</v>
      </c>
      <c r="L13" s="189">
        <v>975758</v>
      </c>
      <c r="M13" s="189">
        <v>2415992</v>
      </c>
      <c r="N13" s="189">
        <v>2675597</v>
      </c>
      <c r="O13" s="189">
        <v>2844514</v>
      </c>
      <c r="P13" s="190">
        <f>IFERROR(O13/N13-1,"-")</f>
        <v>6.3132452308774401E-2</v>
      </c>
      <c r="Q13" s="209">
        <f t="shared" si="2"/>
        <v>3.3180215983508257</v>
      </c>
      <c r="R13" s="190">
        <f>O13/O$9</f>
        <v>0.80791006666041809</v>
      </c>
      <c r="S13" s="189">
        <v>823392</v>
      </c>
      <c r="T13" s="189">
        <v>1188765</v>
      </c>
      <c r="U13" s="189">
        <v>2914803</v>
      </c>
      <c r="V13" s="189">
        <v>3207263</v>
      </c>
      <c r="W13" s="189">
        <v>3391037</v>
      </c>
      <c r="X13" s="190">
        <f>IFERROR(W13/V13-1,"-")</f>
        <v>5.7299323441825534E-2</v>
      </c>
      <c r="Y13" s="209">
        <f t="shared" si="3"/>
        <v>3.1183749659943256</v>
      </c>
      <c r="Z13" s="190">
        <f t="shared" si="0"/>
        <v>0.77175033420504213</v>
      </c>
    </row>
    <row r="14" spans="1:26" x14ac:dyDescent="0.25">
      <c r="A14" s="191" t="s">
        <v>110</v>
      </c>
      <c r="B14" s="192" t="s">
        <v>110</v>
      </c>
      <c r="C14" s="193">
        <v>55984</v>
      </c>
      <c r="D14" s="193">
        <v>51463</v>
      </c>
      <c r="E14" s="193">
        <v>185404</v>
      </c>
      <c r="F14" s="193">
        <v>205688</v>
      </c>
      <c r="G14" s="193">
        <v>204540</v>
      </c>
      <c r="H14" s="194">
        <f t="shared" ref="H14:H21" si="4">IFERROR(G14/F14-1,"-")</f>
        <v>-5.5812687176695075E-3</v>
      </c>
      <c r="I14" s="210">
        <f t="shared" si="1"/>
        <v>2.6535438696770508</v>
      </c>
      <c r="J14" s="194">
        <f t="shared" ref="J14:J21" si="5">G14/G$9</f>
        <v>0.26955364320449127</v>
      </c>
      <c r="K14" s="193">
        <v>260474</v>
      </c>
      <c r="L14" s="193">
        <v>284717</v>
      </c>
      <c r="M14" s="193">
        <v>1132692</v>
      </c>
      <c r="N14" s="193">
        <v>1254072</v>
      </c>
      <c r="O14" s="193">
        <v>1327265</v>
      </c>
      <c r="P14" s="194">
        <f t="shared" ref="P14:P21" si="6">IFERROR(O14/N14-1,"-")</f>
        <v>5.8364272545754936E-2</v>
      </c>
      <c r="Q14" s="210">
        <f t="shared" si="2"/>
        <v>4.0955757580411101</v>
      </c>
      <c r="R14" s="194">
        <f t="shared" ref="R14:R21" si="7">O14/O$9</f>
        <v>0.37697503145565109</v>
      </c>
      <c r="S14" s="193">
        <v>316458</v>
      </c>
      <c r="T14" s="193">
        <v>336180</v>
      </c>
      <c r="U14" s="193">
        <v>1318096</v>
      </c>
      <c r="V14" s="193">
        <v>1459760</v>
      </c>
      <c r="W14" s="193">
        <v>1531805</v>
      </c>
      <c r="X14" s="194">
        <f t="shared" ref="X14:X21" si="8">IFERROR(W14/V14-1,"-")</f>
        <v>4.9354003397818813E-2</v>
      </c>
      <c r="Y14" s="210">
        <f t="shared" si="3"/>
        <v>3.8404685613888727</v>
      </c>
      <c r="Z14" s="194">
        <f t="shared" si="0"/>
        <v>0.34899134813376037</v>
      </c>
    </row>
    <row r="15" spans="1:26" x14ac:dyDescent="0.25">
      <c r="A15" s="191" t="s">
        <v>113</v>
      </c>
      <c r="B15" s="192" t="s">
        <v>113</v>
      </c>
      <c r="C15" s="193">
        <v>24167</v>
      </c>
      <c r="D15" s="193">
        <v>38221</v>
      </c>
      <c r="E15" s="193">
        <v>64721</v>
      </c>
      <c r="F15" s="193">
        <v>72627</v>
      </c>
      <c r="G15" s="193">
        <v>73563</v>
      </c>
      <c r="H15" s="194">
        <f t="shared" si="4"/>
        <v>1.2887769011524552E-2</v>
      </c>
      <c r="I15" s="210">
        <f t="shared" si="1"/>
        <v>2.0439442214590144</v>
      </c>
      <c r="J15" s="194">
        <f t="shared" si="5"/>
        <v>9.6945216852703575E-2</v>
      </c>
      <c r="K15" s="193">
        <v>92917</v>
      </c>
      <c r="L15" s="193">
        <v>156330</v>
      </c>
      <c r="M15" s="193">
        <v>274306</v>
      </c>
      <c r="N15" s="193">
        <v>309168</v>
      </c>
      <c r="O15" s="193">
        <v>317350</v>
      </c>
      <c r="P15" s="194">
        <f t="shared" si="6"/>
        <v>2.6464575894012299E-2</v>
      </c>
      <c r="Q15" s="210">
        <f t="shared" si="2"/>
        <v>2.4154137563632059</v>
      </c>
      <c r="R15" s="194">
        <f t="shared" si="7"/>
        <v>9.0134996577511547E-2</v>
      </c>
      <c r="S15" s="193">
        <v>117084</v>
      </c>
      <c r="T15" s="193">
        <v>194551</v>
      </c>
      <c r="U15" s="193">
        <v>339027</v>
      </c>
      <c r="V15" s="193">
        <v>381795</v>
      </c>
      <c r="W15" s="193">
        <v>390913</v>
      </c>
      <c r="X15" s="194">
        <f t="shared" si="8"/>
        <v>2.388192616456486E-2</v>
      </c>
      <c r="Y15" s="210">
        <f t="shared" si="3"/>
        <v>2.3387397082436543</v>
      </c>
      <c r="Z15" s="194">
        <f t="shared" si="0"/>
        <v>8.9763939640014376E-2</v>
      </c>
    </row>
    <row r="16" spans="1:26" x14ac:dyDescent="0.25">
      <c r="A16" s="191" t="s">
        <v>116</v>
      </c>
      <c r="B16" s="192" t="s">
        <v>116</v>
      </c>
      <c r="C16" s="193">
        <v>11046</v>
      </c>
      <c r="D16" s="193">
        <v>21498</v>
      </c>
      <c r="E16" s="193">
        <v>31998</v>
      </c>
      <c r="F16" s="193">
        <v>34482</v>
      </c>
      <c r="G16" s="193">
        <v>33626</v>
      </c>
      <c r="H16" s="194">
        <f t="shared" si="4"/>
        <v>-2.4824546140015058E-2</v>
      </c>
      <c r="I16" s="210">
        <f t="shared" si="1"/>
        <v>2.044178888285352</v>
      </c>
      <c r="J16" s="194">
        <f t="shared" si="5"/>
        <v>4.4314123430107669E-2</v>
      </c>
      <c r="K16" s="193">
        <v>37740</v>
      </c>
      <c r="L16" s="193">
        <v>83736</v>
      </c>
      <c r="M16" s="193">
        <v>134432</v>
      </c>
      <c r="N16" s="193">
        <v>142823</v>
      </c>
      <c r="O16" s="193">
        <v>158899</v>
      </c>
      <c r="P16" s="194">
        <f t="shared" si="6"/>
        <v>0.11255890157747706</v>
      </c>
      <c r="Q16" s="210">
        <f t="shared" si="2"/>
        <v>3.2103603603603608</v>
      </c>
      <c r="R16" s="194">
        <f t="shared" si="7"/>
        <v>4.5131119650764169E-2</v>
      </c>
      <c r="S16" s="193">
        <v>48786</v>
      </c>
      <c r="T16" s="193">
        <v>105234</v>
      </c>
      <c r="U16" s="193">
        <v>166430</v>
      </c>
      <c r="V16" s="193">
        <v>177305</v>
      </c>
      <c r="W16" s="193">
        <v>192525</v>
      </c>
      <c r="X16" s="194">
        <f t="shared" si="8"/>
        <v>8.5840782831843487E-2</v>
      </c>
      <c r="Y16" s="210">
        <f t="shared" si="3"/>
        <v>2.9463165662280164</v>
      </c>
      <c r="Z16" s="194">
        <f t="shared" si="0"/>
        <v>4.4065553700111178E-2</v>
      </c>
    </row>
    <row r="17" spans="1:26" x14ac:dyDescent="0.25">
      <c r="A17" s="191" t="s">
        <v>123</v>
      </c>
      <c r="B17" s="192" t="s">
        <v>123</v>
      </c>
      <c r="C17" s="193">
        <v>4317</v>
      </c>
      <c r="D17" s="193">
        <v>10076</v>
      </c>
      <c r="E17" s="193">
        <v>19335</v>
      </c>
      <c r="F17" s="193">
        <v>14809</v>
      </c>
      <c r="G17" s="193">
        <v>14135</v>
      </c>
      <c r="H17" s="194">
        <f t="shared" si="4"/>
        <v>-4.551286379904107E-2</v>
      </c>
      <c r="I17" s="210">
        <f t="shared" si="1"/>
        <v>2.2742645355570996</v>
      </c>
      <c r="J17" s="194">
        <f t="shared" si="5"/>
        <v>1.8627851504329145E-2</v>
      </c>
      <c r="K17" s="193">
        <v>23237</v>
      </c>
      <c r="L17" s="193">
        <v>56946</v>
      </c>
      <c r="M17" s="193">
        <v>104116</v>
      </c>
      <c r="N17" s="193">
        <v>102844</v>
      </c>
      <c r="O17" s="193">
        <v>113442</v>
      </c>
      <c r="P17" s="194">
        <f t="shared" si="6"/>
        <v>0.10304927851892187</v>
      </c>
      <c r="Q17" s="210">
        <f t="shared" si="2"/>
        <v>3.8819555020011185</v>
      </c>
      <c r="R17" s="194">
        <f t="shared" si="7"/>
        <v>3.2220243522124048E-2</v>
      </c>
      <c r="S17" s="193">
        <v>27554</v>
      </c>
      <c r="T17" s="193">
        <v>67022</v>
      </c>
      <c r="U17" s="193">
        <v>123451</v>
      </c>
      <c r="V17" s="193">
        <v>117653</v>
      </c>
      <c r="W17" s="193">
        <v>127577</v>
      </c>
      <c r="X17" s="194">
        <f t="shared" si="8"/>
        <v>8.4349740338112822E-2</v>
      </c>
      <c r="Y17" s="210">
        <f t="shared" si="3"/>
        <v>3.6300718588952599</v>
      </c>
      <c r="Z17" s="194">
        <f t="shared" si="0"/>
        <v>3.2686034187540861E-2</v>
      </c>
    </row>
    <row r="18" spans="1:26" x14ac:dyDescent="0.25">
      <c r="A18" s="191" t="s">
        <v>119</v>
      </c>
      <c r="B18" s="192" t="s">
        <v>119</v>
      </c>
      <c r="C18" s="193">
        <v>5016</v>
      </c>
      <c r="D18" s="193">
        <v>6294</v>
      </c>
      <c r="E18" s="193">
        <v>10411</v>
      </c>
      <c r="F18" s="193">
        <v>10569</v>
      </c>
      <c r="G18" s="193">
        <v>9946</v>
      </c>
      <c r="H18" s="194">
        <f t="shared" si="4"/>
        <v>-5.8945974075125362E-2</v>
      </c>
      <c r="I18" s="210">
        <f t="shared" si="1"/>
        <v>0.98285486443381176</v>
      </c>
      <c r="J18" s="194">
        <f t="shared" si="5"/>
        <v>1.3107365480159724E-2</v>
      </c>
      <c r="K18" s="193">
        <v>43640</v>
      </c>
      <c r="L18" s="193">
        <v>77431</v>
      </c>
      <c r="M18" s="193">
        <v>120097</v>
      </c>
      <c r="N18" s="193">
        <v>123841</v>
      </c>
      <c r="O18" s="193">
        <v>130344</v>
      </c>
      <c r="P18" s="194">
        <f t="shared" si="6"/>
        <v>5.2510880887589817E-2</v>
      </c>
      <c r="Q18" s="210">
        <f t="shared" si="2"/>
        <v>1.986801099908341</v>
      </c>
      <c r="R18" s="194">
        <f t="shared" si="7"/>
        <v>3.702081611438212E-2</v>
      </c>
      <c r="S18" s="193">
        <v>48656</v>
      </c>
      <c r="T18" s="193">
        <v>83725</v>
      </c>
      <c r="U18" s="193">
        <v>130508</v>
      </c>
      <c r="V18" s="193">
        <v>134410</v>
      </c>
      <c r="W18" s="193">
        <v>140290</v>
      </c>
      <c r="X18" s="194">
        <f t="shared" si="8"/>
        <v>4.3746745033851564E-2</v>
      </c>
      <c r="Y18" s="210">
        <f t="shared" si="3"/>
        <v>1.883303189740217</v>
      </c>
      <c r="Z18" s="194">
        <f t="shared" si="0"/>
        <v>3.4554511099525981E-2</v>
      </c>
    </row>
    <row r="19" spans="1:26" x14ac:dyDescent="0.25">
      <c r="A19" s="191" t="s">
        <v>128</v>
      </c>
      <c r="B19" s="192" t="s">
        <v>128</v>
      </c>
      <c r="C19" s="193">
        <v>3325</v>
      </c>
      <c r="D19" s="193">
        <v>2149</v>
      </c>
      <c r="E19" s="193">
        <v>5595</v>
      </c>
      <c r="F19" s="193">
        <v>6021</v>
      </c>
      <c r="G19" s="193">
        <v>5523</v>
      </c>
      <c r="H19" s="194">
        <f t="shared" si="4"/>
        <v>-8.2710513203786751E-2</v>
      </c>
      <c r="I19" s="210">
        <f t="shared" si="1"/>
        <v>0.66105263157894734</v>
      </c>
      <c r="J19" s="194">
        <f t="shared" si="5"/>
        <v>7.2785018647619302E-3</v>
      </c>
      <c r="K19" s="193">
        <v>14961</v>
      </c>
      <c r="L19" s="193">
        <v>12822</v>
      </c>
      <c r="M19" s="193">
        <v>35340</v>
      </c>
      <c r="N19" s="193">
        <v>38436</v>
      </c>
      <c r="O19" s="193">
        <v>36028</v>
      </c>
      <c r="P19" s="194">
        <f t="shared" si="6"/>
        <v>-6.2649599333957751E-2</v>
      </c>
      <c r="Q19" s="210">
        <f t="shared" si="2"/>
        <v>1.4081277989439207</v>
      </c>
      <c r="R19" s="194">
        <f t="shared" si="7"/>
        <v>1.0232814421599453E-2</v>
      </c>
      <c r="S19" s="193">
        <v>18286</v>
      </c>
      <c r="T19" s="193">
        <v>14971</v>
      </c>
      <c r="U19" s="193">
        <v>40935</v>
      </c>
      <c r="V19" s="193">
        <v>44457</v>
      </c>
      <c r="W19" s="193">
        <v>41551</v>
      </c>
      <c r="X19" s="194">
        <f t="shared" si="8"/>
        <v>-6.5366533954157924E-2</v>
      </c>
      <c r="Y19" s="210">
        <f t="shared" si="3"/>
        <v>1.2722848080498741</v>
      </c>
      <c r="Z19" s="194">
        <f t="shared" si="0"/>
        <v>1.0838331074409967E-2</v>
      </c>
    </row>
    <row r="20" spans="1:26" x14ac:dyDescent="0.25">
      <c r="A20" s="191" t="s">
        <v>131</v>
      </c>
      <c r="B20" s="192" t="s">
        <v>131</v>
      </c>
      <c r="C20" s="193">
        <v>3428</v>
      </c>
      <c r="D20" s="193">
        <v>1763</v>
      </c>
      <c r="E20" s="193">
        <v>3453</v>
      </c>
      <c r="F20" s="193">
        <v>4406</v>
      </c>
      <c r="G20" s="193">
        <v>3638</v>
      </c>
      <c r="H20" s="194">
        <f t="shared" si="4"/>
        <v>-0.17430776214253296</v>
      </c>
      <c r="I20" s="210">
        <f t="shared" si="1"/>
        <v>6.1260210035005924E-2</v>
      </c>
      <c r="J20" s="194">
        <f t="shared" si="5"/>
        <v>4.7943490465333881E-3</v>
      </c>
      <c r="K20" s="193">
        <v>22112</v>
      </c>
      <c r="L20" s="193">
        <v>10721</v>
      </c>
      <c r="M20" s="193">
        <v>31821</v>
      </c>
      <c r="N20" s="193">
        <v>40312</v>
      </c>
      <c r="O20" s="193">
        <v>37135</v>
      </c>
      <c r="P20" s="194">
        <f t="shared" si="6"/>
        <v>-7.8810279817424056E-2</v>
      </c>
      <c r="Q20" s="210">
        <f t="shared" si="2"/>
        <v>0.67940484804630974</v>
      </c>
      <c r="R20" s="194">
        <f t="shared" si="7"/>
        <v>1.0547228920453415E-2</v>
      </c>
      <c r="S20" s="193">
        <v>25540</v>
      </c>
      <c r="T20" s="193">
        <v>12484</v>
      </c>
      <c r="U20" s="193">
        <v>35274</v>
      </c>
      <c r="V20" s="193">
        <v>44718</v>
      </c>
      <c r="W20" s="193">
        <v>40773</v>
      </c>
      <c r="X20" s="194">
        <f t="shared" si="8"/>
        <v>-8.8219508922581458E-2</v>
      </c>
      <c r="Y20" s="210">
        <f t="shared" si="3"/>
        <v>0.59643696162881743</v>
      </c>
      <c r="Z20" s="194">
        <f t="shared" si="0"/>
        <v>9.3394720976850421E-3</v>
      </c>
    </row>
    <row r="21" spans="1:26" x14ac:dyDescent="0.25">
      <c r="A21" s="196" t="s">
        <v>145</v>
      </c>
      <c r="B21" s="197" t="s">
        <v>145</v>
      </c>
      <c r="C21" s="198">
        <f>C13-SUM(C14:C20)</f>
        <v>57355</v>
      </c>
      <c r="D21" s="198">
        <f>D13-SUM(D14:D20)</f>
        <v>81543</v>
      </c>
      <c r="E21" s="198">
        <f>E13-SUM(E14:E20)</f>
        <v>177894</v>
      </c>
      <c r="F21" s="198">
        <f>F13-SUM(F14:F20)</f>
        <v>183064</v>
      </c>
      <c r="G21" s="198">
        <f>G13-SUM(G14:G20)</f>
        <v>201552</v>
      </c>
      <c r="H21" s="199">
        <f t="shared" si="4"/>
        <v>0.10099200279683607</v>
      </c>
      <c r="I21" s="211">
        <f t="shared" si="1"/>
        <v>2.5141138523232498</v>
      </c>
      <c r="J21" s="199">
        <f t="shared" si="5"/>
        <v>0.26561589857803664</v>
      </c>
      <c r="K21" s="198">
        <f>K13-SUM(K14:K20)</f>
        <v>163673</v>
      </c>
      <c r="L21" s="198">
        <f>L13-SUM(L14:L20)</f>
        <v>293055</v>
      </c>
      <c r="M21" s="198">
        <f>M13-SUM(M14:M20)</f>
        <v>583188</v>
      </c>
      <c r="N21" s="198">
        <f>N13-SUM(N14:N20)</f>
        <v>664101</v>
      </c>
      <c r="O21" s="198">
        <f>O13-SUM(O14:O20)</f>
        <v>724051</v>
      </c>
      <c r="P21" s="199">
        <f t="shared" si="6"/>
        <v>9.0272413382904038E-2</v>
      </c>
      <c r="Q21" s="211">
        <f t="shared" si="2"/>
        <v>3.4237656791285058</v>
      </c>
      <c r="R21" s="199">
        <f t="shared" si="7"/>
        <v>0.2056478159979323</v>
      </c>
      <c r="S21" s="198">
        <f>S13-SUM(S14:S20)</f>
        <v>221028</v>
      </c>
      <c r="T21" s="198">
        <f>T13-SUM(T14:T20)</f>
        <v>374598</v>
      </c>
      <c r="U21" s="198">
        <f>U13-SUM(U14:U20)</f>
        <v>761082</v>
      </c>
      <c r="V21" s="198">
        <f>V13-SUM(V14:V20)</f>
        <v>847165</v>
      </c>
      <c r="W21" s="198">
        <f>W13-SUM(W14:W20)</f>
        <v>925603</v>
      </c>
      <c r="X21" s="199">
        <f t="shared" si="8"/>
        <v>9.258881091640947E-2</v>
      </c>
      <c r="Y21" s="211">
        <f t="shared" si="3"/>
        <v>3.1877182981341727</v>
      </c>
      <c r="Z21" s="199">
        <f t="shared" si="0"/>
        <v>0.20151114427199432</v>
      </c>
    </row>
    <row r="22" spans="1:26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</row>
    <row r="23" spans="1:26" x14ac:dyDescent="0.25">
      <c r="A23" s="1" t="s">
        <v>0</v>
      </c>
      <c r="B23" s="185" t="s">
        <v>68</v>
      </c>
      <c r="C23" s="207">
        <f>C24+C27</f>
        <v>42852</v>
      </c>
      <c r="D23" s="207">
        <f>D24+D27</f>
        <v>64946</v>
      </c>
      <c r="E23" s="207">
        <f>E24+E27</f>
        <v>165265</v>
      </c>
      <c r="F23" s="207">
        <f>F24+F27</f>
        <v>165616</v>
      </c>
      <c r="G23" s="207">
        <f>G24+G27</f>
        <v>152897</v>
      </c>
      <c r="H23" s="208">
        <f>IFERROR(G23/F23-1,"-")</f>
        <v>-7.6798135445850679E-2</v>
      </c>
      <c r="I23" s="208">
        <f t="shared" si="1"/>
        <v>2.568024829646224</v>
      </c>
      <c r="J23" s="208">
        <f>G23/G$9</f>
        <v>0.20149576310275299</v>
      </c>
      <c r="K23" s="207">
        <f>K24+K27</f>
        <v>398770</v>
      </c>
      <c r="L23" s="207">
        <f>L24+L27</f>
        <v>687822</v>
      </c>
      <c r="M23" s="207">
        <f>M24+M27</f>
        <v>1325364</v>
      </c>
      <c r="N23" s="207">
        <f>N24+N27</f>
        <v>1377487</v>
      </c>
      <c r="O23" s="207">
        <f>O24+O27</f>
        <v>1420992</v>
      </c>
      <c r="P23" s="208">
        <f>IFERROR(O23/N23-1,"-")</f>
        <v>3.158287519228864E-2</v>
      </c>
      <c r="Q23" s="208">
        <f t="shared" ref="Q23:Q86" si="9">IFERROR(O23/K23-1,"-")</f>
        <v>2.5634375705293779</v>
      </c>
      <c r="R23" s="208">
        <f>O23/O$9</f>
        <v>0.40359574304922419</v>
      </c>
      <c r="S23" s="207">
        <f>S24+S27</f>
        <v>441622</v>
      </c>
      <c r="T23" s="207">
        <f>T24+T27</f>
        <v>752768</v>
      </c>
      <c r="U23" s="207">
        <f>U24+U27</f>
        <v>1490629</v>
      </c>
      <c r="V23" s="207">
        <f>V24+V27</f>
        <v>1543103</v>
      </c>
      <c r="W23" s="207">
        <f>W24+W27</f>
        <v>1573889</v>
      </c>
      <c r="X23" s="208">
        <f>IFERROR(W23/V23-1,"-")</f>
        <v>1.9950709706351377E-2</v>
      </c>
      <c r="Y23" s="208">
        <f t="shared" ref="Y23:Y86" si="10">IFERROR(W23/S23-1,"-")</f>
        <v>2.5638826870038178</v>
      </c>
      <c r="Z23" s="208">
        <f t="shared" ref="Z23:Z35" si="11">U23/U$9</f>
        <v>0.39467278883880924</v>
      </c>
    </row>
    <row r="24" spans="1:26" x14ac:dyDescent="0.25">
      <c r="A24" s="1" t="s">
        <v>96</v>
      </c>
      <c r="B24" s="188" t="s">
        <v>97</v>
      </c>
      <c r="C24" s="189">
        <v>2953</v>
      </c>
      <c r="D24" s="189">
        <v>8952</v>
      </c>
      <c r="E24" s="189">
        <v>12689</v>
      </c>
      <c r="F24" s="189">
        <v>11581</v>
      </c>
      <c r="G24" s="189">
        <v>7728</v>
      </c>
      <c r="H24" s="190">
        <f>IFERROR(G24/F24-1,"-")</f>
        <v>-0.33270011225282792</v>
      </c>
      <c r="I24" s="209">
        <f t="shared" si="1"/>
        <v>1.6169996613613273</v>
      </c>
      <c r="J24" s="190">
        <f>G24/G$9</f>
        <v>1.0184367628260039E-2</v>
      </c>
      <c r="K24" s="189">
        <v>90143</v>
      </c>
      <c r="L24" s="189">
        <v>198275</v>
      </c>
      <c r="M24" s="189">
        <v>161372</v>
      </c>
      <c r="N24" s="189">
        <v>131261</v>
      </c>
      <c r="O24" s="189">
        <v>120636</v>
      </c>
      <c r="P24" s="190">
        <f>IFERROR(O24/N24-1,"-")</f>
        <v>-8.0945596940446896E-2</v>
      </c>
      <c r="Q24" s="209">
        <f t="shared" si="9"/>
        <v>0.33827363189598758</v>
      </c>
      <c r="R24" s="190">
        <f>O24/O$9</f>
        <v>3.42635117287685E-2</v>
      </c>
      <c r="S24" s="189">
        <v>93096</v>
      </c>
      <c r="T24" s="189">
        <v>207227</v>
      </c>
      <c r="U24" s="189">
        <v>174061</v>
      </c>
      <c r="V24" s="189">
        <v>142842</v>
      </c>
      <c r="W24" s="189">
        <v>128364</v>
      </c>
      <c r="X24" s="190">
        <f>IFERROR(W24/V24-1,"-")</f>
        <v>-0.10135674381484439</v>
      </c>
      <c r="Y24" s="209">
        <f t="shared" si="10"/>
        <v>0.37883475122454247</v>
      </c>
      <c r="Z24" s="190">
        <f t="shared" si="11"/>
        <v>4.6086008187196124E-2</v>
      </c>
    </row>
    <row r="25" spans="1:26" x14ac:dyDescent="0.25">
      <c r="A25" s="191" t="s">
        <v>103</v>
      </c>
      <c r="B25" s="192" t="s">
        <v>103</v>
      </c>
      <c r="C25" s="193">
        <v>1786</v>
      </c>
      <c r="D25" s="193">
        <v>4418</v>
      </c>
      <c r="E25" s="193">
        <v>6088</v>
      </c>
      <c r="F25" s="193">
        <v>5359</v>
      </c>
      <c r="G25" s="193">
        <v>2401</v>
      </c>
      <c r="H25" s="194">
        <f>IFERROR(G25/F25-1,"-")</f>
        <v>-0.5519686508676992</v>
      </c>
      <c r="I25" s="210">
        <f t="shared" si="1"/>
        <v>0.34434490481522961</v>
      </c>
      <c r="J25" s="194">
        <f>G25/G$9</f>
        <v>3.1641649424757187E-3</v>
      </c>
      <c r="K25" s="193">
        <v>45044</v>
      </c>
      <c r="L25" s="193">
        <v>92809</v>
      </c>
      <c r="M25" s="193">
        <v>62381</v>
      </c>
      <c r="N25" s="193">
        <v>49573</v>
      </c>
      <c r="O25" s="193">
        <v>41582</v>
      </c>
      <c r="P25" s="194">
        <f>IFERROR(O25/N25-1,"-")</f>
        <v>-0.16119661912734751</v>
      </c>
      <c r="Q25" s="210">
        <f t="shared" si="9"/>
        <v>-7.6858183109848155E-2</v>
      </c>
      <c r="R25" s="194">
        <f>O25/O$9</f>
        <v>1.1810283370682481E-2</v>
      </c>
      <c r="S25" s="193">
        <v>46830</v>
      </c>
      <c r="T25" s="193">
        <v>97227</v>
      </c>
      <c r="U25" s="193">
        <v>68469</v>
      </c>
      <c r="V25" s="193">
        <v>54932</v>
      </c>
      <c r="W25" s="193">
        <v>43983</v>
      </c>
      <c r="X25" s="194">
        <f>IFERROR(W25/V25-1,"-")</f>
        <v>-0.19931915823199597</v>
      </c>
      <c r="Y25" s="210">
        <f t="shared" si="10"/>
        <v>-6.0794362588084572E-2</v>
      </c>
      <c r="Z25" s="194">
        <f t="shared" si="11"/>
        <v>1.812848883189877E-2</v>
      </c>
    </row>
    <row r="26" spans="1:26" x14ac:dyDescent="0.25">
      <c r="A26" s="191" t="s">
        <v>100</v>
      </c>
      <c r="B26" s="192" t="s">
        <v>100</v>
      </c>
      <c r="C26" s="193">
        <v>1167</v>
      </c>
      <c r="D26" s="193">
        <v>4534</v>
      </c>
      <c r="E26" s="193">
        <v>6601</v>
      </c>
      <c r="F26" s="193">
        <v>6222</v>
      </c>
      <c r="G26" s="193">
        <v>5327</v>
      </c>
      <c r="H26" s="194">
        <f>IFERROR(G26/F26-1,"-")</f>
        <v>-0.14384442301510769</v>
      </c>
      <c r="I26" s="210">
        <f t="shared" si="1"/>
        <v>3.5646958011996572</v>
      </c>
      <c r="J26" s="194">
        <f>G26/G$9</f>
        <v>7.0202026857843205E-3</v>
      </c>
      <c r="K26" s="193">
        <v>45099</v>
      </c>
      <c r="L26" s="193">
        <v>105466</v>
      </c>
      <c r="M26" s="193">
        <v>98991</v>
      </c>
      <c r="N26" s="193">
        <v>81688</v>
      </c>
      <c r="O26" s="193">
        <v>79054</v>
      </c>
      <c r="P26" s="194">
        <f>IFERROR(O26/N26-1,"-")</f>
        <v>-3.2244638135344283E-2</v>
      </c>
      <c r="Q26" s="210">
        <f t="shared" si="9"/>
        <v>0.75289917736535172</v>
      </c>
      <c r="R26" s="194">
        <f>O26/O$9</f>
        <v>2.2453228358086018E-2</v>
      </c>
      <c r="S26" s="193">
        <v>46266</v>
      </c>
      <c r="T26" s="193">
        <v>110000</v>
      </c>
      <c r="U26" s="193">
        <v>105592</v>
      </c>
      <c r="V26" s="193">
        <v>87910</v>
      </c>
      <c r="W26" s="193">
        <v>84381</v>
      </c>
      <c r="X26" s="194">
        <f>IFERROR(W26/V26-1,"-")</f>
        <v>-4.014332840404955E-2</v>
      </c>
      <c r="Y26" s="210">
        <f t="shared" si="10"/>
        <v>0.82382310984308127</v>
      </c>
      <c r="Z26" s="194">
        <f t="shared" si="11"/>
        <v>2.7957519355297358E-2</v>
      </c>
    </row>
    <row r="27" spans="1:26" x14ac:dyDescent="0.25">
      <c r="A27" s="1" t="s">
        <v>146</v>
      </c>
      <c r="B27" s="188" t="s">
        <v>107</v>
      </c>
      <c r="C27" s="189">
        <v>39899</v>
      </c>
      <c r="D27" s="189">
        <v>55994</v>
      </c>
      <c r="E27" s="189">
        <v>152576</v>
      </c>
      <c r="F27" s="189">
        <v>154035</v>
      </c>
      <c r="G27" s="189">
        <v>145169</v>
      </c>
      <c r="H27" s="190">
        <f>IFERROR(G27/F27-1,"-")</f>
        <v>-5.755834712889929E-2</v>
      </c>
      <c r="I27" s="209">
        <f t="shared" si="1"/>
        <v>2.6384119902754457</v>
      </c>
      <c r="J27" s="190">
        <f>G27/G$9</f>
        <v>0.19131139547449297</v>
      </c>
      <c r="K27" s="189">
        <v>308627</v>
      </c>
      <c r="L27" s="189">
        <v>489547</v>
      </c>
      <c r="M27" s="189">
        <v>1163992</v>
      </c>
      <c r="N27" s="189">
        <v>1246226</v>
      </c>
      <c r="O27" s="189">
        <v>1300356</v>
      </c>
      <c r="P27" s="190">
        <f>IFERROR(O27/N27-1,"-")</f>
        <v>4.3435139372794307E-2</v>
      </c>
      <c r="Q27" s="209">
        <f t="shared" si="9"/>
        <v>3.2133578721239555</v>
      </c>
      <c r="R27" s="190">
        <f>O27/O$9</f>
        <v>0.36933223132045567</v>
      </c>
      <c r="S27" s="189">
        <v>348526</v>
      </c>
      <c r="T27" s="189">
        <v>545541</v>
      </c>
      <c r="U27" s="189">
        <v>1316568</v>
      </c>
      <c r="V27" s="189">
        <v>1400261</v>
      </c>
      <c r="W27" s="189">
        <v>1445525</v>
      </c>
      <c r="X27" s="190">
        <f>IFERROR(W27/V27-1,"-")</f>
        <v>3.232540219287694E-2</v>
      </c>
      <c r="Y27" s="209">
        <f t="shared" si="10"/>
        <v>3.1475384906721446</v>
      </c>
      <c r="Z27" s="190">
        <f t="shared" si="11"/>
        <v>0.34858678065161314</v>
      </c>
    </row>
    <row r="28" spans="1:26" x14ac:dyDescent="0.25">
      <c r="A28" s="191" t="s">
        <v>110</v>
      </c>
      <c r="B28" s="192" t="s">
        <v>110</v>
      </c>
      <c r="C28" s="193">
        <v>14793</v>
      </c>
      <c r="D28" s="193">
        <v>16270</v>
      </c>
      <c r="E28" s="193">
        <v>66823</v>
      </c>
      <c r="F28" s="193">
        <v>69319</v>
      </c>
      <c r="G28" s="193">
        <v>63618</v>
      </c>
      <c r="H28" s="194">
        <f t="shared" ref="H28:H35" si="12">IFERROR(G28/F28-1,"-")</f>
        <v>-8.2242963689608928E-2</v>
      </c>
      <c r="I28" s="210">
        <f t="shared" si="1"/>
        <v>3.3005475562766176</v>
      </c>
      <c r="J28" s="194">
        <f t="shared" ref="J28:J35" si="13">G28/G$9</f>
        <v>8.383916922549782E-2</v>
      </c>
      <c r="K28" s="193">
        <v>128801</v>
      </c>
      <c r="L28" s="193">
        <v>159037</v>
      </c>
      <c r="M28" s="193">
        <v>590382</v>
      </c>
      <c r="N28" s="193">
        <v>640574</v>
      </c>
      <c r="O28" s="193">
        <v>669764</v>
      </c>
      <c r="P28" s="194">
        <f t="shared" ref="P28:P35" si="14">IFERROR(O28/N28-1,"-")</f>
        <v>4.5568505746408583E-2</v>
      </c>
      <c r="Q28" s="210">
        <f t="shared" si="9"/>
        <v>4.1999906833021479</v>
      </c>
      <c r="R28" s="194">
        <f t="shared" ref="R28:R35" si="15">O28/O$9</f>
        <v>0.19022900850083646</v>
      </c>
      <c r="S28" s="193">
        <v>143594</v>
      </c>
      <c r="T28" s="193">
        <v>175307</v>
      </c>
      <c r="U28" s="193">
        <v>657205</v>
      </c>
      <c r="V28" s="193">
        <v>709893</v>
      </c>
      <c r="W28" s="193">
        <v>733382</v>
      </c>
      <c r="X28" s="194">
        <f t="shared" ref="X28:X35" si="16">IFERROR(W28/V28-1,"-")</f>
        <v>3.3088085105783538E-2</v>
      </c>
      <c r="Y28" s="210">
        <f t="shared" si="10"/>
        <v>4.1073303898491584</v>
      </c>
      <c r="Z28" s="194">
        <f t="shared" si="11"/>
        <v>0.17400770425693424</v>
      </c>
    </row>
    <row r="29" spans="1:26" x14ac:dyDescent="0.25">
      <c r="A29" s="191" t="s">
        <v>113</v>
      </c>
      <c r="B29" s="192" t="s">
        <v>113</v>
      </c>
      <c r="C29" s="193">
        <v>7836</v>
      </c>
      <c r="D29" s="193">
        <v>14336</v>
      </c>
      <c r="E29" s="193">
        <v>27397</v>
      </c>
      <c r="F29" s="193">
        <v>30224</v>
      </c>
      <c r="G29" s="193">
        <v>29376</v>
      </c>
      <c r="H29" s="194">
        <f t="shared" si="12"/>
        <v>-2.8057173107464251E-2</v>
      </c>
      <c r="I29" s="210">
        <f t="shared" si="1"/>
        <v>2.7488514548238898</v>
      </c>
      <c r="J29" s="194">
        <f t="shared" si="13"/>
        <v>3.8713248375746231E-2</v>
      </c>
      <c r="K29" s="193">
        <v>41673</v>
      </c>
      <c r="L29" s="193">
        <v>81095</v>
      </c>
      <c r="M29" s="193">
        <v>128496</v>
      </c>
      <c r="N29" s="193">
        <v>137331</v>
      </c>
      <c r="O29" s="193">
        <v>137486</v>
      </c>
      <c r="P29" s="194">
        <f t="shared" si="14"/>
        <v>1.1286599529602981E-3</v>
      </c>
      <c r="Q29" s="210">
        <f t="shared" si="9"/>
        <v>2.2991625272958509</v>
      </c>
      <c r="R29" s="194">
        <f t="shared" si="15"/>
        <v>3.9049315076274627E-2</v>
      </c>
      <c r="S29" s="193">
        <v>49509</v>
      </c>
      <c r="T29" s="193">
        <v>95431</v>
      </c>
      <c r="U29" s="193">
        <v>155893</v>
      </c>
      <c r="V29" s="193">
        <v>167555</v>
      </c>
      <c r="W29" s="193">
        <v>166862</v>
      </c>
      <c r="X29" s="194">
        <f t="shared" si="16"/>
        <v>-4.1359553579422004E-3</v>
      </c>
      <c r="Y29" s="210">
        <f t="shared" si="10"/>
        <v>2.3703367064574117</v>
      </c>
      <c r="Z29" s="194">
        <f t="shared" si="11"/>
        <v>4.1275679642921538E-2</v>
      </c>
    </row>
    <row r="30" spans="1:26" x14ac:dyDescent="0.25">
      <c r="A30" s="191" t="s">
        <v>116</v>
      </c>
      <c r="B30" s="192" t="s">
        <v>116</v>
      </c>
      <c r="C30" s="193">
        <v>3230</v>
      </c>
      <c r="D30" s="193">
        <v>4987</v>
      </c>
      <c r="E30" s="193">
        <v>4132</v>
      </c>
      <c r="F30" s="193">
        <v>2982</v>
      </c>
      <c r="G30" s="193">
        <v>3034</v>
      </c>
      <c r="H30" s="194">
        <f t="shared" si="12"/>
        <v>1.7437961099932897E-2</v>
      </c>
      <c r="I30" s="210">
        <f t="shared" si="1"/>
        <v>-6.0681114551083604E-2</v>
      </c>
      <c r="J30" s="194">
        <f t="shared" si="13"/>
        <v>3.9983658623370805E-3</v>
      </c>
      <c r="K30" s="193">
        <v>13936</v>
      </c>
      <c r="L30" s="193">
        <v>30800</v>
      </c>
      <c r="M30" s="193">
        <v>48228</v>
      </c>
      <c r="N30" s="193">
        <v>43489</v>
      </c>
      <c r="O30" s="193">
        <v>39137</v>
      </c>
      <c r="P30" s="194">
        <f t="shared" si="14"/>
        <v>-0.10007128239324892</v>
      </c>
      <c r="Q30" s="210">
        <f t="shared" si="9"/>
        <v>1.8083381171067736</v>
      </c>
      <c r="R30" s="194">
        <f t="shared" si="15"/>
        <v>1.1115844843403402E-2</v>
      </c>
      <c r="S30" s="193">
        <v>17166</v>
      </c>
      <c r="T30" s="193">
        <v>35787</v>
      </c>
      <c r="U30" s="193">
        <v>52360</v>
      </c>
      <c r="V30" s="193">
        <v>46471</v>
      </c>
      <c r="W30" s="193">
        <v>42171</v>
      </c>
      <c r="X30" s="194">
        <f t="shared" si="16"/>
        <v>-9.2530825676228168E-2</v>
      </c>
      <c r="Y30" s="210">
        <f t="shared" si="10"/>
        <v>1.4566585110101364</v>
      </c>
      <c r="Z30" s="194">
        <f t="shared" si="11"/>
        <v>1.3863320265203516E-2</v>
      </c>
    </row>
    <row r="31" spans="1:26" x14ac:dyDescent="0.25">
      <c r="A31" s="191" t="s">
        <v>123</v>
      </c>
      <c r="B31" s="192" t="s">
        <v>123</v>
      </c>
      <c r="C31" s="193">
        <v>1736</v>
      </c>
      <c r="D31" s="193">
        <v>3938</v>
      </c>
      <c r="E31" s="193">
        <v>7950</v>
      </c>
      <c r="F31" s="193">
        <v>4040</v>
      </c>
      <c r="G31" s="193">
        <v>3255</v>
      </c>
      <c r="H31" s="194">
        <f t="shared" si="12"/>
        <v>-0.19430693069306926</v>
      </c>
      <c r="I31" s="210">
        <f t="shared" si="1"/>
        <v>0.875</v>
      </c>
      <c r="J31" s="194">
        <f t="shared" si="13"/>
        <v>4.2896113651638753E-3</v>
      </c>
      <c r="K31" s="193">
        <v>12314</v>
      </c>
      <c r="L31" s="193">
        <v>32115</v>
      </c>
      <c r="M31" s="193">
        <v>56445</v>
      </c>
      <c r="N31" s="193">
        <v>53434</v>
      </c>
      <c r="O31" s="193">
        <v>57796</v>
      </c>
      <c r="P31" s="194">
        <f t="shared" si="14"/>
        <v>8.1633416925553037E-2</v>
      </c>
      <c r="Q31" s="210">
        <f t="shared" si="9"/>
        <v>3.6935195712197499</v>
      </c>
      <c r="R31" s="194">
        <f t="shared" si="15"/>
        <v>1.6415447493914787E-2</v>
      </c>
      <c r="S31" s="193">
        <v>14050</v>
      </c>
      <c r="T31" s="193">
        <v>36053</v>
      </c>
      <c r="U31" s="193">
        <v>64395</v>
      </c>
      <c r="V31" s="193">
        <v>57474</v>
      </c>
      <c r="W31" s="193">
        <v>61051</v>
      </c>
      <c r="X31" s="194">
        <f t="shared" si="16"/>
        <v>6.2236837526533639E-2</v>
      </c>
      <c r="Y31" s="210">
        <f t="shared" si="10"/>
        <v>3.3452669039145908</v>
      </c>
      <c r="Z31" s="194">
        <f t="shared" si="11"/>
        <v>1.7049818725702454E-2</v>
      </c>
    </row>
    <row r="32" spans="1:26" x14ac:dyDescent="0.25">
      <c r="A32" s="191" t="s">
        <v>119</v>
      </c>
      <c r="B32" s="192" t="s">
        <v>119</v>
      </c>
      <c r="C32" s="193">
        <v>1403</v>
      </c>
      <c r="D32" s="193">
        <v>2232</v>
      </c>
      <c r="E32" s="193">
        <v>4497</v>
      </c>
      <c r="F32" s="193">
        <v>3231</v>
      </c>
      <c r="G32" s="193">
        <v>2567</v>
      </c>
      <c r="H32" s="194">
        <f t="shared" si="12"/>
        <v>-0.20550913030021667</v>
      </c>
      <c r="I32" s="210">
        <f t="shared" si="1"/>
        <v>0.8296507483962936</v>
      </c>
      <c r="J32" s="194">
        <f t="shared" si="13"/>
        <v>3.3829285328343065E-3</v>
      </c>
      <c r="K32" s="193">
        <v>25064</v>
      </c>
      <c r="L32" s="193">
        <v>46414</v>
      </c>
      <c r="M32" s="193">
        <v>73182</v>
      </c>
      <c r="N32" s="193">
        <v>71382</v>
      </c>
      <c r="O32" s="193">
        <v>73828</v>
      </c>
      <c r="P32" s="194">
        <f t="shared" si="14"/>
        <v>3.4266341654758836E-2</v>
      </c>
      <c r="Q32" s="210">
        <f t="shared" si="9"/>
        <v>1.9455793169486117</v>
      </c>
      <c r="R32" s="194">
        <f t="shared" si="15"/>
        <v>2.0968919260515275E-2</v>
      </c>
      <c r="S32" s="193">
        <v>26467</v>
      </c>
      <c r="T32" s="193">
        <v>48646</v>
      </c>
      <c r="U32" s="193">
        <v>77679</v>
      </c>
      <c r="V32" s="193">
        <v>74613</v>
      </c>
      <c r="W32" s="193">
        <v>76395</v>
      </c>
      <c r="X32" s="194">
        <f t="shared" si="16"/>
        <v>2.3883237505528454E-2</v>
      </c>
      <c r="Y32" s="210">
        <f t="shared" si="10"/>
        <v>1.8864246042241279</v>
      </c>
      <c r="Z32" s="194">
        <f t="shared" si="11"/>
        <v>2.0567014035155536E-2</v>
      </c>
    </row>
    <row r="33" spans="1:26" x14ac:dyDescent="0.25">
      <c r="A33" s="191" t="s">
        <v>128</v>
      </c>
      <c r="B33" s="192" t="s">
        <v>128</v>
      </c>
      <c r="C33" s="193">
        <v>1376</v>
      </c>
      <c r="D33" s="193">
        <v>590</v>
      </c>
      <c r="E33" s="193">
        <v>1708</v>
      </c>
      <c r="F33" s="193">
        <v>2116</v>
      </c>
      <c r="G33" s="193">
        <v>2577</v>
      </c>
      <c r="H33" s="194">
        <f t="shared" si="12"/>
        <v>0.21786389413988649</v>
      </c>
      <c r="I33" s="210">
        <f t="shared" si="1"/>
        <v>0.87281976744186052</v>
      </c>
      <c r="J33" s="194">
        <f t="shared" si="13"/>
        <v>3.3961070623739803E-3</v>
      </c>
      <c r="K33" s="193">
        <v>8223</v>
      </c>
      <c r="L33" s="193">
        <v>5697</v>
      </c>
      <c r="M33" s="193">
        <v>18357</v>
      </c>
      <c r="N33" s="193">
        <v>18861</v>
      </c>
      <c r="O33" s="193">
        <v>18273</v>
      </c>
      <c r="P33" s="194">
        <f t="shared" si="14"/>
        <v>-3.1175441386989022E-2</v>
      </c>
      <c r="Q33" s="210">
        <f t="shared" si="9"/>
        <v>1.2221816855162349</v>
      </c>
      <c r="R33" s="194">
        <f t="shared" si="15"/>
        <v>5.1899694106219271E-3</v>
      </c>
      <c r="S33" s="193">
        <v>9599</v>
      </c>
      <c r="T33" s="193">
        <v>6287</v>
      </c>
      <c r="U33" s="193">
        <v>20065</v>
      </c>
      <c r="V33" s="193">
        <v>20977</v>
      </c>
      <c r="W33" s="193">
        <v>20850</v>
      </c>
      <c r="X33" s="194">
        <f t="shared" si="16"/>
        <v>-6.054249892739616E-3</v>
      </c>
      <c r="Y33" s="210">
        <f t="shared" si="10"/>
        <v>1.1721012605479739</v>
      </c>
      <c r="Z33" s="194">
        <f t="shared" si="11"/>
        <v>5.3125958961288879E-3</v>
      </c>
    </row>
    <row r="34" spans="1:26" x14ac:dyDescent="0.25">
      <c r="A34" s="191" t="s">
        <v>131</v>
      </c>
      <c r="B34" s="192" t="s">
        <v>131</v>
      </c>
      <c r="C34" s="193">
        <v>669</v>
      </c>
      <c r="D34" s="193">
        <v>195</v>
      </c>
      <c r="E34" s="193">
        <v>794</v>
      </c>
      <c r="F34" s="193">
        <v>833</v>
      </c>
      <c r="G34" s="193">
        <v>620</v>
      </c>
      <c r="H34" s="194">
        <f t="shared" si="12"/>
        <v>-0.25570228091236491</v>
      </c>
      <c r="I34" s="210">
        <f t="shared" si="1"/>
        <v>-7.3243647234678577E-2</v>
      </c>
      <c r="J34" s="194">
        <f t="shared" si="13"/>
        <v>8.1706883145978568E-4</v>
      </c>
      <c r="K34" s="193">
        <v>10880</v>
      </c>
      <c r="L34" s="193">
        <v>4211</v>
      </c>
      <c r="M34" s="193">
        <v>16482</v>
      </c>
      <c r="N34" s="193">
        <v>21199</v>
      </c>
      <c r="O34" s="193">
        <v>19378</v>
      </c>
      <c r="P34" s="194">
        <f t="shared" si="14"/>
        <v>-8.59002783150149E-2</v>
      </c>
      <c r="Q34" s="210">
        <f t="shared" si="9"/>
        <v>0.78106617647058818</v>
      </c>
      <c r="R34" s="194">
        <f t="shared" si="15"/>
        <v>5.5038158616008154E-3</v>
      </c>
      <c r="S34" s="193">
        <v>11549</v>
      </c>
      <c r="T34" s="193">
        <v>4406</v>
      </c>
      <c r="U34" s="193">
        <v>17276</v>
      </c>
      <c r="V34" s="193">
        <v>22032</v>
      </c>
      <c r="W34" s="193">
        <v>19998</v>
      </c>
      <c r="X34" s="194">
        <f t="shared" si="16"/>
        <v>-9.2320261437908502E-2</v>
      </c>
      <c r="Y34" s="210">
        <f t="shared" si="10"/>
        <v>0.73157849164429822</v>
      </c>
      <c r="Z34" s="194">
        <f t="shared" si="11"/>
        <v>4.5741543334922828E-3</v>
      </c>
    </row>
    <row r="35" spans="1:26" x14ac:dyDescent="0.25">
      <c r="A35" s="196" t="s">
        <v>145</v>
      </c>
      <c r="B35" s="197" t="s">
        <v>145</v>
      </c>
      <c r="C35" s="198">
        <f>C27-SUM(C28:C34)</f>
        <v>8856</v>
      </c>
      <c r="D35" s="198">
        <f>D27-SUM(D28:D34)</f>
        <v>13446</v>
      </c>
      <c r="E35" s="198">
        <f>E27-SUM(E28:E34)</f>
        <v>39275</v>
      </c>
      <c r="F35" s="198">
        <f>F27-SUM(F28:F34)</f>
        <v>41290</v>
      </c>
      <c r="G35" s="198">
        <f>G27-SUM(G28:G34)</f>
        <v>40122</v>
      </c>
      <c r="H35" s="199">
        <f t="shared" si="12"/>
        <v>-2.8287720997820287E-2</v>
      </c>
      <c r="I35" s="211">
        <f t="shared" si="1"/>
        <v>3.5304878048780486</v>
      </c>
      <c r="J35" s="199">
        <f t="shared" si="13"/>
        <v>5.2874896219079877E-2</v>
      </c>
      <c r="K35" s="198">
        <f>K27-SUM(K28:K34)</f>
        <v>67736</v>
      </c>
      <c r="L35" s="198">
        <f>L27-SUM(L28:L34)</f>
        <v>130178</v>
      </c>
      <c r="M35" s="198">
        <f>M27-SUM(M28:M34)</f>
        <v>232420</v>
      </c>
      <c r="N35" s="198">
        <f>N27-SUM(N28:N34)</f>
        <v>259956</v>
      </c>
      <c r="O35" s="198">
        <f>O27-SUM(O28:O34)</f>
        <v>284694</v>
      </c>
      <c r="P35" s="199">
        <f t="shared" si="14"/>
        <v>9.5162258228315588E-2</v>
      </c>
      <c r="Q35" s="211">
        <f t="shared" si="9"/>
        <v>3.2029939766150939</v>
      </c>
      <c r="R35" s="199">
        <f t="shared" si="15"/>
        <v>8.0859910873288407E-2</v>
      </c>
      <c r="S35" s="198">
        <f>S27-SUM(S28:S34)</f>
        <v>76592</v>
      </c>
      <c r="T35" s="198">
        <f>T27-SUM(T28:T34)</f>
        <v>143624</v>
      </c>
      <c r="U35" s="198">
        <f>U27-SUM(U28:U34)</f>
        <v>271695</v>
      </c>
      <c r="V35" s="198">
        <f>V27-SUM(V28:V34)</f>
        <v>301246</v>
      </c>
      <c r="W35" s="198">
        <f>W27-SUM(W28:W34)</f>
        <v>324816</v>
      </c>
      <c r="X35" s="199">
        <f t="shared" si="16"/>
        <v>7.8241702794394019E-2</v>
      </c>
      <c r="Y35" s="211">
        <f t="shared" si="10"/>
        <v>3.2408606642991433</v>
      </c>
      <c r="Z35" s="199">
        <f t="shared" si="11"/>
        <v>7.1936493496074658E-2</v>
      </c>
    </row>
    <row r="36" spans="1:26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</row>
    <row r="37" spans="1:26" x14ac:dyDescent="0.25">
      <c r="A37" s="1" t="s">
        <v>0</v>
      </c>
      <c r="B37" s="185" t="s">
        <v>68</v>
      </c>
      <c r="C37" s="207">
        <f>C38+C41</f>
        <v>54285</v>
      </c>
      <c r="D37" s="207">
        <f>D38+D41</f>
        <v>50672</v>
      </c>
      <c r="E37" s="207">
        <f>E38+E41</f>
        <v>179190</v>
      </c>
      <c r="F37" s="207">
        <f>F38+F41</f>
        <v>201287</v>
      </c>
      <c r="G37" s="207">
        <f>G38+G41</f>
        <v>210210</v>
      </c>
      <c r="H37" s="208">
        <f>IFERROR(G37/F37-1,"-")</f>
        <v>4.432973813510066E-2</v>
      </c>
      <c r="I37" s="208">
        <f t="shared" si="1"/>
        <v>2.8723404255319149</v>
      </c>
      <c r="J37" s="208">
        <f>G37/G$9</f>
        <v>0.2770258694534864</v>
      </c>
      <c r="K37" s="207">
        <f>K38+K41</f>
        <v>151994</v>
      </c>
      <c r="L37" s="207">
        <f>L38+L41</f>
        <v>206077</v>
      </c>
      <c r="M37" s="207">
        <f>M38+M41</f>
        <v>573367</v>
      </c>
      <c r="N37" s="207">
        <f>N38+N41</f>
        <v>609226</v>
      </c>
      <c r="O37" s="207">
        <f>O38+O41</f>
        <v>651257</v>
      </c>
      <c r="P37" s="208">
        <f>IFERROR(O37/N37-1,"-")</f>
        <v>6.8990817857412567E-2</v>
      </c>
      <c r="Q37" s="208">
        <f t="shared" si="9"/>
        <v>3.2847546613682121</v>
      </c>
      <c r="R37" s="208">
        <f>O37/O$9</f>
        <v>0.18497257748883075</v>
      </c>
      <c r="S37" s="207">
        <f>S38+S41</f>
        <v>206279</v>
      </c>
      <c r="T37" s="207">
        <f>T38+T41</f>
        <v>256749</v>
      </c>
      <c r="U37" s="207">
        <f>U38+U41</f>
        <v>752557</v>
      </c>
      <c r="V37" s="207">
        <f>V38+V41</f>
        <v>810513</v>
      </c>
      <c r="W37" s="207">
        <f>W38+W41</f>
        <v>861467</v>
      </c>
      <c r="X37" s="208">
        <f>IFERROR(W37/V37-1,"-")</f>
        <v>6.2866357479768986E-2</v>
      </c>
      <c r="Y37" s="208">
        <f t="shared" si="10"/>
        <v>3.1762224947764919</v>
      </c>
      <c r="Z37" s="208">
        <f t="shared" ref="Z37:Z49" si="17">U37/U$9</f>
        <v>0.19925398603553787</v>
      </c>
    </row>
    <row r="38" spans="1:26" x14ac:dyDescent="0.25">
      <c r="A38" s="1" t="s">
        <v>96</v>
      </c>
      <c r="B38" s="188" t="s">
        <v>97</v>
      </c>
      <c r="C38" s="189">
        <v>5529</v>
      </c>
      <c r="D38" s="189">
        <v>6062</v>
      </c>
      <c r="E38" s="189">
        <v>22234</v>
      </c>
      <c r="F38" s="189">
        <v>28331</v>
      </c>
      <c r="G38" s="189">
        <v>31527</v>
      </c>
      <c r="H38" s="190">
        <f>IFERROR(G38/F38-1,"-")</f>
        <v>0.11280929017683805</v>
      </c>
      <c r="I38" s="209">
        <f t="shared" si="1"/>
        <v>4.7021161150298427</v>
      </c>
      <c r="J38" s="190">
        <f>G38/G$9</f>
        <v>4.1547950079730105E-2</v>
      </c>
      <c r="K38" s="189">
        <v>19247</v>
      </c>
      <c r="L38" s="189">
        <v>33772</v>
      </c>
      <c r="M38" s="189">
        <v>60854</v>
      </c>
      <c r="N38" s="189">
        <v>52810</v>
      </c>
      <c r="O38" s="189">
        <v>49280</v>
      </c>
      <c r="P38" s="190">
        <f>IFERROR(O38/N38-1,"-")</f>
        <v>-6.6843400871047121E-2</v>
      </c>
      <c r="Q38" s="209">
        <f t="shared" si="9"/>
        <v>1.5603990232243987</v>
      </c>
      <c r="R38" s="190">
        <f>O38/O$9</f>
        <v>1.3996699641845814E-2</v>
      </c>
      <c r="S38" s="189">
        <v>24776</v>
      </c>
      <c r="T38" s="189">
        <v>39834</v>
      </c>
      <c r="U38" s="189">
        <v>83088</v>
      </c>
      <c r="V38" s="189">
        <v>81141</v>
      </c>
      <c r="W38" s="189">
        <v>80807</v>
      </c>
      <c r="X38" s="190">
        <f>IFERROR(W38/V38-1,"-")</f>
        <v>-4.1162913939931656E-3</v>
      </c>
      <c r="Y38" s="209">
        <f t="shared" si="10"/>
        <v>2.2615030674846626</v>
      </c>
      <c r="Z38" s="190">
        <f t="shared" si="17"/>
        <v>2.1999151149641516E-2</v>
      </c>
    </row>
    <row r="39" spans="1:26" x14ac:dyDescent="0.25">
      <c r="A39" s="191" t="s">
        <v>103</v>
      </c>
      <c r="B39" s="192" t="s">
        <v>103</v>
      </c>
      <c r="C39" s="193">
        <v>2180</v>
      </c>
      <c r="D39" s="193">
        <v>4351</v>
      </c>
      <c r="E39" s="193">
        <v>9363</v>
      </c>
      <c r="F39" s="193">
        <v>15562</v>
      </c>
      <c r="G39" s="193">
        <v>21291</v>
      </c>
      <c r="H39" s="194">
        <f>IFERROR(G39/F39-1,"-")</f>
        <v>0.36814034185837285</v>
      </c>
      <c r="I39" s="210">
        <f t="shared" si="1"/>
        <v>8.7665137614678894</v>
      </c>
      <c r="J39" s="194">
        <f>G39/G$9</f>
        <v>2.8058407242919834E-2</v>
      </c>
      <c r="K39" s="193">
        <v>1767</v>
      </c>
      <c r="L39" s="193">
        <v>4726</v>
      </c>
      <c r="M39" s="193">
        <v>9315</v>
      </c>
      <c r="N39" s="193">
        <v>13363</v>
      </c>
      <c r="O39" s="193">
        <v>10110</v>
      </c>
      <c r="P39" s="194">
        <f>IFERROR(O39/N39-1,"-")</f>
        <v>-0.24343336077228173</v>
      </c>
      <c r="Q39" s="210">
        <f t="shared" si="9"/>
        <v>4.7215619694397279</v>
      </c>
      <c r="R39" s="194">
        <f>O39/O$9</f>
        <v>2.8714820085036768E-3</v>
      </c>
      <c r="S39" s="193">
        <v>3947</v>
      </c>
      <c r="T39" s="193">
        <v>9077</v>
      </c>
      <c r="U39" s="193">
        <v>18678</v>
      </c>
      <c r="V39" s="193">
        <v>28925</v>
      </c>
      <c r="W39" s="193">
        <v>31401</v>
      </c>
      <c r="X39" s="194">
        <f>IFERROR(W39/V39-1,"-")</f>
        <v>8.5600691443388E-2</v>
      </c>
      <c r="Y39" s="210">
        <f t="shared" si="10"/>
        <v>6.9556625285026605</v>
      </c>
      <c r="Z39" s="194">
        <f t="shared" si="17"/>
        <v>4.945360884520078E-3</v>
      </c>
    </row>
    <row r="40" spans="1:26" x14ac:dyDescent="0.25">
      <c r="A40" s="191" t="s">
        <v>100</v>
      </c>
      <c r="B40" s="192" t="s">
        <v>100</v>
      </c>
      <c r="C40" s="193">
        <v>3349</v>
      </c>
      <c r="D40" s="193">
        <v>1711</v>
      </c>
      <c r="E40" s="193">
        <v>12871</v>
      </c>
      <c r="F40" s="193">
        <v>12769</v>
      </c>
      <c r="G40" s="193">
        <v>10236</v>
      </c>
      <c r="H40" s="194">
        <f>IFERROR(G40/F40-1,"-")</f>
        <v>-0.19837105489858253</v>
      </c>
      <c r="I40" s="210">
        <f t="shared" si="1"/>
        <v>2.0564347566437742</v>
      </c>
      <c r="J40" s="194">
        <f>G40/G$9</f>
        <v>1.3489542836810269E-2</v>
      </c>
      <c r="K40" s="193">
        <v>17480</v>
      </c>
      <c r="L40" s="193">
        <v>29046</v>
      </c>
      <c r="M40" s="193">
        <v>51539</v>
      </c>
      <c r="N40" s="193">
        <v>39447</v>
      </c>
      <c r="O40" s="193">
        <v>39170</v>
      </c>
      <c r="P40" s="194">
        <f>IFERROR(O40/N40-1,"-")</f>
        <v>-7.0220802595888365E-3</v>
      </c>
      <c r="Q40" s="210">
        <f t="shared" si="9"/>
        <v>1.2408466819221968</v>
      </c>
      <c r="R40" s="194">
        <f>O40/O$9</f>
        <v>1.1125217633342139E-2</v>
      </c>
      <c r="S40" s="193">
        <v>20829</v>
      </c>
      <c r="T40" s="193">
        <v>30757</v>
      </c>
      <c r="U40" s="193">
        <v>64410</v>
      </c>
      <c r="V40" s="193">
        <v>52216</v>
      </c>
      <c r="W40" s="193">
        <v>49406</v>
      </c>
      <c r="X40" s="194">
        <f>IFERROR(W40/V40-1,"-")</f>
        <v>-5.3814922629079165E-2</v>
      </c>
      <c r="Y40" s="210">
        <f t="shared" si="10"/>
        <v>1.3719813721254019</v>
      </c>
      <c r="Z40" s="194">
        <f t="shared" si="17"/>
        <v>1.7053790265121438E-2</v>
      </c>
    </row>
    <row r="41" spans="1:26" x14ac:dyDescent="0.25">
      <c r="A41" s="1" t="s">
        <v>146</v>
      </c>
      <c r="B41" s="188" t="s">
        <v>107</v>
      </c>
      <c r="C41" s="189">
        <v>48756</v>
      </c>
      <c r="D41" s="189">
        <v>44610</v>
      </c>
      <c r="E41" s="189">
        <v>156956</v>
      </c>
      <c r="F41" s="189">
        <v>172956</v>
      </c>
      <c r="G41" s="189">
        <v>178683</v>
      </c>
      <c r="H41" s="190">
        <f>IFERROR(G41/F41-1,"-")</f>
        <v>3.3112467910913823E-2</v>
      </c>
      <c r="I41" s="209">
        <f t="shared" si="1"/>
        <v>2.6648412503076546</v>
      </c>
      <c r="J41" s="190">
        <f>G41/G$9</f>
        <v>0.23547791937375628</v>
      </c>
      <c r="K41" s="189">
        <v>132747</v>
      </c>
      <c r="L41" s="189">
        <v>172305</v>
      </c>
      <c r="M41" s="189">
        <v>512513</v>
      </c>
      <c r="N41" s="189">
        <v>556416</v>
      </c>
      <c r="O41" s="189">
        <v>601977</v>
      </c>
      <c r="P41" s="190">
        <f>IFERROR(O41/N41-1,"-")</f>
        <v>8.1882979641131781E-2</v>
      </c>
      <c r="Q41" s="209">
        <f t="shared" si="9"/>
        <v>3.5347691473253633</v>
      </c>
      <c r="R41" s="190">
        <f>O41/O$9</f>
        <v>0.17097587784698495</v>
      </c>
      <c r="S41" s="189">
        <v>181503</v>
      </c>
      <c r="T41" s="189">
        <v>216915</v>
      </c>
      <c r="U41" s="189">
        <v>669469</v>
      </c>
      <c r="V41" s="189">
        <v>729372</v>
      </c>
      <c r="W41" s="189">
        <v>780660</v>
      </c>
      <c r="X41" s="190">
        <f>IFERROR(W41/V41-1,"-")</f>
        <v>7.0318027015021212E-2</v>
      </c>
      <c r="Y41" s="209">
        <f t="shared" si="10"/>
        <v>3.3010859324639261</v>
      </c>
      <c r="Z41" s="190">
        <f t="shared" si="17"/>
        <v>0.17725483488589636</v>
      </c>
    </row>
    <row r="42" spans="1:26" x14ac:dyDescent="0.25">
      <c r="A42" s="191" t="s">
        <v>110</v>
      </c>
      <c r="B42" s="192" t="s">
        <v>110</v>
      </c>
      <c r="C42" s="193">
        <v>24960</v>
      </c>
      <c r="D42" s="193">
        <v>17021</v>
      </c>
      <c r="E42" s="193">
        <v>75160</v>
      </c>
      <c r="F42" s="193">
        <v>74709</v>
      </c>
      <c r="G42" s="193">
        <v>75962</v>
      </c>
      <c r="H42" s="194">
        <f t="shared" ref="H42:H49" si="18">IFERROR(G42/F42-1,"-")</f>
        <v>1.6771741021831321E-2</v>
      </c>
      <c r="I42" s="210">
        <f t="shared" si="1"/>
        <v>2.0433493589743588</v>
      </c>
      <c r="J42" s="194">
        <f t="shared" ref="J42:J49" si="19">G42/G$9</f>
        <v>0.10010674608927136</v>
      </c>
      <c r="K42" s="193">
        <v>63301</v>
      </c>
      <c r="L42" s="193">
        <v>63769</v>
      </c>
      <c r="M42" s="193">
        <v>269103</v>
      </c>
      <c r="N42" s="193">
        <v>299592</v>
      </c>
      <c r="O42" s="193">
        <v>337098</v>
      </c>
      <c r="P42" s="194">
        <f t="shared" ref="P42:P49" si="20">IFERROR(O42/N42-1,"-")</f>
        <v>0.12519025875190248</v>
      </c>
      <c r="Q42" s="210">
        <f t="shared" si="9"/>
        <v>4.3253187153441495</v>
      </c>
      <c r="R42" s="194">
        <f t="shared" ref="R42:R49" si="21">O42/O$9</f>
        <v>9.574390129600123E-2</v>
      </c>
      <c r="S42" s="193">
        <v>88261</v>
      </c>
      <c r="T42" s="193">
        <v>80790</v>
      </c>
      <c r="U42" s="193">
        <v>344263</v>
      </c>
      <c r="V42" s="193">
        <v>374301</v>
      </c>
      <c r="W42" s="193">
        <v>413060</v>
      </c>
      <c r="X42" s="194">
        <f t="shared" ref="X42:X49" si="22">IFERROR(W42/V42-1,"-")</f>
        <v>0.10355035118794764</v>
      </c>
      <c r="Y42" s="210">
        <f t="shared" si="10"/>
        <v>3.6799832315518746</v>
      </c>
      <c r="Z42" s="194">
        <f t="shared" si="17"/>
        <v>9.1150271666534721E-2</v>
      </c>
    </row>
    <row r="43" spans="1:26" x14ac:dyDescent="0.25">
      <c r="A43" s="191" t="s">
        <v>113</v>
      </c>
      <c r="B43" s="192" t="s">
        <v>113</v>
      </c>
      <c r="C43" s="193">
        <v>3221</v>
      </c>
      <c r="D43" s="193">
        <v>2578</v>
      </c>
      <c r="E43" s="193">
        <v>7845</v>
      </c>
      <c r="F43" s="193">
        <v>10865</v>
      </c>
      <c r="G43" s="193">
        <v>11127</v>
      </c>
      <c r="H43" s="194">
        <f t="shared" si="18"/>
        <v>2.4114127933732243E-2</v>
      </c>
      <c r="I43" s="210">
        <f t="shared" si="1"/>
        <v>2.4545172306737038</v>
      </c>
      <c r="J43" s="194">
        <f t="shared" si="19"/>
        <v>1.4663749818795219E-2</v>
      </c>
      <c r="K43" s="193">
        <v>7570</v>
      </c>
      <c r="L43" s="193">
        <v>10918</v>
      </c>
      <c r="M43" s="193">
        <v>19949</v>
      </c>
      <c r="N43" s="193">
        <v>22563</v>
      </c>
      <c r="O43" s="193">
        <v>20333</v>
      </c>
      <c r="P43" s="194">
        <f t="shared" si="20"/>
        <v>-9.883437486149893E-2</v>
      </c>
      <c r="Q43" s="210">
        <f t="shared" si="9"/>
        <v>1.6859973579920742</v>
      </c>
      <c r="R43" s="194">
        <f t="shared" si="21"/>
        <v>5.775058721949086E-3</v>
      </c>
      <c r="S43" s="193">
        <v>10791</v>
      </c>
      <c r="T43" s="193">
        <v>13496</v>
      </c>
      <c r="U43" s="193">
        <v>27794</v>
      </c>
      <c r="V43" s="193">
        <v>33428</v>
      </c>
      <c r="W43" s="193">
        <v>31460</v>
      </c>
      <c r="X43" s="194">
        <f t="shared" si="22"/>
        <v>-5.88728012444657E-2</v>
      </c>
      <c r="Y43" s="210">
        <f t="shared" si="10"/>
        <v>1.9153924566768605</v>
      </c>
      <c r="Z43" s="194">
        <f t="shared" si="17"/>
        <v>7.3589977740845403E-3</v>
      </c>
    </row>
    <row r="44" spans="1:26" x14ac:dyDescent="0.25">
      <c r="A44" s="191" t="s">
        <v>116</v>
      </c>
      <c r="B44" s="192" t="s">
        <v>116</v>
      </c>
      <c r="C44" s="193">
        <v>1995</v>
      </c>
      <c r="D44" s="193">
        <v>1781</v>
      </c>
      <c r="E44" s="193">
        <v>5675</v>
      </c>
      <c r="F44" s="193">
        <v>7865</v>
      </c>
      <c r="G44" s="193">
        <v>8232</v>
      </c>
      <c r="H44" s="194">
        <f t="shared" si="18"/>
        <v>4.6662428480610307E-2</v>
      </c>
      <c r="I44" s="210">
        <f t="shared" si="1"/>
        <v>3.1263157894736846</v>
      </c>
      <c r="J44" s="194">
        <f t="shared" si="19"/>
        <v>1.0848565517059606E-2</v>
      </c>
      <c r="K44" s="193">
        <v>3970</v>
      </c>
      <c r="L44" s="193">
        <v>8252</v>
      </c>
      <c r="M44" s="193">
        <v>12032</v>
      </c>
      <c r="N44" s="193">
        <v>11886</v>
      </c>
      <c r="O44" s="193">
        <v>11380</v>
      </c>
      <c r="P44" s="194">
        <f t="shared" si="20"/>
        <v>-4.2571092041056691E-2</v>
      </c>
      <c r="Q44" s="210">
        <f t="shared" si="9"/>
        <v>1.8664987405541562</v>
      </c>
      <c r="R44" s="194">
        <f t="shared" si="21"/>
        <v>3.2321924091762455E-3</v>
      </c>
      <c r="S44" s="193">
        <v>5965</v>
      </c>
      <c r="T44" s="193">
        <v>10033</v>
      </c>
      <c r="U44" s="193">
        <v>17707</v>
      </c>
      <c r="V44" s="193">
        <v>19751</v>
      </c>
      <c r="W44" s="193">
        <v>19612</v>
      </c>
      <c r="X44" s="194">
        <f t="shared" si="22"/>
        <v>-7.0376183484380794E-3</v>
      </c>
      <c r="Y44" s="210">
        <f t="shared" si="10"/>
        <v>2.2878457669740149</v>
      </c>
      <c r="Z44" s="194">
        <f t="shared" si="17"/>
        <v>4.688269899464451E-3</v>
      </c>
    </row>
    <row r="45" spans="1:26" x14ac:dyDescent="0.25">
      <c r="A45" s="191" t="s">
        <v>123</v>
      </c>
      <c r="B45" s="192" t="s">
        <v>123</v>
      </c>
      <c r="C45" s="193">
        <v>885</v>
      </c>
      <c r="D45" s="193">
        <v>1430</v>
      </c>
      <c r="E45" s="193">
        <v>3236</v>
      </c>
      <c r="F45" s="193">
        <v>3482</v>
      </c>
      <c r="G45" s="193">
        <v>3809</v>
      </c>
      <c r="H45" s="194">
        <f t="shared" si="18"/>
        <v>9.3911545089029325E-2</v>
      </c>
      <c r="I45" s="210">
        <f t="shared" si="1"/>
        <v>3.303954802259887</v>
      </c>
      <c r="J45" s="194">
        <f t="shared" si="19"/>
        <v>5.0197019016618126E-3</v>
      </c>
      <c r="K45" s="193">
        <v>6712</v>
      </c>
      <c r="L45" s="193">
        <v>13570</v>
      </c>
      <c r="M45" s="193">
        <v>27358</v>
      </c>
      <c r="N45" s="193">
        <v>26160</v>
      </c>
      <c r="O45" s="193">
        <v>28369</v>
      </c>
      <c r="P45" s="194">
        <f t="shared" si="20"/>
        <v>8.4441896024464835E-2</v>
      </c>
      <c r="Q45" s="210">
        <f t="shared" si="9"/>
        <v>3.2266090584028602</v>
      </c>
      <c r="R45" s="194">
        <f t="shared" si="21"/>
        <v>8.0574750840000792E-3</v>
      </c>
      <c r="S45" s="193">
        <v>7597</v>
      </c>
      <c r="T45" s="193">
        <v>15000</v>
      </c>
      <c r="U45" s="193">
        <v>30594</v>
      </c>
      <c r="V45" s="193">
        <v>29642</v>
      </c>
      <c r="W45" s="193">
        <v>32178</v>
      </c>
      <c r="X45" s="194">
        <f t="shared" si="22"/>
        <v>8.5554281087645956E-2</v>
      </c>
      <c r="Y45" s="210">
        <f t="shared" si="10"/>
        <v>3.2356193234171382</v>
      </c>
      <c r="Z45" s="194">
        <f t="shared" si="17"/>
        <v>8.100351798961734E-3</v>
      </c>
    </row>
    <row r="46" spans="1:26" x14ac:dyDescent="0.25">
      <c r="A46" s="191" t="s">
        <v>119</v>
      </c>
      <c r="B46" s="192" t="s">
        <v>119</v>
      </c>
      <c r="C46" s="193">
        <v>1080</v>
      </c>
      <c r="D46" s="193">
        <v>722</v>
      </c>
      <c r="E46" s="193">
        <v>1778</v>
      </c>
      <c r="F46" s="193">
        <v>2269</v>
      </c>
      <c r="G46" s="193">
        <v>2413</v>
      </c>
      <c r="H46" s="194">
        <f t="shared" si="18"/>
        <v>6.3464081092992508E-2</v>
      </c>
      <c r="I46" s="210">
        <f t="shared" si="1"/>
        <v>1.2342592592592592</v>
      </c>
      <c r="J46" s="194">
        <f t="shared" si="19"/>
        <v>3.1799791779233274E-3</v>
      </c>
      <c r="K46" s="193">
        <v>11022</v>
      </c>
      <c r="L46" s="193">
        <v>16968</v>
      </c>
      <c r="M46" s="193">
        <v>29000</v>
      </c>
      <c r="N46" s="193">
        <v>33231</v>
      </c>
      <c r="O46" s="193">
        <v>33087</v>
      </c>
      <c r="P46" s="194">
        <f t="shared" si="20"/>
        <v>-4.3333032409497152E-3</v>
      </c>
      <c r="Q46" s="210">
        <f t="shared" si="9"/>
        <v>2.0019052803483941</v>
      </c>
      <c r="R46" s="194">
        <f t="shared" si="21"/>
        <v>9.397500021301795E-3</v>
      </c>
      <c r="S46" s="193">
        <v>12102</v>
      </c>
      <c r="T46" s="193">
        <v>17690</v>
      </c>
      <c r="U46" s="193">
        <v>30778</v>
      </c>
      <c r="V46" s="193">
        <v>35500</v>
      </c>
      <c r="W46" s="193">
        <v>35500</v>
      </c>
      <c r="X46" s="194">
        <f t="shared" si="22"/>
        <v>0</v>
      </c>
      <c r="Y46" s="210">
        <f t="shared" si="10"/>
        <v>1.9333994381094035</v>
      </c>
      <c r="Z46" s="194">
        <f t="shared" si="17"/>
        <v>8.1490693491679499E-3</v>
      </c>
    </row>
    <row r="47" spans="1:26" x14ac:dyDescent="0.25">
      <c r="A47" s="191" t="s">
        <v>128</v>
      </c>
      <c r="B47" s="192" t="s">
        <v>128</v>
      </c>
      <c r="C47" s="193">
        <v>1099</v>
      </c>
      <c r="D47" s="193">
        <v>749</v>
      </c>
      <c r="E47" s="193">
        <v>2218</v>
      </c>
      <c r="F47" s="193">
        <v>2218</v>
      </c>
      <c r="G47" s="193">
        <v>1673</v>
      </c>
      <c r="H47" s="194">
        <f t="shared" si="18"/>
        <v>-0.24571686203787191</v>
      </c>
      <c r="I47" s="210">
        <f t="shared" si="1"/>
        <v>0.52229299363057335</v>
      </c>
      <c r="J47" s="194">
        <f t="shared" si="19"/>
        <v>2.2047679919874538E-3</v>
      </c>
      <c r="K47" s="193">
        <v>2296</v>
      </c>
      <c r="L47" s="193">
        <v>2639</v>
      </c>
      <c r="M47" s="193">
        <v>6605</v>
      </c>
      <c r="N47" s="193">
        <v>7002</v>
      </c>
      <c r="O47" s="193">
        <v>6960</v>
      </c>
      <c r="P47" s="194">
        <f t="shared" si="20"/>
        <v>-5.9982862039417162E-3</v>
      </c>
      <c r="Q47" s="210">
        <f t="shared" si="9"/>
        <v>2.0313588850174216</v>
      </c>
      <c r="R47" s="194">
        <f t="shared" si="21"/>
        <v>1.9768066052606912E-3</v>
      </c>
      <c r="S47" s="193">
        <v>3395</v>
      </c>
      <c r="T47" s="193">
        <v>3388</v>
      </c>
      <c r="U47" s="193">
        <v>8823</v>
      </c>
      <c r="V47" s="193">
        <v>9220</v>
      </c>
      <c r="W47" s="193">
        <v>8633</v>
      </c>
      <c r="X47" s="194">
        <f t="shared" si="22"/>
        <v>-6.3665943600867636E-2</v>
      </c>
      <c r="Y47" s="210">
        <f t="shared" si="10"/>
        <v>1.5428571428571427</v>
      </c>
      <c r="Z47" s="194">
        <f t="shared" si="17"/>
        <v>2.336059486246956E-3</v>
      </c>
    </row>
    <row r="48" spans="1:26" x14ac:dyDescent="0.25">
      <c r="A48" s="191" t="s">
        <v>131</v>
      </c>
      <c r="B48" s="192" t="s">
        <v>131</v>
      </c>
      <c r="C48" s="193">
        <v>1080</v>
      </c>
      <c r="D48" s="193">
        <v>761</v>
      </c>
      <c r="E48" s="193">
        <v>1311</v>
      </c>
      <c r="F48" s="193">
        <v>1982</v>
      </c>
      <c r="G48" s="193">
        <v>1393</v>
      </c>
      <c r="H48" s="194">
        <f t="shared" si="18"/>
        <v>-0.29717457114026236</v>
      </c>
      <c r="I48" s="210">
        <f t="shared" si="1"/>
        <v>0.28981481481481475</v>
      </c>
      <c r="J48" s="194">
        <f t="shared" si="19"/>
        <v>1.835769164876583E-3</v>
      </c>
      <c r="K48" s="193">
        <v>4136</v>
      </c>
      <c r="L48" s="193">
        <v>3019</v>
      </c>
      <c r="M48" s="193">
        <v>6804</v>
      </c>
      <c r="N48" s="193">
        <v>8431</v>
      </c>
      <c r="O48" s="193">
        <v>7038</v>
      </c>
      <c r="P48" s="194">
        <f t="shared" si="20"/>
        <v>-0.16522357964654255</v>
      </c>
      <c r="Q48" s="210">
        <f t="shared" si="9"/>
        <v>0.70164410058027071</v>
      </c>
      <c r="R48" s="194">
        <f t="shared" si="21"/>
        <v>1.9989604723886127E-3</v>
      </c>
      <c r="S48" s="193">
        <v>5216</v>
      </c>
      <c r="T48" s="193">
        <v>3780</v>
      </c>
      <c r="U48" s="193">
        <v>8115</v>
      </c>
      <c r="V48" s="193">
        <v>10413</v>
      </c>
      <c r="W48" s="193">
        <v>8431</v>
      </c>
      <c r="X48" s="194">
        <f t="shared" si="22"/>
        <v>-0.19033899932776333</v>
      </c>
      <c r="Y48" s="210">
        <f t="shared" si="10"/>
        <v>0.61637269938650308</v>
      </c>
      <c r="Z48" s="194">
        <f t="shared" si="17"/>
        <v>2.1486028256708658E-3</v>
      </c>
    </row>
    <row r="49" spans="1:26" x14ac:dyDescent="0.25">
      <c r="A49" s="196" t="s">
        <v>145</v>
      </c>
      <c r="B49" s="197" t="s">
        <v>145</v>
      </c>
      <c r="C49" s="198">
        <f>C41-SUM(C42:C48)</f>
        <v>14436</v>
      </c>
      <c r="D49" s="198">
        <f>D41-SUM(D42:D48)</f>
        <v>19568</v>
      </c>
      <c r="E49" s="198">
        <f>E41-SUM(E42:E48)</f>
        <v>59733</v>
      </c>
      <c r="F49" s="198">
        <f>F41-SUM(F42:F48)</f>
        <v>69566</v>
      </c>
      <c r="G49" s="198">
        <f>G41-SUM(G42:G48)</f>
        <v>74074</v>
      </c>
      <c r="H49" s="199">
        <f t="shared" si="18"/>
        <v>6.4801770980076556E-2</v>
      </c>
      <c r="I49" s="211">
        <f t="shared" si="1"/>
        <v>4.1311997783319478</v>
      </c>
      <c r="J49" s="199">
        <f t="shared" si="19"/>
        <v>9.7618639712180919E-2</v>
      </c>
      <c r="K49" s="198">
        <f>K41-SUM(K42:K48)</f>
        <v>33740</v>
      </c>
      <c r="L49" s="198">
        <f>L41-SUM(L42:L48)</f>
        <v>53170</v>
      </c>
      <c r="M49" s="198">
        <f>M41-SUM(M42:M48)</f>
        <v>141662</v>
      </c>
      <c r="N49" s="198">
        <f>N41-SUM(N42:N48)</f>
        <v>147551</v>
      </c>
      <c r="O49" s="198">
        <f>O41-SUM(O42:O48)</f>
        <v>157712</v>
      </c>
      <c r="P49" s="199">
        <f t="shared" si="20"/>
        <v>6.8864324877500049E-2</v>
      </c>
      <c r="Q49" s="211">
        <f t="shared" si="9"/>
        <v>3.6743331357439244</v>
      </c>
      <c r="R49" s="199">
        <f t="shared" si="21"/>
        <v>4.4793983236907205E-2</v>
      </c>
      <c r="S49" s="198">
        <f>S41-SUM(S42:S48)</f>
        <v>48176</v>
      </c>
      <c r="T49" s="198">
        <f>T41-SUM(T42:T48)</f>
        <v>72738</v>
      </c>
      <c r="U49" s="198">
        <f>U41-SUM(U42:U48)</f>
        <v>201395</v>
      </c>
      <c r="V49" s="198">
        <f>V41-SUM(V42:V48)</f>
        <v>217117</v>
      </c>
      <c r="W49" s="198">
        <f>W41-SUM(W42:W48)</f>
        <v>231786</v>
      </c>
      <c r="X49" s="199">
        <f t="shared" si="22"/>
        <v>6.7562650552467129E-2</v>
      </c>
      <c r="Y49" s="211">
        <f t="shared" si="10"/>
        <v>3.8112338093656595</v>
      </c>
      <c r="Z49" s="199">
        <f t="shared" si="17"/>
        <v>5.3323212085765126E-2</v>
      </c>
    </row>
    <row r="50" spans="1:26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</row>
    <row r="51" spans="1:26" x14ac:dyDescent="0.25">
      <c r="A51" s="1" t="s">
        <v>0</v>
      </c>
      <c r="B51" s="185" t="s">
        <v>68</v>
      </c>
      <c r="C51" s="207">
        <f>C52+C55</f>
        <v>0</v>
      </c>
      <c r="D51" s="207">
        <f>D52+D55</f>
        <v>0</v>
      </c>
      <c r="E51" s="207">
        <f>E52+E55</f>
        <v>0</v>
      </c>
      <c r="F51" s="207">
        <f>F52+F55</f>
        <v>0</v>
      </c>
      <c r="G51" s="207">
        <f>G52+G55</f>
        <v>0</v>
      </c>
      <c r="H51" s="208" t="str">
        <f>IFERROR(G51/F51-1,"-")</f>
        <v>-</v>
      </c>
      <c r="I51" s="208" t="str">
        <f t="shared" si="1"/>
        <v>-</v>
      </c>
      <c r="J51" s="208">
        <f>G51/G$9</f>
        <v>0</v>
      </c>
      <c r="K51" s="207">
        <f>K52+K55</f>
        <v>0</v>
      </c>
      <c r="L51" s="207">
        <f>L52+L55</f>
        <v>0</v>
      </c>
      <c r="M51" s="207">
        <f>M52+M55</f>
        <v>0</v>
      </c>
      <c r="N51" s="207">
        <f>N52+N55</f>
        <v>0</v>
      </c>
      <c r="O51" s="207">
        <f>O52+O55</f>
        <v>0</v>
      </c>
      <c r="P51" s="208" t="str">
        <f>IFERROR(O51/N51-1,"-")</f>
        <v>-</v>
      </c>
      <c r="Q51" s="208" t="str">
        <f t="shared" si="9"/>
        <v>-</v>
      </c>
      <c r="R51" s="208">
        <f>O51/O$9</f>
        <v>0</v>
      </c>
      <c r="S51" s="207">
        <f>S52+S55</f>
        <v>10755</v>
      </c>
      <c r="T51" s="207">
        <f>T52+T55</f>
        <v>20161</v>
      </c>
      <c r="U51" s="207">
        <f>U52+U55</f>
        <v>37638</v>
      </c>
      <c r="V51" s="207">
        <f>V52+V55</f>
        <v>50521</v>
      </c>
      <c r="W51" s="207">
        <f>W52+W55</f>
        <v>43075</v>
      </c>
      <c r="X51" s="208">
        <f>IFERROR(W51/V51-1,"-")</f>
        <v>-0.14738425605193883</v>
      </c>
      <c r="Y51" s="208">
        <f t="shared" si="10"/>
        <v>3.0051139005113905</v>
      </c>
      <c r="Z51" s="208">
        <f t="shared" ref="Z51:Z63" si="23">U51/U$9</f>
        <v>9.9653867101170725E-3</v>
      </c>
    </row>
    <row r="52" spans="1:26" x14ac:dyDescent="0.25">
      <c r="A52" s="1" t="s">
        <v>96</v>
      </c>
      <c r="B52" s="188" t="s">
        <v>97</v>
      </c>
      <c r="C52" s="189">
        <v>0</v>
      </c>
      <c r="D52" s="189">
        <v>0</v>
      </c>
      <c r="E52" s="189">
        <v>0</v>
      </c>
      <c r="F52" s="189">
        <v>0</v>
      </c>
      <c r="G52" s="189">
        <v>0</v>
      </c>
      <c r="H52" s="190" t="str">
        <f>IFERROR(G52/F52-1,"-")</f>
        <v>-</v>
      </c>
      <c r="I52" s="209" t="str">
        <f t="shared" si="1"/>
        <v>-</v>
      </c>
      <c r="J52" s="190">
        <f>G52/G$9</f>
        <v>0</v>
      </c>
      <c r="K52" s="189">
        <v>0</v>
      </c>
      <c r="L52" s="189">
        <v>0</v>
      </c>
      <c r="M52" s="189">
        <v>0</v>
      </c>
      <c r="N52" s="189">
        <v>0</v>
      </c>
      <c r="O52" s="189">
        <v>0</v>
      </c>
      <c r="P52" s="190" t="str">
        <f>IFERROR(O52/N52-1,"-")</f>
        <v>-</v>
      </c>
      <c r="Q52" s="209" t="str">
        <f t="shared" si="9"/>
        <v>-</v>
      </c>
      <c r="R52" s="190">
        <f>O52/O$9</f>
        <v>0</v>
      </c>
      <c r="S52" s="189">
        <v>1989</v>
      </c>
      <c r="T52" s="189">
        <v>4950</v>
      </c>
      <c r="U52" s="189">
        <v>6738</v>
      </c>
      <c r="V52" s="189">
        <v>20078</v>
      </c>
      <c r="W52" s="189">
        <v>10886</v>
      </c>
      <c r="X52" s="190">
        <f>IFERROR(W52/V52-1,"-")</f>
        <v>-0.45781452335890027</v>
      </c>
      <c r="Y52" s="209">
        <f t="shared" si="10"/>
        <v>4.4731020613373556</v>
      </c>
      <c r="Z52" s="190">
        <f t="shared" si="23"/>
        <v>1.7840155070080461E-3</v>
      </c>
    </row>
    <row r="53" spans="1:26" x14ac:dyDescent="0.25">
      <c r="A53" s="191" t="s">
        <v>103</v>
      </c>
      <c r="B53" s="192" t="s">
        <v>103</v>
      </c>
      <c r="C53" s="193">
        <v>0</v>
      </c>
      <c r="D53" s="193">
        <v>0</v>
      </c>
      <c r="E53" s="193">
        <v>0</v>
      </c>
      <c r="F53" s="193">
        <v>0</v>
      </c>
      <c r="G53" s="193">
        <v>0</v>
      </c>
      <c r="H53" s="194" t="str">
        <f>IFERROR(G53/F53-1,"-")</f>
        <v>-</v>
      </c>
      <c r="I53" s="210" t="str">
        <f t="shared" si="1"/>
        <v>-</v>
      </c>
      <c r="J53" s="194">
        <f>G53/G$9</f>
        <v>0</v>
      </c>
      <c r="K53" s="193">
        <v>0</v>
      </c>
      <c r="L53" s="193">
        <v>0</v>
      </c>
      <c r="M53" s="193">
        <v>0</v>
      </c>
      <c r="N53" s="193">
        <v>0</v>
      </c>
      <c r="O53" s="193">
        <v>0</v>
      </c>
      <c r="P53" s="194" t="str">
        <f>IFERROR(O53/N53-1,"-")</f>
        <v>-</v>
      </c>
      <c r="Q53" s="210" t="str">
        <f t="shared" si="9"/>
        <v>-</v>
      </c>
      <c r="R53" s="194">
        <f>O53/O$9</f>
        <v>0</v>
      </c>
      <c r="S53" s="193">
        <v>1487</v>
      </c>
      <c r="T53" s="193">
        <v>2415</v>
      </c>
      <c r="U53" s="193">
        <v>3508</v>
      </c>
      <c r="V53" s="193">
        <v>14700</v>
      </c>
      <c r="W53" s="193">
        <v>7147</v>
      </c>
      <c r="X53" s="194">
        <f>IFERROR(W53/V53-1,"-")</f>
        <v>-0.51380952380952383</v>
      </c>
      <c r="Y53" s="210">
        <f t="shared" si="10"/>
        <v>3.8063214525891054</v>
      </c>
      <c r="Z53" s="194">
        <f t="shared" si="23"/>
        <v>9.2881068545328373E-4</v>
      </c>
    </row>
    <row r="54" spans="1:26" x14ac:dyDescent="0.25">
      <c r="A54" s="191" t="s">
        <v>100</v>
      </c>
      <c r="B54" s="192" t="s">
        <v>100</v>
      </c>
      <c r="C54" s="193">
        <v>0</v>
      </c>
      <c r="D54" s="193">
        <v>0</v>
      </c>
      <c r="E54" s="193">
        <v>0</v>
      </c>
      <c r="F54" s="193">
        <v>0</v>
      </c>
      <c r="G54" s="193">
        <v>0</v>
      </c>
      <c r="H54" s="194" t="str">
        <f>IFERROR(G54/F54-1,"-")</f>
        <v>-</v>
      </c>
      <c r="I54" s="210" t="str">
        <f t="shared" si="1"/>
        <v>-</v>
      </c>
      <c r="J54" s="194">
        <f>G54/G$9</f>
        <v>0</v>
      </c>
      <c r="K54" s="193">
        <v>0</v>
      </c>
      <c r="L54" s="193">
        <v>0</v>
      </c>
      <c r="M54" s="193">
        <v>0</v>
      </c>
      <c r="N54" s="193">
        <v>0</v>
      </c>
      <c r="O54" s="193">
        <v>0</v>
      </c>
      <c r="P54" s="194" t="str">
        <f>IFERROR(O54/N54-1,"-")</f>
        <v>-</v>
      </c>
      <c r="Q54" s="210" t="str">
        <f t="shared" si="9"/>
        <v>-</v>
      </c>
      <c r="R54" s="194">
        <f>O54/O$9</f>
        <v>0</v>
      </c>
      <c r="S54" s="193">
        <v>502</v>
      </c>
      <c r="T54" s="193">
        <v>2535</v>
      </c>
      <c r="U54" s="193">
        <v>3230</v>
      </c>
      <c r="V54" s="193">
        <v>5378</v>
      </c>
      <c r="W54" s="193">
        <v>3739</v>
      </c>
      <c r="X54" s="194">
        <f>IFERROR(W54/V54-1,"-")</f>
        <v>-0.30476013387876533</v>
      </c>
      <c r="Y54" s="210">
        <f t="shared" si="10"/>
        <v>6.4482071713147411</v>
      </c>
      <c r="Z54" s="194">
        <f t="shared" si="23"/>
        <v>8.552048215547624E-4</v>
      </c>
    </row>
    <row r="55" spans="1:26" x14ac:dyDescent="0.25">
      <c r="A55" s="1" t="s">
        <v>146</v>
      </c>
      <c r="B55" s="188" t="s">
        <v>107</v>
      </c>
      <c r="C55" s="189">
        <v>0</v>
      </c>
      <c r="D55" s="189">
        <v>0</v>
      </c>
      <c r="E55" s="189">
        <v>0</v>
      </c>
      <c r="F55" s="189">
        <v>0</v>
      </c>
      <c r="G55" s="189">
        <v>0</v>
      </c>
      <c r="H55" s="190" t="str">
        <f>IFERROR(G55/F55-1,"-")</f>
        <v>-</v>
      </c>
      <c r="I55" s="209" t="str">
        <f t="shared" si="1"/>
        <v>-</v>
      </c>
      <c r="J55" s="190">
        <f>G55/G$9</f>
        <v>0</v>
      </c>
      <c r="K55" s="189">
        <v>0</v>
      </c>
      <c r="L55" s="189">
        <v>0</v>
      </c>
      <c r="M55" s="189">
        <v>0</v>
      </c>
      <c r="N55" s="189">
        <v>0</v>
      </c>
      <c r="O55" s="189">
        <v>0</v>
      </c>
      <c r="P55" s="190" t="str">
        <f>IFERROR(O55/N55-1,"-")</f>
        <v>-</v>
      </c>
      <c r="Q55" s="209" t="str">
        <f t="shared" si="9"/>
        <v>-</v>
      </c>
      <c r="R55" s="190">
        <f>O55/O$9</f>
        <v>0</v>
      </c>
      <c r="S55" s="189">
        <v>8766</v>
      </c>
      <c r="T55" s="189">
        <v>15211</v>
      </c>
      <c r="U55" s="189">
        <v>30900</v>
      </c>
      <c r="V55" s="189">
        <v>30443</v>
      </c>
      <c r="W55" s="189">
        <v>32189</v>
      </c>
      <c r="X55" s="190">
        <f>IFERROR(W55/V55-1,"-")</f>
        <v>5.7353086095325745E-2</v>
      </c>
      <c r="Y55" s="209">
        <f t="shared" si="10"/>
        <v>2.6720282911248003</v>
      </c>
      <c r="Z55" s="190">
        <f t="shared" si="23"/>
        <v>8.1813712031090276E-3</v>
      </c>
    </row>
    <row r="56" spans="1:26" x14ac:dyDescent="0.25">
      <c r="A56" s="191" t="s">
        <v>110</v>
      </c>
      <c r="B56" s="192" t="s">
        <v>110</v>
      </c>
      <c r="C56" s="193">
        <v>0</v>
      </c>
      <c r="D56" s="193">
        <v>0</v>
      </c>
      <c r="E56" s="193">
        <v>0</v>
      </c>
      <c r="F56" s="193">
        <v>0</v>
      </c>
      <c r="G56" s="193">
        <v>0</v>
      </c>
      <c r="H56" s="194" t="str">
        <f t="shared" ref="H56:H63" si="24">IFERROR(G56/F56-1,"-")</f>
        <v>-</v>
      </c>
      <c r="I56" s="210" t="str">
        <f t="shared" si="1"/>
        <v>-</v>
      </c>
      <c r="J56" s="194">
        <f t="shared" ref="J56:J63" si="25">G56/G$9</f>
        <v>0</v>
      </c>
      <c r="K56" s="193">
        <v>0</v>
      </c>
      <c r="L56" s="193">
        <v>0</v>
      </c>
      <c r="M56" s="193">
        <v>0</v>
      </c>
      <c r="N56" s="193">
        <v>0</v>
      </c>
      <c r="O56" s="193">
        <v>0</v>
      </c>
      <c r="P56" s="194" t="str">
        <f t="shared" ref="P56:P63" si="26">IFERROR(O56/N56-1,"-")</f>
        <v>-</v>
      </c>
      <c r="Q56" s="210" t="str">
        <f t="shared" si="9"/>
        <v>-</v>
      </c>
      <c r="R56" s="194">
        <f t="shared" ref="R56:R63" si="27">O56/O$9</f>
        <v>0</v>
      </c>
      <c r="S56" s="193">
        <v>2464</v>
      </c>
      <c r="T56" s="193">
        <v>3030</v>
      </c>
      <c r="U56" s="193">
        <v>10329</v>
      </c>
      <c r="V56" s="193">
        <v>9247</v>
      </c>
      <c r="W56" s="193">
        <v>10942</v>
      </c>
      <c r="X56" s="194">
        <f t="shared" ref="X56:X63" si="28">IFERROR(W56/V56-1,"-")</f>
        <v>0.18330269276522104</v>
      </c>
      <c r="Y56" s="210">
        <f t="shared" si="10"/>
        <v>3.4407467532467528</v>
      </c>
      <c r="Z56" s="194">
        <f t="shared" si="23"/>
        <v>2.7348020439130465E-3</v>
      </c>
    </row>
    <row r="57" spans="1:26" x14ac:dyDescent="0.25">
      <c r="A57" s="191" t="s">
        <v>113</v>
      </c>
      <c r="B57" s="192" t="s">
        <v>113</v>
      </c>
      <c r="C57" s="193">
        <v>0</v>
      </c>
      <c r="D57" s="193">
        <v>0</v>
      </c>
      <c r="E57" s="193">
        <v>0</v>
      </c>
      <c r="F57" s="193">
        <v>0</v>
      </c>
      <c r="G57" s="193">
        <v>0</v>
      </c>
      <c r="H57" s="194" t="str">
        <f t="shared" si="24"/>
        <v>-</v>
      </c>
      <c r="I57" s="210" t="str">
        <f t="shared" si="1"/>
        <v>-</v>
      </c>
      <c r="J57" s="194">
        <f t="shared" si="25"/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4" t="str">
        <f t="shared" si="26"/>
        <v>-</v>
      </c>
      <c r="Q57" s="210" t="str">
        <f t="shared" si="9"/>
        <v>-</v>
      </c>
      <c r="R57" s="194">
        <f t="shared" si="27"/>
        <v>0</v>
      </c>
      <c r="S57" s="193">
        <v>2785</v>
      </c>
      <c r="T57" s="193">
        <v>5150</v>
      </c>
      <c r="U57" s="193">
        <v>6783</v>
      </c>
      <c r="V57" s="193">
        <v>6068</v>
      </c>
      <c r="W57" s="193">
        <v>6432</v>
      </c>
      <c r="X57" s="194">
        <f t="shared" si="28"/>
        <v>5.9986816084377059E-2</v>
      </c>
      <c r="Y57" s="210">
        <f t="shared" si="10"/>
        <v>1.3095152603231597</v>
      </c>
      <c r="Z57" s="194">
        <f t="shared" si="23"/>
        <v>1.7959301252650009E-3</v>
      </c>
    </row>
    <row r="58" spans="1:26" x14ac:dyDescent="0.25">
      <c r="A58" s="191" t="s">
        <v>116</v>
      </c>
      <c r="B58" s="192" t="s">
        <v>116</v>
      </c>
      <c r="C58" s="193">
        <v>0</v>
      </c>
      <c r="D58" s="193">
        <v>0</v>
      </c>
      <c r="E58" s="193">
        <v>0</v>
      </c>
      <c r="F58" s="193">
        <v>0</v>
      </c>
      <c r="G58" s="193">
        <v>0</v>
      </c>
      <c r="H58" s="194" t="str">
        <f t="shared" si="24"/>
        <v>-</v>
      </c>
      <c r="I58" s="210" t="str">
        <f t="shared" si="1"/>
        <v>-</v>
      </c>
      <c r="J58" s="194">
        <f t="shared" si="25"/>
        <v>0</v>
      </c>
      <c r="K58" s="193">
        <v>0</v>
      </c>
      <c r="L58" s="193">
        <v>0</v>
      </c>
      <c r="M58" s="193">
        <v>0</v>
      </c>
      <c r="N58" s="193">
        <v>0</v>
      </c>
      <c r="O58" s="193">
        <v>0</v>
      </c>
      <c r="P58" s="194" t="str">
        <f t="shared" si="26"/>
        <v>-</v>
      </c>
      <c r="Q58" s="210" t="str">
        <f t="shared" si="9"/>
        <v>-</v>
      </c>
      <c r="R58" s="194">
        <f t="shared" si="27"/>
        <v>0</v>
      </c>
      <c r="S58" s="193">
        <v>488</v>
      </c>
      <c r="T58" s="193">
        <v>1642</v>
      </c>
      <c r="U58" s="193">
        <v>2739</v>
      </c>
      <c r="V58" s="193">
        <v>2907</v>
      </c>
      <c r="W58" s="193">
        <v>2287</v>
      </c>
      <c r="X58" s="194">
        <f t="shared" si="28"/>
        <v>-0.21327829377364982</v>
      </c>
      <c r="Y58" s="210">
        <f t="shared" si="10"/>
        <v>3.6864754098360653</v>
      </c>
      <c r="Z58" s="194">
        <f t="shared" si="23"/>
        <v>7.2520309790665457E-4</v>
      </c>
    </row>
    <row r="59" spans="1:26" x14ac:dyDescent="0.25">
      <c r="A59" s="191" t="s">
        <v>123</v>
      </c>
      <c r="B59" s="192" t="s">
        <v>123</v>
      </c>
      <c r="C59" s="193">
        <v>0</v>
      </c>
      <c r="D59" s="193">
        <v>0</v>
      </c>
      <c r="E59" s="193">
        <v>0</v>
      </c>
      <c r="F59" s="193">
        <v>0</v>
      </c>
      <c r="G59" s="193">
        <v>0</v>
      </c>
      <c r="H59" s="194" t="str">
        <f t="shared" si="24"/>
        <v>-</v>
      </c>
      <c r="I59" s="210" t="str">
        <f t="shared" si="1"/>
        <v>-</v>
      </c>
      <c r="J59" s="194">
        <f t="shared" si="25"/>
        <v>0</v>
      </c>
      <c r="K59" s="193">
        <v>0</v>
      </c>
      <c r="L59" s="193">
        <v>0</v>
      </c>
      <c r="M59" s="193">
        <v>0</v>
      </c>
      <c r="N59" s="193">
        <v>0</v>
      </c>
      <c r="O59" s="193">
        <v>0</v>
      </c>
      <c r="P59" s="194" t="str">
        <f t="shared" si="26"/>
        <v>-</v>
      </c>
      <c r="Q59" s="210" t="str">
        <f t="shared" si="9"/>
        <v>-</v>
      </c>
      <c r="R59" s="194">
        <f t="shared" si="27"/>
        <v>0</v>
      </c>
      <c r="S59" s="193">
        <v>271</v>
      </c>
      <c r="T59" s="193">
        <v>377</v>
      </c>
      <c r="U59" s="193">
        <v>866</v>
      </c>
      <c r="V59" s="193">
        <v>806</v>
      </c>
      <c r="W59" s="193">
        <v>1078</v>
      </c>
      <c r="X59" s="194">
        <f t="shared" si="28"/>
        <v>0.33746898263027303</v>
      </c>
      <c r="Y59" s="210">
        <f t="shared" si="10"/>
        <v>2.9778597785977858</v>
      </c>
      <c r="Z59" s="194">
        <f t="shared" si="23"/>
        <v>2.2929020912273196E-4</v>
      </c>
    </row>
    <row r="60" spans="1:26" x14ac:dyDescent="0.25">
      <c r="A60" s="191" t="s">
        <v>119</v>
      </c>
      <c r="B60" s="192" t="s">
        <v>119</v>
      </c>
      <c r="C60" s="193">
        <v>0</v>
      </c>
      <c r="D60" s="193">
        <v>0</v>
      </c>
      <c r="E60" s="193">
        <v>0</v>
      </c>
      <c r="F60" s="193">
        <v>0</v>
      </c>
      <c r="G60" s="193">
        <v>0</v>
      </c>
      <c r="H60" s="194" t="str">
        <f t="shared" si="24"/>
        <v>-</v>
      </c>
      <c r="I60" s="210" t="str">
        <f t="shared" si="1"/>
        <v>-</v>
      </c>
      <c r="J60" s="194">
        <f t="shared" si="25"/>
        <v>0</v>
      </c>
      <c r="K60" s="193">
        <v>0</v>
      </c>
      <c r="L60" s="193">
        <v>0</v>
      </c>
      <c r="M60" s="193">
        <v>0</v>
      </c>
      <c r="N60" s="193">
        <v>0</v>
      </c>
      <c r="O60" s="193">
        <v>0</v>
      </c>
      <c r="P60" s="194" t="str">
        <f t="shared" si="26"/>
        <v>-</v>
      </c>
      <c r="Q60" s="210" t="str">
        <f t="shared" si="9"/>
        <v>-</v>
      </c>
      <c r="R60" s="194">
        <f t="shared" si="27"/>
        <v>0</v>
      </c>
      <c r="S60" s="193">
        <v>177</v>
      </c>
      <c r="T60" s="193">
        <v>476</v>
      </c>
      <c r="U60" s="193">
        <v>649</v>
      </c>
      <c r="V60" s="193">
        <v>683</v>
      </c>
      <c r="W60" s="193">
        <v>802</v>
      </c>
      <c r="X60" s="194">
        <f t="shared" si="28"/>
        <v>0.17423133235724753</v>
      </c>
      <c r="Y60" s="210">
        <f t="shared" si="10"/>
        <v>3.5310734463276834</v>
      </c>
      <c r="Z60" s="194">
        <f t="shared" si="23"/>
        <v>1.7183527219474947E-4</v>
      </c>
    </row>
    <row r="61" spans="1:26" x14ac:dyDescent="0.25">
      <c r="A61" s="191" t="s">
        <v>128</v>
      </c>
      <c r="B61" s="192" t="s">
        <v>128</v>
      </c>
      <c r="C61" s="193">
        <v>0</v>
      </c>
      <c r="D61" s="193">
        <v>0</v>
      </c>
      <c r="E61" s="193">
        <v>0</v>
      </c>
      <c r="F61" s="193">
        <v>0</v>
      </c>
      <c r="G61" s="193">
        <v>0</v>
      </c>
      <c r="H61" s="194" t="str">
        <f t="shared" si="24"/>
        <v>-</v>
      </c>
      <c r="I61" s="210" t="str">
        <f t="shared" si="1"/>
        <v>-</v>
      </c>
      <c r="J61" s="194">
        <f t="shared" si="25"/>
        <v>0</v>
      </c>
      <c r="K61" s="193">
        <v>0</v>
      </c>
      <c r="L61" s="193">
        <v>0</v>
      </c>
      <c r="M61" s="193">
        <v>0</v>
      </c>
      <c r="N61" s="193">
        <v>0</v>
      </c>
      <c r="O61" s="193">
        <v>0</v>
      </c>
      <c r="P61" s="194" t="str">
        <f t="shared" si="26"/>
        <v>-</v>
      </c>
      <c r="Q61" s="210" t="str">
        <f t="shared" si="9"/>
        <v>-</v>
      </c>
      <c r="R61" s="194">
        <f t="shared" si="27"/>
        <v>0</v>
      </c>
      <c r="S61" s="193">
        <v>76</v>
      </c>
      <c r="T61" s="193">
        <v>98</v>
      </c>
      <c r="U61" s="193">
        <v>132</v>
      </c>
      <c r="V61" s="193">
        <v>239</v>
      </c>
      <c r="W61" s="193">
        <v>141</v>
      </c>
      <c r="X61" s="194">
        <f t="shared" si="28"/>
        <v>-0.41004184100418406</v>
      </c>
      <c r="Y61" s="210">
        <f t="shared" si="10"/>
        <v>0.85526315789473695</v>
      </c>
      <c r="Z61" s="194">
        <f t="shared" si="23"/>
        <v>3.4949546887067689E-5</v>
      </c>
    </row>
    <row r="62" spans="1:26" x14ac:dyDescent="0.25">
      <c r="A62" s="191" t="s">
        <v>131</v>
      </c>
      <c r="B62" s="192" t="s">
        <v>131</v>
      </c>
      <c r="C62" s="193">
        <v>0</v>
      </c>
      <c r="D62" s="193">
        <v>0</v>
      </c>
      <c r="E62" s="193">
        <v>0</v>
      </c>
      <c r="F62" s="193">
        <v>0</v>
      </c>
      <c r="G62" s="193">
        <v>0</v>
      </c>
      <c r="H62" s="194" t="str">
        <f t="shared" si="24"/>
        <v>-</v>
      </c>
      <c r="I62" s="210" t="str">
        <f t="shared" si="1"/>
        <v>-</v>
      </c>
      <c r="J62" s="194">
        <f t="shared" si="25"/>
        <v>0</v>
      </c>
      <c r="K62" s="193">
        <v>0</v>
      </c>
      <c r="L62" s="193">
        <v>0</v>
      </c>
      <c r="M62" s="193">
        <v>0</v>
      </c>
      <c r="N62" s="193">
        <v>0</v>
      </c>
      <c r="O62" s="193">
        <v>0</v>
      </c>
      <c r="P62" s="194" t="str">
        <f t="shared" si="26"/>
        <v>-</v>
      </c>
      <c r="Q62" s="210" t="str">
        <f t="shared" si="9"/>
        <v>-</v>
      </c>
      <c r="R62" s="194">
        <f t="shared" si="27"/>
        <v>0</v>
      </c>
      <c r="S62" s="193">
        <v>121</v>
      </c>
      <c r="T62" s="193">
        <v>91</v>
      </c>
      <c r="U62" s="193">
        <v>153</v>
      </c>
      <c r="V62" s="193">
        <v>195</v>
      </c>
      <c r="W62" s="193">
        <v>154</v>
      </c>
      <c r="X62" s="194">
        <f t="shared" si="28"/>
        <v>-0.21025641025641029</v>
      </c>
      <c r="Y62" s="210">
        <f t="shared" si="10"/>
        <v>0.27272727272727271</v>
      </c>
      <c r="Z62" s="194">
        <f t="shared" si="23"/>
        <v>4.0509702073646636E-5</v>
      </c>
    </row>
    <row r="63" spans="1:26" x14ac:dyDescent="0.25">
      <c r="A63" s="196" t="s">
        <v>145</v>
      </c>
      <c r="B63" s="197" t="s">
        <v>145</v>
      </c>
      <c r="C63" s="198">
        <f>C55-SUM(C56:C62)</f>
        <v>0</v>
      </c>
      <c r="D63" s="198">
        <f>D55-SUM(D56:D62)</f>
        <v>0</v>
      </c>
      <c r="E63" s="198">
        <f>E55-SUM(E56:E62)</f>
        <v>0</v>
      </c>
      <c r="F63" s="198">
        <f>F55-SUM(F56:F62)</f>
        <v>0</v>
      </c>
      <c r="G63" s="198">
        <f>G55-SUM(G56:G62)</f>
        <v>0</v>
      </c>
      <c r="H63" s="199" t="str">
        <f t="shared" si="24"/>
        <v>-</v>
      </c>
      <c r="I63" s="211" t="str">
        <f t="shared" si="1"/>
        <v>-</v>
      </c>
      <c r="J63" s="199">
        <f t="shared" si="25"/>
        <v>0</v>
      </c>
      <c r="K63" s="198">
        <f>K55-SUM(K56:K62)</f>
        <v>0</v>
      </c>
      <c r="L63" s="198">
        <f>L55-SUM(L56:L62)</f>
        <v>0</v>
      </c>
      <c r="M63" s="198">
        <f>M55-SUM(M56:M62)</f>
        <v>0</v>
      </c>
      <c r="N63" s="198">
        <f>N55-SUM(N56:N62)</f>
        <v>0</v>
      </c>
      <c r="O63" s="198">
        <f>O55-SUM(O56:O62)</f>
        <v>0</v>
      </c>
      <c r="P63" s="199" t="str">
        <f t="shared" si="26"/>
        <v>-</v>
      </c>
      <c r="Q63" s="211" t="str">
        <f t="shared" si="9"/>
        <v>-</v>
      </c>
      <c r="R63" s="199">
        <f t="shared" si="27"/>
        <v>0</v>
      </c>
      <c r="S63" s="198">
        <f>S55-SUM(S56:S62)</f>
        <v>2384</v>
      </c>
      <c r="T63" s="198">
        <f>T55-SUM(T56:T62)</f>
        <v>4347</v>
      </c>
      <c r="U63" s="198">
        <f>U55-SUM(U56:U62)</f>
        <v>9249</v>
      </c>
      <c r="V63" s="198">
        <f>V55-SUM(V56:V62)</f>
        <v>10298</v>
      </c>
      <c r="W63" s="198">
        <f>W55-SUM(W56:W62)</f>
        <v>10353</v>
      </c>
      <c r="X63" s="199">
        <f t="shared" si="28"/>
        <v>5.3408428821131171E-3</v>
      </c>
      <c r="Y63" s="211">
        <f t="shared" si="10"/>
        <v>3.3427013422818792</v>
      </c>
      <c r="Z63" s="199">
        <f t="shared" si="23"/>
        <v>2.4488512057461291E-3</v>
      </c>
    </row>
    <row r="64" spans="1:26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</row>
    <row r="65" spans="1:26" x14ac:dyDescent="0.25">
      <c r="A65" s="1" t="s">
        <v>0</v>
      </c>
      <c r="B65" s="185" t="s">
        <v>68</v>
      </c>
      <c r="C65" s="207">
        <f>C66+C69</f>
        <v>0</v>
      </c>
      <c r="D65" s="207">
        <f>D66+D69</f>
        <v>0</v>
      </c>
      <c r="E65" s="207">
        <f>E66+E69</f>
        <v>0</v>
      </c>
      <c r="F65" s="207">
        <f>F66+F69</f>
        <v>0</v>
      </c>
      <c r="G65" s="207">
        <f>G66+G69</f>
        <v>0</v>
      </c>
      <c r="H65" s="208" t="str">
        <f>IFERROR(G65/F65-1,"-")</f>
        <v>-</v>
      </c>
      <c r="I65" s="208" t="str">
        <f t="shared" si="1"/>
        <v>-</v>
      </c>
      <c r="J65" s="208">
        <f>G65/G$9</f>
        <v>0</v>
      </c>
      <c r="K65" s="207">
        <f>K66+K69</f>
        <v>0</v>
      </c>
      <c r="L65" s="207">
        <f>L66+L69</f>
        <v>0</v>
      </c>
      <c r="M65" s="207">
        <f>M66+M69</f>
        <v>0</v>
      </c>
      <c r="N65" s="207">
        <f>N66+N69</f>
        <v>0</v>
      </c>
      <c r="O65" s="207">
        <f>O66+O69</f>
        <v>0</v>
      </c>
      <c r="P65" s="208" t="str">
        <f>IFERROR(O65/N65-1,"-")</f>
        <v>-</v>
      </c>
      <c r="Q65" s="208" t="str">
        <f t="shared" si="9"/>
        <v>-</v>
      </c>
      <c r="R65" s="208">
        <f>O65/O$9</f>
        <v>0</v>
      </c>
      <c r="S65" s="207">
        <f>S66+S69</f>
        <v>54073</v>
      </c>
      <c r="T65" s="207">
        <f>T66+T69</f>
        <v>62020</v>
      </c>
      <c r="U65" s="207">
        <f>U66+U69</f>
        <v>151473</v>
      </c>
      <c r="V65" s="207">
        <f>V66+V69</f>
        <v>170958</v>
      </c>
      <c r="W65" s="207">
        <f>W66+W69</f>
        <v>191595</v>
      </c>
      <c r="X65" s="208">
        <f>IFERROR(W65/V65-1,"-")</f>
        <v>0.12071385954444946</v>
      </c>
      <c r="Y65" s="208">
        <f t="shared" si="10"/>
        <v>2.5432655854123132</v>
      </c>
      <c r="Z65" s="208">
        <f t="shared" ref="Z65:Z77" si="29">U65/U$9</f>
        <v>4.0105399360793971E-2</v>
      </c>
    </row>
    <row r="66" spans="1:26" x14ac:dyDescent="0.25">
      <c r="A66" s="1" t="s">
        <v>96</v>
      </c>
      <c r="B66" s="188" t="s">
        <v>97</v>
      </c>
      <c r="C66" s="189">
        <v>0</v>
      </c>
      <c r="D66" s="189">
        <v>0</v>
      </c>
      <c r="E66" s="189">
        <v>0</v>
      </c>
      <c r="F66" s="189">
        <v>0</v>
      </c>
      <c r="G66" s="189">
        <v>0</v>
      </c>
      <c r="H66" s="190" t="str">
        <f>IFERROR(G66/F66-1,"-")</f>
        <v>-</v>
      </c>
      <c r="I66" s="209" t="str">
        <f t="shared" si="1"/>
        <v>-</v>
      </c>
      <c r="J66" s="190">
        <f>G66/G$9</f>
        <v>0</v>
      </c>
      <c r="K66" s="189">
        <v>0</v>
      </c>
      <c r="L66" s="189">
        <v>0</v>
      </c>
      <c r="M66" s="189">
        <v>0</v>
      </c>
      <c r="N66" s="189">
        <v>0</v>
      </c>
      <c r="O66" s="189">
        <v>0</v>
      </c>
      <c r="P66" s="190" t="str">
        <f>IFERROR(O66/N66-1,"-")</f>
        <v>-</v>
      </c>
      <c r="Q66" s="209" t="str">
        <f t="shared" si="9"/>
        <v>-</v>
      </c>
      <c r="R66" s="190">
        <f>O66/O$9</f>
        <v>0</v>
      </c>
      <c r="S66" s="189">
        <v>24032</v>
      </c>
      <c r="T66" s="189">
        <v>25803</v>
      </c>
      <c r="U66" s="189">
        <v>30941</v>
      </c>
      <c r="V66" s="189">
        <v>45548</v>
      </c>
      <c r="W66" s="189">
        <v>58550</v>
      </c>
      <c r="X66" s="190">
        <f>IFERROR(W66/V66-1,"-")</f>
        <v>0.28545710020198478</v>
      </c>
      <c r="Y66" s="209">
        <f t="shared" si="10"/>
        <v>1.4363348868175767</v>
      </c>
      <c r="Z66" s="190">
        <f t="shared" si="29"/>
        <v>8.1922267441875852E-3</v>
      </c>
    </row>
    <row r="67" spans="1:26" x14ac:dyDescent="0.25">
      <c r="A67" s="191" t="s">
        <v>103</v>
      </c>
      <c r="B67" s="192" t="s">
        <v>103</v>
      </c>
      <c r="C67" s="193">
        <v>0</v>
      </c>
      <c r="D67" s="193">
        <v>0</v>
      </c>
      <c r="E67" s="193">
        <v>0</v>
      </c>
      <c r="F67" s="193">
        <v>0</v>
      </c>
      <c r="G67" s="193">
        <v>0</v>
      </c>
      <c r="H67" s="194" t="str">
        <f>IFERROR(G67/F67-1,"-")</f>
        <v>-</v>
      </c>
      <c r="I67" s="210" t="str">
        <f t="shared" si="1"/>
        <v>-</v>
      </c>
      <c r="J67" s="194">
        <f>G67/G$9</f>
        <v>0</v>
      </c>
      <c r="K67" s="193">
        <v>0</v>
      </c>
      <c r="L67" s="193">
        <v>0</v>
      </c>
      <c r="M67" s="193">
        <v>0</v>
      </c>
      <c r="N67" s="193">
        <v>0</v>
      </c>
      <c r="O67" s="193">
        <v>0</v>
      </c>
      <c r="P67" s="194" t="str">
        <f>IFERROR(O67/N67-1,"-")</f>
        <v>-</v>
      </c>
      <c r="Q67" s="210" t="str">
        <f t="shared" si="9"/>
        <v>-</v>
      </c>
      <c r="R67" s="194">
        <f>O67/O$9</f>
        <v>0</v>
      </c>
      <c r="S67" s="193">
        <v>8814</v>
      </c>
      <c r="T67" s="193">
        <v>21207</v>
      </c>
      <c r="U67" s="193">
        <v>22920</v>
      </c>
      <c r="V67" s="193">
        <v>31464</v>
      </c>
      <c r="W67" s="193">
        <v>34800</v>
      </c>
      <c r="X67" s="194">
        <f>IFERROR(W67/V67-1,"-")</f>
        <v>0.10602593440122043</v>
      </c>
      <c r="Y67" s="210">
        <f t="shared" si="10"/>
        <v>2.9482641252552755</v>
      </c>
      <c r="Z67" s="194">
        <f t="shared" si="29"/>
        <v>6.0685122322090262E-3</v>
      </c>
    </row>
    <row r="68" spans="1:26" x14ac:dyDescent="0.25">
      <c r="A68" s="191" t="s">
        <v>100</v>
      </c>
      <c r="B68" s="192" t="s">
        <v>100</v>
      </c>
      <c r="C68" s="193">
        <v>0</v>
      </c>
      <c r="D68" s="193">
        <v>0</v>
      </c>
      <c r="E68" s="193">
        <v>0</v>
      </c>
      <c r="F68" s="193">
        <v>0</v>
      </c>
      <c r="G68" s="193">
        <v>0</v>
      </c>
      <c r="H68" s="194" t="str">
        <f>IFERROR(G68/F68-1,"-")</f>
        <v>-</v>
      </c>
      <c r="I68" s="210" t="str">
        <f t="shared" si="1"/>
        <v>-</v>
      </c>
      <c r="J68" s="194">
        <f>G68/G$9</f>
        <v>0</v>
      </c>
      <c r="K68" s="193">
        <v>0</v>
      </c>
      <c r="L68" s="193">
        <v>0</v>
      </c>
      <c r="M68" s="193">
        <v>0</v>
      </c>
      <c r="N68" s="193">
        <v>0</v>
      </c>
      <c r="O68" s="193">
        <v>0</v>
      </c>
      <c r="P68" s="194" t="str">
        <f>IFERROR(O68/N68-1,"-")</f>
        <v>-</v>
      </c>
      <c r="Q68" s="210" t="str">
        <f t="shared" si="9"/>
        <v>-</v>
      </c>
      <c r="R68" s="194">
        <f>O68/O$9</f>
        <v>0</v>
      </c>
      <c r="S68" s="193">
        <v>15218</v>
      </c>
      <c r="T68" s="193">
        <v>4596</v>
      </c>
      <c r="U68" s="193">
        <v>8021</v>
      </c>
      <c r="V68" s="193">
        <v>14084</v>
      </c>
      <c r="W68" s="193">
        <v>23750</v>
      </c>
      <c r="X68" s="194">
        <f>IFERROR(W68/V68-1,"-")</f>
        <v>0.68631070718545861</v>
      </c>
      <c r="Y68" s="210">
        <f t="shared" si="10"/>
        <v>0.56065185963990016</v>
      </c>
      <c r="Z68" s="194">
        <f t="shared" si="29"/>
        <v>2.1237145119785599E-3</v>
      </c>
    </row>
    <row r="69" spans="1:26" x14ac:dyDescent="0.25">
      <c r="A69" s="1" t="s">
        <v>146</v>
      </c>
      <c r="B69" s="188" t="s">
        <v>107</v>
      </c>
      <c r="C69" s="189">
        <v>0</v>
      </c>
      <c r="D69" s="189">
        <v>0</v>
      </c>
      <c r="E69" s="189">
        <v>0</v>
      </c>
      <c r="F69" s="189">
        <v>0</v>
      </c>
      <c r="G69" s="189">
        <v>0</v>
      </c>
      <c r="H69" s="190" t="str">
        <f>IFERROR(G69/F69-1,"-")</f>
        <v>-</v>
      </c>
      <c r="I69" s="209" t="str">
        <f t="shared" si="1"/>
        <v>-</v>
      </c>
      <c r="J69" s="190">
        <f>G69/G$9</f>
        <v>0</v>
      </c>
      <c r="K69" s="189">
        <v>0</v>
      </c>
      <c r="L69" s="189">
        <v>0</v>
      </c>
      <c r="M69" s="189">
        <v>0</v>
      </c>
      <c r="N69" s="189">
        <v>0</v>
      </c>
      <c r="O69" s="189">
        <v>0</v>
      </c>
      <c r="P69" s="190" t="str">
        <f>IFERROR(O69/N69-1,"-")</f>
        <v>-</v>
      </c>
      <c r="Q69" s="209" t="str">
        <f t="shared" si="9"/>
        <v>-</v>
      </c>
      <c r="R69" s="190">
        <f>O69/O$9</f>
        <v>0</v>
      </c>
      <c r="S69" s="189">
        <v>30041</v>
      </c>
      <c r="T69" s="189">
        <v>36217</v>
      </c>
      <c r="U69" s="189">
        <v>120532</v>
      </c>
      <c r="V69" s="189">
        <v>125410</v>
      </c>
      <c r="W69" s="189">
        <v>133045</v>
      </c>
      <c r="X69" s="190">
        <f>IFERROR(W69/V69-1,"-")</f>
        <v>6.0880312574754791E-2</v>
      </c>
      <c r="Y69" s="209">
        <f t="shared" si="10"/>
        <v>3.428780666422556</v>
      </c>
      <c r="Z69" s="190">
        <f t="shared" si="29"/>
        <v>3.1913172616606381E-2</v>
      </c>
    </row>
    <row r="70" spans="1:26" x14ac:dyDescent="0.25">
      <c r="A70" s="191" t="s">
        <v>110</v>
      </c>
      <c r="B70" s="192" t="s">
        <v>110</v>
      </c>
      <c r="C70" s="193">
        <v>0</v>
      </c>
      <c r="D70" s="193">
        <v>0</v>
      </c>
      <c r="E70" s="193">
        <v>0</v>
      </c>
      <c r="F70" s="193">
        <v>0</v>
      </c>
      <c r="G70" s="193">
        <v>0</v>
      </c>
      <c r="H70" s="194" t="str">
        <f t="shared" ref="H70:H77" si="30">IFERROR(G70/F70-1,"-")</f>
        <v>-</v>
      </c>
      <c r="I70" s="210" t="str">
        <f t="shared" si="1"/>
        <v>-</v>
      </c>
      <c r="J70" s="194">
        <f t="shared" ref="J70:J77" si="31">G70/G$9</f>
        <v>0</v>
      </c>
      <c r="K70" s="193">
        <v>0</v>
      </c>
      <c r="L70" s="193">
        <v>0</v>
      </c>
      <c r="M70" s="193">
        <v>0</v>
      </c>
      <c r="N70" s="193">
        <v>0</v>
      </c>
      <c r="O70" s="193">
        <v>0</v>
      </c>
      <c r="P70" s="194" t="str">
        <f t="shared" ref="P70:P77" si="32">IFERROR(O70/N70-1,"-")</f>
        <v>-</v>
      </c>
      <c r="Q70" s="210" t="str">
        <f t="shared" si="9"/>
        <v>-</v>
      </c>
      <c r="R70" s="194">
        <f t="shared" ref="R70:R77" si="33">O70/O$9</f>
        <v>0</v>
      </c>
      <c r="S70" s="193">
        <v>13564</v>
      </c>
      <c r="T70" s="193">
        <v>7549</v>
      </c>
      <c r="U70" s="193">
        <v>52809</v>
      </c>
      <c r="V70" s="193">
        <v>48101</v>
      </c>
      <c r="W70" s="193">
        <v>45250</v>
      </c>
      <c r="X70" s="194">
        <f t="shared" ref="X70:X77" si="34">IFERROR(W70/V70-1,"-")</f>
        <v>-5.9271117024594089E-2</v>
      </c>
      <c r="Y70" s="210">
        <f t="shared" si="10"/>
        <v>2.3360365673842525</v>
      </c>
      <c r="Z70" s="194">
        <f t="shared" si="29"/>
        <v>1.3982201678478466E-2</v>
      </c>
    </row>
    <row r="71" spans="1:26" x14ac:dyDescent="0.25">
      <c r="A71" s="191" t="s">
        <v>113</v>
      </c>
      <c r="B71" s="192" t="s">
        <v>113</v>
      </c>
      <c r="C71" s="193">
        <v>0</v>
      </c>
      <c r="D71" s="193">
        <v>0</v>
      </c>
      <c r="E71" s="193">
        <v>0</v>
      </c>
      <c r="F71" s="193">
        <v>0</v>
      </c>
      <c r="G71" s="193">
        <v>0</v>
      </c>
      <c r="H71" s="194" t="str">
        <f t="shared" si="30"/>
        <v>-</v>
      </c>
      <c r="I71" s="210" t="str">
        <f t="shared" si="1"/>
        <v>-</v>
      </c>
      <c r="J71" s="194">
        <f t="shared" si="31"/>
        <v>0</v>
      </c>
      <c r="K71" s="193">
        <v>0</v>
      </c>
      <c r="L71" s="193">
        <v>0</v>
      </c>
      <c r="M71" s="193">
        <v>0</v>
      </c>
      <c r="N71" s="193">
        <v>0</v>
      </c>
      <c r="O71" s="193">
        <v>0</v>
      </c>
      <c r="P71" s="194" t="str">
        <f t="shared" si="32"/>
        <v>-</v>
      </c>
      <c r="Q71" s="210" t="str">
        <f t="shared" si="9"/>
        <v>-</v>
      </c>
      <c r="R71" s="194">
        <f t="shared" si="33"/>
        <v>0</v>
      </c>
      <c r="S71" s="193">
        <v>3277</v>
      </c>
      <c r="T71" s="193">
        <v>3513</v>
      </c>
      <c r="U71" s="193">
        <v>7009</v>
      </c>
      <c r="V71" s="193">
        <v>9961</v>
      </c>
      <c r="W71" s="193">
        <v>9892</v>
      </c>
      <c r="X71" s="194">
        <f t="shared" si="34"/>
        <v>-6.9270153599035877E-3</v>
      </c>
      <c r="Y71" s="210">
        <f t="shared" si="10"/>
        <v>2.0186145865120535</v>
      </c>
      <c r="Z71" s="194">
        <f t="shared" si="29"/>
        <v>1.8557679858443744E-3</v>
      </c>
    </row>
    <row r="72" spans="1:26" x14ac:dyDescent="0.25">
      <c r="A72" s="191" t="s">
        <v>116</v>
      </c>
      <c r="B72" s="192" t="s">
        <v>116</v>
      </c>
      <c r="C72" s="193">
        <v>0</v>
      </c>
      <c r="D72" s="193">
        <v>0</v>
      </c>
      <c r="E72" s="193">
        <v>0</v>
      </c>
      <c r="F72" s="193">
        <v>0</v>
      </c>
      <c r="G72" s="193">
        <v>0</v>
      </c>
      <c r="H72" s="194" t="str">
        <f t="shared" si="30"/>
        <v>-</v>
      </c>
      <c r="I72" s="210" t="str">
        <f t="shared" si="1"/>
        <v>-</v>
      </c>
      <c r="J72" s="194">
        <f t="shared" si="31"/>
        <v>0</v>
      </c>
      <c r="K72" s="193">
        <v>0</v>
      </c>
      <c r="L72" s="193">
        <v>0</v>
      </c>
      <c r="M72" s="193">
        <v>0</v>
      </c>
      <c r="N72" s="193">
        <v>0</v>
      </c>
      <c r="O72" s="193">
        <v>0</v>
      </c>
      <c r="P72" s="194" t="str">
        <f t="shared" si="32"/>
        <v>-</v>
      </c>
      <c r="Q72" s="210" t="str">
        <f t="shared" si="9"/>
        <v>-</v>
      </c>
      <c r="R72" s="194">
        <f t="shared" si="33"/>
        <v>0</v>
      </c>
      <c r="S72" s="193">
        <v>3407</v>
      </c>
      <c r="T72" s="193">
        <v>6247</v>
      </c>
      <c r="U72" s="193">
        <v>17604</v>
      </c>
      <c r="V72" s="193">
        <v>15357</v>
      </c>
      <c r="W72" s="193">
        <v>19078</v>
      </c>
      <c r="X72" s="194">
        <f t="shared" si="34"/>
        <v>0.24229992837142666</v>
      </c>
      <c r="Y72" s="210">
        <f t="shared" si="10"/>
        <v>4.599647783974171</v>
      </c>
      <c r="Z72" s="194">
        <f t="shared" si="29"/>
        <v>4.6609986621207545E-3</v>
      </c>
    </row>
    <row r="73" spans="1:26" x14ac:dyDescent="0.25">
      <c r="A73" s="191" t="s">
        <v>123</v>
      </c>
      <c r="B73" s="192" t="s">
        <v>123</v>
      </c>
      <c r="C73" s="193">
        <v>0</v>
      </c>
      <c r="D73" s="193">
        <v>0</v>
      </c>
      <c r="E73" s="193">
        <v>0</v>
      </c>
      <c r="F73" s="193">
        <v>0</v>
      </c>
      <c r="G73" s="193">
        <v>0</v>
      </c>
      <c r="H73" s="194" t="str">
        <f t="shared" si="30"/>
        <v>-</v>
      </c>
      <c r="I73" s="210" t="str">
        <f t="shared" si="1"/>
        <v>-</v>
      </c>
      <c r="J73" s="194">
        <f t="shared" si="31"/>
        <v>0</v>
      </c>
      <c r="K73" s="193">
        <v>0</v>
      </c>
      <c r="L73" s="193">
        <v>0</v>
      </c>
      <c r="M73" s="193">
        <v>0</v>
      </c>
      <c r="N73" s="193">
        <v>0</v>
      </c>
      <c r="O73" s="193">
        <v>0</v>
      </c>
      <c r="P73" s="194" t="str">
        <f t="shared" si="32"/>
        <v>-</v>
      </c>
      <c r="Q73" s="210" t="str">
        <f t="shared" si="9"/>
        <v>-</v>
      </c>
      <c r="R73" s="194">
        <f t="shared" si="33"/>
        <v>0</v>
      </c>
      <c r="S73" s="193">
        <v>502</v>
      </c>
      <c r="T73" s="193">
        <v>1777</v>
      </c>
      <c r="U73" s="193">
        <v>2468</v>
      </c>
      <c r="V73" s="193">
        <v>3478</v>
      </c>
      <c r="W73" s="193">
        <v>4281</v>
      </c>
      <c r="X73" s="194">
        <f t="shared" si="34"/>
        <v>0.23087981598619889</v>
      </c>
      <c r="Y73" s="210">
        <f t="shared" si="10"/>
        <v>7.5278884462151403</v>
      </c>
      <c r="Z73" s="194">
        <f t="shared" si="29"/>
        <v>6.5345061907032612E-4</v>
      </c>
    </row>
    <row r="74" spans="1:26" x14ac:dyDescent="0.25">
      <c r="A74" s="191" t="s">
        <v>119</v>
      </c>
      <c r="B74" s="192" t="s">
        <v>119</v>
      </c>
      <c r="C74" s="193">
        <v>0</v>
      </c>
      <c r="D74" s="193">
        <v>0</v>
      </c>
      <c r="E74" s="193">
        <v>0</v>
      </c>
      <c r="F74" s="193">
        <v>0</v>
      </c>
      <c r="G74" s="193">
        <v>0</v>
      </c>
      <c r="H74" s="194" t="str">
        <f t="shared" si="30"/>
        <v>-</v>
      </c>
      <c r="I74" s="210" t="str">
        <f t="shared" ref="I74:I137" si="35">IFERROR(G74/C74-1,"-")</f>
        <v>-</v>
      </c>
      <c r="J74" s="194">
        <f t="shared" si="31"/>
        <v>0</v>
      </c>
      <c r="K74" s="193">
        <v>0</v>
      </c>
      <c r="L74" s="193">
        <v>0</v>
      </c>
      <c r="M74" s="193">
        <v>0</v>
      </c>
      <c r="N74" s="193">
        <v>0</v>
      </c>
      <c r="O74" s="193">
        <v>0</v>
      </c>
      <c r="P74" s="194" t="str">
        <f t="shared" si="32"/>
        <v>-</v>
      </c>
      <c r="Q74" s="210" t="str">
        <f t="shared" si="9"/>
        <v>-</v>
      </c>
      <c r="R74" s="194">
        <f t="shared" si="33"/>
        <v>0</v>
      </c>
      <c r="S74" s="193">
        <v>1200</v>
      </c>
      <c r="T74" s="193">
        <v>1607</v>
      </c>
      <c r="U74" s="193">
        <v>2853</v>
      </c>
      <c r="V74" s="193">
        <v>2272</v>
      </c>
      <c r="W74" s="193">
        <v>3870</v>
      </c>
      <c r="X74" s="194">
        <f t="shared" si="34"/>
        <v>0.70334507042253525</v>
      </c>
      <c r="Y74" s="210">
        <f t="shared" si="10"/>
        <v>2.2250000000000001</v>
      </c>
      <c r="Z74" s="194">
        <f t="shared" si="29"/>
        <v>7.5538679749094029E-4</v>
      </c>
    </row>
    <row r="75" spans="1:26" x14ac:dyDescent="0.25">
      <c r="A75" s="191" t="s">
        <v>128</v>
      </c>
      <c r="B75" s="192" t="s">
        <v>128</v>
      </c>
      <c r="C75" s="193">
        <v>0</v>
      </c>
      <c r="D75" s="193">
        <v>0</v>
      </c>
      <c r="E75" s="193">
        <v>0</v>
      </c>
      <c r="F75" s="193">
        <v>0</v>
      </c>
      <c r="G75" s="193">
        <v>0</v>
      </c>
      <c r="H75" s="194" t="str">
        <f t="shared" si="30"/>
        <v>-</v>
      </c>
      <c r="I75" s="210" t="str">
        <f t="shared" si="35"/>
        <v>-</v>
      </c>
      <c r="J75" s="194">
        <f t="shared" si="31"/>
        <v>0</v>
      </c>
      <c r="K75" s="193">
        <v>0</v>
      </c>
      <c r="L75" s="193">
        <v>0</v>
      </c>
      <c r="M75" s="193">
        <v>0</v>
      </c>
      <c r="N75" s="193">
        <v>0</v>
      </c>
      <c r="O75" s="193">
        <v>0</v>
      </c>
      <c r="P75" s="194" t="str">
        <f t="shared" si="32"/>
        <v>-</v>
      </c>
      <c r="Q75" s="210" t="str">
        <f t="shared" si="9"/>
        <v>-</v>
      </c>
      <c r="R75" s="194">
        <f t="shared" si="33"/>
        <v>0</v>
      </c>
      <c r="S75" s="193">
        <v>651</v>
      </c>
      <c r="T75" s="193">
        <v>1674</v>
      </c>
      <c r="U75" s="193">
        <v>2685</v>
      </c>
      <c r="V75" s="193">
        <v>3745</v>
      </c>
      <c r="W75" s="193">
        <v>2300</v>
      </c>
      <c r="X75" s="194">
        <f t="shared" si="34"/>
        <v>-0.3858477970627503</v>
      </c>
      <c r="Y75" s="210">
        <f t="shared" si="10"/>
        <v>2.5330261136712751</v>
      </c>
      <c r="Z75" s="194">
        <f t="shared" si="29"/>
        <v>7.1090555599830866E-4</v>
      </c>
    </row>
    <row r="76" spans="1:26" x14ac:dyDescent="0.25">
      <c r="A76" s="191" t="s">
        <v>131</v>
      </c>
      <c r="B76" s="192" t="s">
        <v>131</v>
      </c>
      <c r="C76" s="193">
        <v>0</v>
      </c>
      <c r="D76" s="193">
        <v>0</v>
      </c>
      <c r="E76" s="193">
        <v>0</v>
      </c>
      <c r="F76" s="193">
        <v>0</v>
      </c>
      <c r="G76" s="193">
        <v>0</v>
      </c>
      <c r="H76" s="194" t="str">
        <f t="shared" si="30"/>
        <v>-</v>
      </c>
      <c r="I76" s="210" t="str">
        <f t="shared" si="35"/>
        <v>-</v>
      </c>
      <c r="J76" s="194">
        <f t="shared" si="31"/>
        <v>0</v>
      </c>
      <c r="K76" s="193">
        <v>0</v>
      </c>
      <c r="L76" s="193">
        <v>0</v>
      </c>
      <c r="M76" s="193">
        <v>0</v>
      </c>
      <c r="N76" s="193">
        <v>0</v>
      </c>
      <c r="O76" s="193">
        <v>0</v>
      </c>
      <c r="P76" s="194" t="str">
        <f t="shared" si="32"/>
        <v>-</v>
      </c>
      <c r="Q76" s="210" t="str">
        <f t="shared" si="9"/>
        <v>-</v>
      </c>
      <c r="R76" s="194">
        <f t="shared" si="33"/>
        <v>0</v>
      </c>
      <c r="S76" s="193">
        <v>907</v>
      </c>
      <c r="T76" s="193">
        <v>154</v>
      </c>
      <c r="U76" s="193">
        <v>799</v>
      </c>
      <c r="V76" s="193">
        <v>1039</v>
      </c>
      <c r="W76" s="193">
        <v>628</v>
      </c>
      <c r="X76" s="194">
        <f t="shared" si="34"/>
        <v>-0.39557266602502406</v>
      </c>
      <c r="Y76" s="210">
        <f t="shared" si="10"/>
        <v>-0.30760749724366043</v>
      </c>
      <c r="Z76" s="194">
        <f t="shared" si="29"/>
        <v>2.1155066638459911E-4</v>
      </c>
    </row>
    <row r="77" spans="1:26" x14ac:dyDescent="0.25">
      <c r="A77" s="196" t="s">
        <v>145</v>
      </c>
      <c r="B77" s="197" t="s">
        <v>145</v>
      </c>
      <c r="C77" s="198">
        <f>C69-SUM(C70:C76)</f>
        <v>0</v>
      </c>
      <c r="D77" s="198">
        <f>D69-SUM(D70:D76)</f>
        <v>0</v>
      </c>
      <c r="E77" s="198">
        <f>E69-SUM(E70:E76)</f>
        <v>0</v>
      </c>
      <c r="F77" s="198">
        <f>F69-SUM(F70:F76)</f>
        <v>0</v>
      </c>
      <c r="G77" s="198">
        <f>G69-SUM(G70:G76)</f>
        <v>0</v>
      </c>
      <c r="H77" s="199" t="str">
        <f t="shared" si="30"/>
        <v>-</v>
      </c>
      <c r="I77" s="211" t="str">
        <f t="shared" si="35"/>
        <v>-</v>
      </c>
      <c r="J77" s="199">
        <f t="shared" si="31"/>
        <v>0</v>
      </c>
      <c r="K77" s="198">
        <f>K69-SUM(K70:K76)</f>
        <v>0</v>
      </c>
      <c r="L77" s="198">
        <f>L69-SUM(L70:L76)</f>
        <v>0</v>
      </c>
      <c r="M77" s="198">
        <f>M69-SUM(M70:M76)</f>
        <v>0</v>
      </c>
      <c r="N77" s="198">
        <f>N69-SUM(N70:N76)</f>
        <v>0</v>
      </c>
      <c r="O77" s="198">
        <f>O69-SUM(O70:O76)</f>
        <v>0</v>
      </c>
      <c r="P77" s="199" t="str">
        <f t="shared" si="32"/>
        <v>-</v>
      </c>
      <c r="Q77" s="211" t="str">
        <f t="shared" si="9"/>
        <v>-</v>
      </c>
      <c r="R77" s="199">
        <f t="shared" si="33"/>
        <v>0</v>
      </c>
      <c r="S77" s="198">
        <f>S69-SUM(S70:S76)</f>
        <v>6533</v>
      </c>
      <c r="T77" s="198">
        <f>T69-SUM(T70:T76)</f>
        <v>13696</v>
      </c>
      <c r="U77" s="198">
        <f>U69-SUM(U70:U76)</f>
        <v>34305</v>
      </c>
      <c r="V77" s="198">
        <f>V69-SUM(V70:V76)</f>
        <v>41457</v>
      </c>
      <c r="W77" s="198">
        <f>W69-SUM(W70:W76)</f>
        <v>47746</v>
      </c>
      <c r="X77" s="199">
        <f t="shared" si="34"/>
        <v>0.15169935113491095</v>
      </c>
      <c r="Y77" s="211">
        <f t="shared" si="10"/>
        <v>6.3084341037808054</v>
      </c>
      <c r="Z77" s="199">
        <f t="shared" si="29"/>
        <v>9.0829106512186134E-3</v>
      </c>
    </row>
    <row r="78" spans="1:26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</row>
    <row r="79" spans="1:26" x14ac:dyDescent="0.25">
      <c r="A79" s="1" t="s">
        <v>0</v>
      </c>
      <c r="B79" s="185" t="s">
        <v>68</v>
      </c>
      <c r="C79" s="207">
        <f>C80+C83</f>
        <v>34055</v>
      </c>
      <c r="D79" s="207">
        <f>D80+D83</f>
        <v>70827</v>
      </c>
      <c r="E79" s="207">
        <f>E80+E83</f>
        <v>98456</v>
      </c>
      <c r="F79" s="207">
        <f>F80+F83</f>
        <v>103299</v>
      </c>
      <c r="G79" s="207">
        <f>G80+G83</f>
        <v>118688</v>
      </c>
      <c r="H79" s="208">
        <f>IFERROR(G79/F79-1,"-")</f>
        <v>0.14897530469801246</v>
      </c>
      <c r="I79" s="208">
        <f t="shared" si="35"/>
        <v>2.4851857289678461</v>
      </c>
      <c r="J79" s="208">
        <f>G79/G$9</f>
        <v>0.15641333140048233</v>
      </c>
      <c r="K79" s="207">
        <f>K80+K83</f>
        <v>143122</v>
      </c>
      <c r="L79" s="207">
        <f>L80+L83</f>
        <v>214429</v>
      </c>
      <c r="M79" s="207">
        <f>M80+M83</f>
        <v>476344</v>
      </c>
      <c r="N79" s="207">
        <f>N80+N83</f>
        <v>549349</v>
      </c>
      <c r="O79" s="207">
        <f>O80+O83</f>
        <v>622363</v>
      </c>
      <c r="P79" s="208">
        <f>IFERROR(O79/N79-1,"-")</f>
        <v>0.13291004443441246</v>
      </c>
      <c r="Q79" s="208">
        <f t="shared" si="9"/>
        <v>3.3484789200821679</v>
      </c>
      <c r="R79" s="208">
        <f>O79/O$9</f>
        <v>0.17676598983762351</v>
      </c>
      <c r="S79" s="207">
        <f>S80+S83</f>
        <v>177177</v>
      </c>
      <c r="T79" s="207">
        <f>T80+T83</f>
        <v>285256</v>
      </c>
      <c r="U79" s="207">
        <f>U80+U83</f>
        <v>574800</v>
      </c>
      <c r="V79" s="207">
        <f>V80+V83</f>
        <v>652648</v>
      </c>
      <c r="W79" s="207">
        <f>W80+W83</f>
        <v>741051</v>
      </c>
      <c r="X79" s="208">
        <f>IFERROR(W79/V79-1,"-")</f>
        <v>0.13545280151015548</v>
      </c>
      <c r="Y79" s="208">
        <f t="shared" si="10"/>
        <v>3.1825462672920297</v>
      </c>
      <c r="Z79" s="208">
        <f t="shared" ref="Z79:Z91" si="36">U79/U$9</f>
        <v>0.15218939053550384</v>
      </c>
    </row>
    <row r="80" spans="1:26" x14ac:dyDescent="0.25">
      <c r="A80" s="1" t="s">
        <v>96</v>
      </c>
      <c r="B80" s="188" t="s">
        <v>97</v>
      </c>
      <c r="C80" s="189">
        <v>15296</v>
      </c>
      <c r="D80" s="189">
        <v>38077</v>
      </c>
      <c r="E80" s="189">
        <v>48839</v>
      </c>
      <c r="F80" s="189">
        <v>49185</v>
      </c>
      <c r="G80" s="189">
        <v>55960</v>
      </c>
      <c r="H80" s="190">
        <f>IFERROR(G80/F80-1,"-")</f>
        <v>0.13774524753481754</v>
      </c>
      <c r="I80" s="209">
        <f t="shared" si="35"/>
        <v>2.6584728033472804</v>
      </c>
      <c r="J80" s="190">
        <f>G80/G$9</f>
        <v>7.3747051304015501E-2</v>
      </c>
      <c r="K80" s="189">
        <v>67449</v>
      </c>
      <c r="L80" s="189">
        <v>109519</v>
      </c>
      <c r="M80" s="189">
        <v>230615</v>
      </c>
      <c r="N80" s="189">
        <v>229974</v>
      </c>
      <c r="O80" s="189">
        <v>243808</v>
      </c>
      <c r="P80" s="190">
        <f>IFERROR(O80/N80-1,"-")</f>
        <v>6.0154626175132897E-2</v>
      </c>
      <c r="Q80" s="209">
        <f t="shared" si="9"/>
        <v>2.6147014781538642</v>
      </c>
      <c r="R80" s="190">
        <f>O80/O$9</f>
        <v>6.9247308163131988E-2</v>
      </c>
      <c r="S80" s="189">
        <v>82745</v>
      </c>
      <c r="T80" s="189">
        <v>147596</v>
      </c>
      <c r="U80" s="189">
        <v>279454</v>
      </c>
      <c r="V80" s="189">
        <v>279159</v>
      </c>
      <c r="W80" s="189">
        <v>299768</v>
      </c>
      <c r="X80" s="190">
        <f>IFERROR(W80/V80-1,"-")</f>
        <v>7.3825311023467011E-2</v>
      </c>
      <c r="Y80" s="209">
        <f t="shared" si="10"/>
        <v>2.6227929180010876</v>
      </c>
      <c r="Z80" s="190">
        <f t="shared" si="36"/>
        <v>7.3990838452868288E-2</v>
      </c>
    </row>
    <row r="81" spans="1:26" x14ac:dyDescent="0.25">
      <c r="A81" s="191" t="s">
        <v>103</v>
      </c>
      <c r="B81" s="192" t="s">
        <v>103</v>
      </c>
      <c r="C81" s="193">
        <v>7696</v>
      </c>
      <c r="D81" s="193">
        <v>24218</v>
      </c>
      <c r="E81" s="193">
        <v>29828</v>
      </c>
      <c r="F81" s="193">
        <v>29979</v>
      </c>
      <c r="G81" s="193">
        <v>30308</v>
      </c>
      <c r="H81" s="194">
        <f>IFERROR(G81/F81-1,"-")</f>
        <v>1.0974348710764303E-2</v>
      </c>
      <c r="I81" s="210">
        <f t="shared" si="35"/>
        <v>2.938149688149688</v>
      </c>
      <c r="J81" s="194">
        <f>G81/G$9</f>
        <v>3.9941487328843846E-2</v>
      </c>
      <c r="K81" s="193">
        <v>11781</v>
      </c>
      <c r="L81" s="193">
        <v>24585</v>
      </c>
      <c r="M81" s="193">
        <v>36378</v>
      </c>
      <c r="N81" s="193">
        <v>30210</v>
      </c>
      <c r="O81" s="193">
        <v>42021</v>
      </c>
      <c r="P81" s="194">
        <f>IFERROR(O81/N81-1,"-")</f>
        <v>0.39096325719960268</v>
      </c>
      <c r="Q81" s="210">
        <f t="shared" si="9"/>
        <v>2.5668449197860963</v>
      </c>
      <c r="R81" s="194">
        <f>O81/O$9</f>
        <v>1.1934969879261424E-2</v>
      </c>
      <c r="S81" s="193">
        <v>19477</v>
      </c>
      <c r="T81" s="193">
        <v>48803</v>
      </c>
      <c r="U81" s="193">
        <v>66206</v>
      </c>
      <c r="V81" s="193">
        <v>60189</v>
      </c>
      <c r="W81" s="193">
        <v>72329</v>
      </c>
      <c r="X81" s="194">
        <f>IFERROR(W81/V81-1,"-")</f>
        <v>0.20169798468158628</v>
      </c>
      <c r="Y81" s="210">
        <f t="shared" si="10"/>
        <v>2.713559583098013</v>
      </c>
      <c r="Z81" s="194">
        <f t="shared" si="36"/>
        <v>1.7529315918221239E-2</v>
      </c>
    </row>
    <row r="82" spans="1:26" x14ac:dyDescent="0.25">
      <c r="A82" s="191" t="s">
        <v>100</v>
      </c>
      <c r="B82" s="192" t="s">
        <v>100</v>
      </c>
      <c r="C82" s="193">
        <v>7600</v>
      </c>
      <c r="D82" s="193">
        <v>13859</v>
      </c>
      <c r="E82" s="193">
        <v>19011</v>
      </c>
      <c r="F82" s="193">
        <v>19206</v>
      </c>
      <c r="G82" s="193">
        <v>25652</v>
      </c>
      <c r="H82" s="194">
        <f>IFERROR(G82/F82-1,"-")</f>
        <v>0.33562428407789224</v>
      </c>
      <c r="I82" s="210">
        <f t="shared" si="35"/>
        <v>2.3752631578947367</v>
      </c>
      <c r="J82" s="194">
        <f>G82/G$9</f>
        <v>3.3805563975171649E-2</v>
      </c>
      <c r="K82" s="193">
        <v>55668</v>
      </c>
      <c r="L82" s="193">
        <v>84934</v>
      </c>
      <c r="M82" s="193">
        <v>194237</v>
      </c>
      <c r="N82" s="193">
        <v>199764</v>
      </c>
      <c r="O82" s="193">
        <v>201787</v>
      </c>
      <c r="P82" s="194">
        <f>IFERROR(O82/N82-1,"-")</f>
        <v>1.0126949800765006E-2</v>
      </c>
      <c r="Q82" s="210">
        <f t="shared" si="9"/>
        <v>2.6248293454049003</v>
      </c>
      <c r="R82" s="194">
        <f>O82/O$9</f>
        <v>5.7312338283870563E-2</v>
      </c>
      <c r="S82" s="193">
        <v>63268</v>
      </c>
      <c r="T82" s="193">
        <v>98793</v>
      </c>
      <c r="U82" s="193">
        <v>213248</v>
      </c>
      <c r="V82" s="193">
        <v>218970</v>
      </c>
      <c r="W82" s="193">
        <v>227439</v>
      </c>
      <c r="X82" s="194">
        <f>IFERROR(W82/V82-1,"-")</f>
        <v>3.8676531031648143E-2</v>
      </c>
      <c r="Y82" s="210">
        <f t="shared" si="10"/>
        <v>2.5948504773345134</v>
      </c>
      <c r="Z82" s="194">
        <f t="shared" si="36"/>
        <v>5.6461522534647049E-2</v>
      </c>
    </row>
    <row r="83" spans="1:26" x14ac:dyDescent="0.25">
      <c r="A83" s="1" t="s">
        <v>146</v>
      </c>
      <c r="B83" s="188" t="s">
        <v>107</v>
      </c>
      <c r="C83" s="189">
        <v>18759</v>
      </c>
      <c r="D83" s="189">
        <v>32750</v>
      </c>
      <c r="E83" s="189">
        <v>49617</v>
      </c>
      <c r="F83" s="189">
        <v>54114</v>
      </c>
      <c r="G83" s="189">
        <v>62728</v>
      </c>
      <c r="H83" s="190">
        <f>IFERROR(G83/F83-1,"-")</f>
        <v>0.15918246664449121</v>
      </c>
      <c r="I83" s="209">
        <f t="shared" si="35"/>
        <v>2.3438882669651901</v>
      </c>
      <c r="J83" s="190">
        <f>G83/G$9</f>
        <v>8.2666280096466843E-2</v>
      </c>
      <c r="K83" s="189">
        <v>75673</v>
      </c>
      <c r="L83" s="189">
        <v>104910</v>
      </c>
      <c r="M83" s="189">
        <v>245729</v>
      </c>
      <c r="N83" s="189">
        <v>319375</v>
      </c>
      <c r="O83" s="189">
        <v>378555</v>
      </c>
      <c r="P83" s="190">
        <f>IFERROR(O83/N83-1,"-")</f>
        <v>0.18529941291585117</v>
      </c>
      <c r="Q83" s="209">
        <f t="shared" si="9"/>
        <v>4.0025108030605372</v>
      </c>
      <c r="R83" s="190">
        <f>O83/O$9</f>
        <v>0.10751868167449152</v>
      </c>
      <c r="S83" s="189">
        <v>94432</v>
      </c>
      <c r="T83" s="189">
        <v>137660</v>
      </c>
      <c r="U83" s="189">
        <v>295346</v>
      </c>
      <c r="V83" s="189">
        <v>373489</v>
      </c>
      <c r="W83" s="189">
        <v>441283</v>
      </c>
      <c r="X83" s="190">
        <f>IFERROR(W83/V83-1,"-")</f>
        <v>0.18151538599530381</v>
      </c>
      <c r="Y83" s="209">
        <f t="shared" si="10"/>
        <v>3.6730239749237548</v>
      </c>
      <c r="Z83" s="190">
        <f t="shared" si="36"/>
        <v>7.8198552082635556E-2</v>
      </c>
    </row>
    <row r="84" spans="1:26" x14ac:dyDescent="0.25">
      <c r="A84" s="191" t="s">
        <v>110</v>
      </c>
      <c r="B84" s="192" t="s">
        <v>110</v>
      </c>
      <c r="C84" s="193">
        <v>2578</v>
      </c>
      <c r="D84" s="193">
        <v>3228</v>
      </c>
      <c r="E84" s="193">
        <v>5828</v>
      </c>
      <c r="F84" s="193">
        <v>7060</v>
      </c>
      <c r="G84" s="193">
        <v>9146</v>
      </c>
      <c r="H84" s="194">
        <f t="shared" ref="H84:H91" si="37">IFERROR(G84/F84-1,"-")</f>
        <v>0.29546742209631738</v>
      </c>
      <c r="I84" s="210">
        <f t="shared" si="35"/>
        <v>2.5477114041892941</v>
      </c>
      <c r="J84" s="194">
        <f t="shared" ref="J84:J91" si="38">G84/G$9</f>
        <v>1.2053083116985807E-2</v>
      </c>
      <c r="K84" s="193">
        <v>15879</v>
      </c>
      <c r="L84" s="193">
        <v>11210</v>
      </c>
      <c r="M84" s="193">
        <v>56300</v>
      </c>
      <c r="N84" s="193">
        <v>75139</v>
      </c>
      <c r="O84" s="193">
        <v>87125</v>
      </c>
      <c r="P84" s="194">
        <f t="shared" ref="P84:P91" si="39">IFERROR(O84/N84-1,"-")</f>
        <v>0.15951769387402015</v>
      </c>
      <c r="Q84" s="210">
        <f t="shared" si="9"/>
        <v>4.4868064739593176</v>
      </c>
      <c r="R84" s="194">
        <f t="shared" ref="R84:R91" si="40">O84/O$9</f>
        <v>2.4745585557950825E-2</v>
      </c>
      <c r="S84" s="193">
        <v>18457</v>
      </c>
      <c r="T84" s="193">
        <v>14438</v>
      </c>
      <c r="U84" s="193">
        <v>62128</v>
      </c>
      <c r="V84" s="193">
        <v>82199</v>
      </c>
      <c r="W84" s="193">
        <v>96271</v>
      </c>
      <c r="X84" s="194">
        <f t="shared" ref="X84:X91" si="41">IFERROR(W84/V84-1,"-")</f>
        <v>0.17119429676760056</v>
      </c>
      <c r="Y84" s="210">
        <f t="shared" si="10"/>
        <v>4.2159614238500298</v>
      </c>
      <c r="Z84" s="194">
        <f t="shared" si="36"/>
        <v>1.6449586734846526E-2</v>
      </c>
    </row>
    <row r="85" spans="1:26" x14ac:dyDescent="0.25">
      <c r="A85" s="191" t="s">
        <v>113</v>
      </c>
      <c r="B85" s="192" t="s">
        <v>113</v>
      </c>
      <c r="C85" s="193">
        <v>5409</v>
      </c>
      <c r="D85" s="193">
        <v>8563</v>
      </c>
      <c r="E85" s="193">
        <v>13220</v>
      </c>
      <c r="F85" s="193">
        <v>14980</v>
      </c>
      <c r="G85" s="193">
        <v>15604</v>
      </c>
      <c r="H85" s="194">
        <f t="shared" si="37"/>
        <v>4.1655540720961337E-2</v>
      </c>
      <c r="I85" s="210">
        <f t="shared" si="35"/>
        <v>1.8848215936402291</v>
      </c>
      <c r="J85" s="194">
        <f t="shared" si="38"/>
        <v>2.0563777493707251E-2</v>
      </c>
      <c r="K85" s="193">
        <v>27251</v>
      </c>
      <c r="L85" s="193">
        <v>36097</v>
      </c>
      <c r="M85" s="193">
        <v>84214</v>
      </c>
      <c r="N85" s="193">
        <v>96686</v>
      </c>
      <c r="O85" s="193">
        <v>107377</v>
      </c>
      <c r="P85" s="194">
        <f t="shared" si="39"/>
        <v>0.11057443683677048</v>
      </c>
      <c r="Q85" s="210">
        <f t="shared" si="9"/>
        <v>2.9402957689626068</v>
      </c>
      <c r="R85" s="194">
        <f t="shared" si="40"/>
        <v>3.0497638340959376E-2</v>
      </c>
      <c r="S85" s="193">
        <v>32660</v>
      </c>
      <c r="T85" s="193">
        <v>44660</v>
      </c>
      <c r="U85" s="193">
        <v>97434</v>
      </c>
      <c r="V85" s="193">
        <v>111666</v>
      </c>
      <c r="W85" s="193">
        <v>122981</v>
      </c>
      <c r="X85" s="194">
        <f t="shared" si="41"/>
        <v>0.101328963157989</v>
      </c>
      <c r="Y85" s="210">
        <f t="shared" si="10"/>
        <v>2.7654929577464791</v>
      </c>
      <c r="Z85" s="194">
        <f t="shared" si="36"/>
        <v>2.5797531449958735E-2</v>
      </c>
    </row>
    <row r="86" spans="1:26" x14ac:dyDescent="0.25">
      <c r="A86" s="191" t="s">
        <v>116</v>
      </c>
      <c r="B86" s="192" t="s">
        <v>116</v>
      </c>
      <c r="C86" s="193">
        <v>1714</v>
      </c>
      <c r="D86" s="193">
        <v>5280</v>
      </c>
      <c r="E86" s="193">
        <v>5870</v>
      </c>
      <c r="F86" s="193">
        <v>5315</v>
      </c>
      <c r="G86" s="193">
        <v>6020</v>
      </c>
      <c r="H86" s="194">
        <f t="shared" si="37"/>
        <v>0.13264346190028231</v>
      </c>
      <c r="I86" s="210">
        <f t="shared" si="35"/>
        <v>2.5122520420070011</v>
      </c>
      <c r="J86" s="194">
        <f t="shared" si="38"/>
        <v>7.933474782883726E-3</v>
      </c>
      <c r="K86" s="193">
        <v>5151</v>
      </c>
      <c r="L86" s="193">
        <v>11108</v>
      </c>
      <c r="M86" s="193">
        <v>20133</v>
      </c>
      <c r="N86" s="193">
        <v>32539</v>
      </c>
      <c r="O86" s="193">
        <v>46070</v>
      </c>
      <c r="P86" s="194">
        <f t="shared" si="39"/>
        <v>0.41583945419342938</v>
      </c>
      <c r="Q86" s="210">
        <f t="shared" si="9"/>
        <v>7.9438943894389435</v>
      </c>
      <c r="R86" s="194">
        <f t="shared" si="40"/>
        <v>1.3084982802350582E-2</v>
      </c>
      <c r="S86" s="193">
        <v>6865</v>
      </c>
      <c r="T86" s="193">
        <v>16388</v>
      </c>
      <c r="U86" s="193">
        <v>26003</v>
      </c>
      <c r="V86" s="193">
        <v>37854</v>
      </c>
      <c r="W86" s="193">
        <v>52090</v>
      </c>
      <c r="X86" s="194">
        <f t="shared" si="41"/>
        <v>0.37607650446452157</v>
      </c>
      <c r="Y86" s="210">
        <f t="shared" si="10"/>
        <v>6.5877640203932994</v>
      </c>
      <c r="Z86" s="194">
        <f t="shared" si="36"/>
        <v>6.8847959674577354E-3</v>
      </c>
    </row>
    <row r="87" spans="1:26" x14ac:dyDescent="0.25">
      <c r="A87" s="191" t="s">
        <v>123</v>
      </c>
      <c r="B87" s="192" t="s">
        <v>123</v>
      </c>
      <c r="C87" s="193">
        <v>286</v>
      </c>
      <c r="D87" s="193">
        <v>921</v>
      </c>
      <c r="E87" s="193">
        <v>1133</v>
      </c>
      <c r="F87" s="193">
        <v>1153</v>
      </c>
      <c r="G87" s="193">
        <v>1481</v>
      </c>
      <c r="H87" s="194">
        <f t="shared" si="37"/>
        <v>0.28447528187337379</v>
      </c>
      <c r="I87" s="210">
        <f t="shared" si="35"/>
        <v>4.1783216783216783</v>
      </c>
      <c r="J87" s="194">
        <f t="shared" si="38"/>
        <v>1.951740224825714E-3</v>
      </c>
      <c r="K87" s="193">
        <v>1248</v>
      </c>
      <c r="L87" s="193">
        <v>2935</v>
      </c>
      <c r="M87" s="193">
        <v>4473</v>
      </c>
      <c r="N87" s="193">
        <v>6684</v>
      </c>
      <c r="O87" s="193">
        <v>11325</v>
      </c>
      <c r="P87" s="194">
        <f t="shared" si="39"/>
        <v>0.69434470377019752</v>
      </c>
      <c r="Q87" s="210">
        <f t="shared" ref="Q87:Q150" si="42">IFERROR(O87/K87-1,"-")</f>
        <v>8.0745192307692299</v>
      </c>
      <c r="R87" s="194">
        <f t="shared" si="40"/>
        <v>3.2165710926116853E-3</v>
      </c>
      <c r="S87" s="193">
        <v>1534</v>
      </c>
      <c r="T87" s="193">
        <v>3856</v>
      </c>
      <c r="U87" s="193">
        <v>5606</v>
      </c>
      <c r="V87" s="193">
        <v>7837</v>
      </c>
      <c r="W87" s="193">
        <v>12806</v>
      </c>
      <c r="X87" s="194">
        <f t="shared" si="41"/>
        <v>0.63404363914763295</v>
      </c>
      <c r="Y87" s="210">
        <f t="shared" ref="Y87:Y150" si="43">IFERROR(W87/S87-1,"-")</f>
        <v>7.3481095176010438</v>
      </c>
      <c r="Z87" s="194">
        <f t="shared" si="36"/>
        <v>1.4842966655219808E-3</v>
      </c>
    </row>
    <row r="88" spans="1:26" x14ac:dyDescent="0.25">
      <c r="A88" s="191" t="s">
        <v>119</v>
      </c>
      <c r="B88" s="192" t="s">
        <v>119</v>
      </c>
      <c r="C88" s="193">
        <v>240</v>
      </c>
      <c r="D88" s="193">
        <v>804</v>
      </c>
      <c r="E88" s="193">
        <v>921</v>
      </c>
      <c r="F88" s="193">
        <v>774</v>
      </c>
      <c r="G88" s="193">
        <v>909</v>
      </c>
      <c r="H88" s="194">
        <f t="shared" si="37"/>
        <v>0.17441860465116288</v>
      </c>
      <c r="I88" s="210">
        <f t="shared" si="35"/>
        <v>2.7875000000000001</v>
      </c>
      <c r="J88" s="194">
        <f t="shared" si="38"/>
        <v>1.1979283351563632E-3</v>
      </c>
      <c r="K88" s="193">
        <v>1576</v>
      </c>
      <c r="L88" s="193">
        <v>3904</v>
      </c>
      <c r="M88" s="193">
        <v>4162</v>
      </c>
      <c r="N88" s="193">
        <v>5494</v>
      </c>
      <c r="O88" s="193">
        <v>7100</v>
      </c>
      <c r="P88" s="194">
        <f t="shared" si="39"/>
        <v>0.29231889333818706</v>
      </c>
      <c r="Q88" s="210">
        <f t="shared" si="42"/>
        <v>3.5050761421319798</v>
      </c>
      <c r="R88" s="194">
        <f t="shared" si="40"/>
        <v>2.0165699565159352E-3</v>
      </c>
      <c r="S88" s="193">
        <v>1816</v>
      </c>
      <c r="T88" s="193">
        <v>4708</v>
      </c>
      <c r="U88" s="193">
        <v>5083</v>
      </c>
      <c r="V88" s="193">
        <v>6268</v>
      </c>
      <c r="W88" s="193">
        <v>8009</v>
      </c>
      <c r="X88" s="194">
        <f t="shared" si="41"/>
        <v>0.27776005105296742</v>
      </c>
      <c r="Y88" s="210">
        <f t="shared" si="43"/>
        <v>3.410242290748899</v>
      </c>
      <c r="Z88" s="194">
        <f t="shared" si="36"/>
        <v>1.345822324446705E-3</v>
      </c>
    </row>
    <row r="89" spans="1:26" x14ac:dyDescent="0.25">
      <c r="A89" s="191" t="s">
        <v>128</v>
      </c>
      <c r="B89" s="192" t="s">
        <v>128</v>
      </c>
      <c r="C89" s="193">
        <v>286</v>
      </c>
      <c r="D89" s="193">
        <v>296</v>
      </c>
      <c r="E89" s="193">
        <v>433</v>
      </c>
      <c r="F89" s="193">
        <v>454</v>
      </c>
      <c r="G89" s="193">
        <v>500</v>
      </c>
      <c r="H89" s="194">
        <f t="shared" si="37"/>
        <v>0.1013215859030836</v>
      </c>
      <c r="I89" s="210">
        <f t="shared" si="35"/>
        <v>0.74825174825174834</v>
      </c>
      <c r="J89" s="194">
        <f t="shared" si="38"/>
        <v>6.589264769836982E-4</v>
      </c>
      <c r="K89" s="193">
        <v>1422</v>
      </c>
      <c r="L89" s="193">
        <v>781</v>
      </c>
      <c r="M89" s="193">
        <v>2952</v>
      </c>
      <c r="N89" s="193">
        <v>3351</v>
      </c>
      <c r="O89" s="193">
        <v>3056</v>
      </c>
      <c r="P89" s="194">
        <f t="shared" si="39"/>
        <v>-8.8033422858848076E-2</v>
      </c>
      <c r="Q89" s="210">
        <f t="shared" si="42"/>
        <v>1.1490857946554147</v>
      </c>
      <c r="R89" s="194">
        <f t="shared" si="40"/>
        <v>8.6797715311446449E-4</v>
      </c>
      <c r="S89" s="193">
        <v>1708</v>
      </c>
      <c r="T89" s="193">
        <v>1077</v>
      </c>
      <c r="U89" s="193">
        <v>3385</v>
      </c>
      <c r="V89" s="193">
        <v>3805</v>
      </c>
      <c r="W89" s="193">
        <v>3556</v>
      </c>
      <c r="X89" s="194">
        <f t="shared" si="41"/>
        <v>-6.5440210249671504E-2</v>
      </c>
      <c r="Y89" s="210">
        <f t="shared" si="43"/>
        <v>1.081967213114754</v>
      </c>
      <c r="Z89" s="194">
        <f t="shared" si="36"/>
        <v>8.9624406221760697E-4</v>
      </c>
    </row>
    <row r="90" spans="1:26" x14ac:dyDescent="0.25">
      <c r="A90" s="191" t="s">
        <v>131</v>
      </c>
      <c r="B90" s="192" t="s">
        <v>131</v>
      </c>
      <c r="C90" s="193">
        <v>408</v>
      </c>
      <c r="D90" s="193">
        <v>385</v>
      </c>
      <c r="E90" s="193">
        <v>658</v>
      </c>
      <c r="F90" s="193">
        <v>679</v>
      </c>
      <c r="G90" s="193">
        <v>636</v>
      </c>
      <c r="H90" s="194">
        <f t="shared" si="37"/>
        <v>-6.3328424153166418E-2</v>
      </c>
      <c r="I90" s="210">
        <f t="shared" si="35"/>
        <v>0.55882352941176472</v>
      </c>
      <c r="J90" s="194">
        <f t="shared" si="38"/>
        <v>8.3815447872326407E-4</v>
      </c>
      <c r="K90" s="193">
        <v>1922</v>
      </c>
      <c r="L90" s="193">
        <v>947</v>
      </c>
      <c r="M90" s="193">
        <v>3040</v>
      </c>
      <c r="N90" s="193">
        <v>3728</v>
      </c>
      <c r="O90" s="193">
        <v>4053</v>
      </c>
      <c r="P90" s="194">
        <f t="shared" si="39"/>
        <v>8.7178111587982832E-2</v>
      </c>
      <c r="Q90" s="210">
        <f t="shared" si="42"/>
        <v>1.1087408949011448</v>
      </c>
      <c r="R90" s="194">
        <f t="shared" si="40"/>
        <v>1.1511490188393077E-3</v>
      </c>
      <c r="S90" s="193">
        <v>2330</v>
      </c>
      <c r="T90" s="193">
        <v>1332</v>
      </c>
      <c r="U90" s="193">
        <v>3698</v>
      </c>
      <c r="V90" s="193">
        <v>4407</v>
      </c>
      <c r="W90" s="193">
        <v>4689</v>
      </c>
      <c r="X90" s="194">
        <f t="shared" si="41"/>
        <v>6.3989108236895742E-2</v>
      </c>
      <c r="Y90" s="210">
        <f t="shared" si="43"/>
        <v>1.0124463519313305</v>
      </c>
      <c r="Z90" s="194">
        <f t="shared" si="36"/>
        <v>9.7911685142709325E-4</v>
      </c>
    </row>
    <row r="91" spans="1:26" x14ac:dyDescent="0.25">
      <c r="A91" s="196" t="s">
        <v>145</v>
      </c>
      <c r="B91" s="197" t="s">
        <v>145</v>
      </c>
      <c r="C91" s="198">
        <f>C83-SUM(C84:C90)</f>
        <v>7838</v>
      </c>
      <c r="D91" s="198">
        <f>D83-SUM(D84:D90)</f>
        <v>13273</v>
      </c>
      <c r="E91" s="198">
        <f>E83-SUM(E84:E90)</f>
        <v>21554</v>
      </c>
      <c r="F91" s="198">
        <f>F83-SUM(F84:F90)</f>
        <v>23699</v>
      </c>
      <c r="G91" s="198">
        <f>G83-SUM(G84:G90)</f>
        <v>28432</v>
      </c>
      <c r="H91" s="199">
        <f t="shared" si="37"/>
        <v>0.19971306806194344</v>
      </c>
      <c r="I91" s="211">
        <f t="shared" si="35"/>
        <v>2.6274559836693032</v>
      </c>
      <c r="J91" s="199">
        <f t="shared" si="38"/>
        <v>3.7469195187201015E-2</v>
      </c>
      <c r="K91" s="198">
        <f>K83-SUM(K84:K90)</f>
        <v>21224</v>
      </c>
      <c r="L91" s="198">
        <f>L83-SUM(L84:L90)</f>
        <v>37928</v>
      </c>
      <c r="M91" s="198">
        <f>M83-SUM(M84:M90)</f>
        <v>70455</v>
      </c>
      <c r="N91" s="198">
        <f>N83-SUM(N84:N90)</f>
        <v>95754</v>
      </c>
      <c r="O91" s="198">
        <f>O83-SUM(O84:O90)</f>
        <v>112449</v>
      </c>
      <c r="P91" s="199">
        <f t="shared" si="39"/>
        <v>0.17435302963844856</v>
      </c>
      <c r="Q91" s="211">
        <f t="shared" si="42"/>
        <v>4.2982001507727103</v>
      </c>
      <c r="R91" s="199">
        <f t="shared" si="40"/>
        <v>3.1938207752149353E-2</v>
      </c>
      <c r="S91" s="198">
        <f>S83-SUM(S84:S90)</f>
        <v>29062</v>
      </c>
      <c r="T91" s="198">
        <f>T83-SUM(T84:T90)</f>
        <v>51201</v>
      </c>
      <c r="U91" s="198">
        <f>U83-SUM(U84:U90)</f>
        <v>92009</v>
      </c>
      <c r="V91" s="198">
        <f>V83-SUM(V84:V90)</f>
        <v>119453</v>
      </c>
      <c r="W91" s="198">
        <f>W83-SUM(W84:W90)</f>
        <v>140881</v>
      </c>
      <c r="X91" s="199">
        <f t="shared" si="41"/>
        <v>0.17938436037604744</v>
      </c>
      <c r="Y91" s="211">
        <f t="shared" si="43"/>
        <v>3.8476016791686742</v>
      </c>
      <c r="Z91" s="199">
        <f t="shared" si="36"/>
        <v>2.4361158026759172E-2</v>
      </c>
    </row>
    <row r="92" spans="1:26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</row>
    <row r="93" spans="1:26" x14ac:dyDescent="0.25">
      <c r="A93" s="1" t="s">
        <v>0</v>
      </c>
      <c r="B93" s="185" t="s">
        <v>68</v>
      </c>
      <c r="C93" s="207">
        <f>C94+C97</f>
        <v>0</v>
      </c>
      <c r="D93" s="207">
        <f>D94+D97</f>
        <v>0</v>
      </c>
      <c r="E93" s="207">
        <f>E94+E97</f>
        <v>5131</v>
      </c>
      <c r="F93" s="207">
        <f>F94+F97</f>
        <v>7607</v>
      </c>
      <c r="G93" s="207">
        <f>G94+G97</f>
        <v>7923</v>
      </c>
      <c r="H93" s="208">
        <f>IFERROR(G93/F93-1,"-")</f>
        <v>4.1540686210069566E-2</v>
      </c>
      <c r="I93" s="208" t="str">
        <f t="shared" si="35"/>
        <v>-</v>
      </c>
      <c r="J93" s="208">
        <f>G93/G$9</f>
        <v>1.0441348954283681E-2</v>
      </c>
      <c r="K93" s="207">
        <f>K94+K97</f>
        <v>0</v>
      </c>
      <c r="L93" s="207">
        <f>L94+L97</f>
        <v>0</v>
      </c>
      <c r="M93" s="207">
        <f>M94+M97</f>
        <v>46354</v>
      </c>
      <c r="N93" s="207">
        <f>N94+N97</f>
        <v>50550</v>
      </c>
      <c r="O93" s="207">
        <f>O94+O97</f>
        <v>49465</v>
      </c>
      <c r="P93" s="208">
        <f>IFERROR(O93/N93-1,"-")</f>
        <v>-2.1463897131552945E-2</v>
      </c>
      <c r="Q93" s="208" t="str">
        <f t="shared" si="42"/>
        <v>-</v>
      </c>
      <c r="R93" s="208">
        <f>O93/O$9</f>
        <v>1.4049244070290245E-2</v>
      </c>
      <c r="S93" s="207">
        <f>S94+S97</f>
        <v>24221</v>
      </c>
      <c r="T93" s="207">
        <f>T94+T97</f>
        <v>33444</v>
      </c>
      <c r="U93" s="207">
        <f>U94+U97</f>
        <v>51485</v>
      </c>
      <c r="V93" s="207">
        <f>V94+V97</f>
        <v>58157</v>
      </c>
      <c r="W93" s="207">
        <f>W94+W97</f>
        <v>57388</v>
      </c>
      <c r="X93" s="208">
        <f>IFERROR(W93/V93-1,"-")</f>
        <v>-1.3222827862510056E-2</v>
      </c>
      <c r="Y93" s="208">
        <f t="shared" si="43"/>
        <v>1.3693489121010693</v>
      </c>
      <c r="Z93" s="208">
        <f t="shared" ref="Z93:Z105" si="44">U93/U$9</f>
        <v>1.3631647132429394E-2</v>
      </c>
    </row>
    <row r="94" spans="1:26" x14ac:dyDescent="0.25">
      <c r="A94" s="1" t="s">
        <v>96</v>
      </c>
      <c r="B94" s="188" t="s">
        <v>97</v>
      </c>
      <c r="C94" s="189">
        <v>0</v>
      </c>
      <c r="D94" s="189">
        <v>0</v>
      </c>
      <c r="E94" s="189">
        <v>3937</v>
      </c>
      <c r="F94" s="189">
        <v>5346</v>
      </c>
      <c r="G94" s="189">
        <v>5742</v>
      </c>
      <c r="H94" s="190">
        <f>IFERROR(G94/F94-1,"-")</f>
        <v>7.4074074074074181E-2</v>
      </c>
      <c r="I94" s="209" t="str">
        <f t="shared" si="35"/>
        <v>-</v>
      </c>
      <c r="J94" s="190">
        <f>G94/G$9</f>
        <v>7.5671116616807896E-3</v>
      </c>
      <c r="K94" s="189">
        <v>0</v>
      </c>
      <c r="L94" s="189">
        <v>0</v>
      </c>
      <c r="M94" s="189">
        <v>29872</v>
      </c>
      <c r="N94" s="189">
        <v>32376</v>
      </c>
      <c r="O94" s="189">
        <v>30079</v>
      </c>
      <c r="P94" s="190">
        <f>IFERROR(O94/N94-1,"-")</f>
        <v>-7.0947615517667373E-2</v>
      </c>
      <c r="Q94" s="209" t="str">
        <f t="shared" si="42"/>
        <v>-</v>
      </c>
      <c r="R94" s="190">
        <f>O94/O$9</f>
        <v>8.5431560171891283E-3</v>
      </c>
      <c r="S94" s="189">
        <v>16023</v>
      </c>
      <c r="T94" s="189">
        <v>21732</v>
      </c>
      <c r="U94" s="189">
        <v>33809</v>
      </c>
      <c r="V94" s="189">
        <v>37722</v>
      </c>
      <c r="W94" s="189">
        <v>35821</v>
      </c>
      <c r="X94" s="190">
        <f>IFERROR(W94/V94-1,"-")</f>
        <v>-5.0394994963151474E-2</v>
      </c>
      <c r="Y94" s="209">
        <f t="shared" si="43"/>
        <v>1.2355988266866378</v>
      </c>
      <c r="Z94" s="190">
        <f t="shared" si="44"/>
        <v>8.9515850810975104E-3</v>
      </c>
    </row>
    <row r="95" spans="1:26" x14ac:dyDescent="0.25">
      <c r="A95" s="191" t="s">
        <v>103</v>
      </c>
      <c r="B95" s="192" t="s">
        <v>103</v>
      </c>
      <c r="C95" s="193">
        <v>0</v>
      </c>
      <c r="D95" s="193">
        <v>0</v>
      </c>
      <c r="E95" s="193">
        <v>2928</v>
      </c>
      <c r="F95" s="193">
        <v>3814</v>
      </c>
      <c r="G95" s="193">
        <v>4202</v>
      </c>
      <c r="H95" s="194">
        <f>IFERROR(G95/F95-1,"-")</f>
        <v>0.10173046670162567</v>
      </c>
      <c r="I95" s="210" t="str">
        <f t="shared" si="35"/>
        <v>-</v>
      </c>
      <c r="J95" s="194">
        <f>G95/G$9</f>
        <v>5.5376181125709996E-3</v>
      </c>
      <c r="K95" s="193">
        <v>0</v>
      </c>
      <c r="L95" s="193">
        <v>0</v>
      </c>
      <c r="M95" s="193">
        <v>13361</v>
      </c>
      <c r="N95" s="193">
        <v>8210</v>
      </c>
      <c r="O95" s="193">
        <v>7675</v>
      </c>
      <c r="P95" s="194">
        <f>IFERROR(O95/N95-1,"-")</f>
        <v>-6.5164433617539541E-2</v>
      </c>
      <c r="Q95" s="210" t="str">
        <f t="shared" si="42"/>
        <v>-</v>
      </c>
      <c r="R95" s="194">
        <f>O95/O$9</f>
        <v>2.1798837205999721E-3</v>
      </c>
      <c r="S95" s="193">
        <v>8684</v>
      </c>
      <c r="T95" s="193">
        <v>11001</v>
      </c>
      <c r="U95" s="193">
        <v>16289</v>
      </c>
      <c r="V95" s="193">
        <v>12024</v>
      </c>
      <c r="W95" s="193">
        <v>11877</v>
      </c>
      <c r="X95" s="194">
        <f>IFERROR(W95/V95-1,"-")</f>
        <v>-1.2225548902195627E-2</v>
      </c>
      <c r="Y95" s="210">
        <f t="shared" si="43"/>
        <v>0.36768770152003682</v>
      </c>
      <c r="Z95" s="194">
        <f t="shared" si="44"/>
        <v>4.3128270397230729E-3</v>
      </c>
    </row>
    <row r="96" spans="1:26" x14ac:dyDescent="0.25">
      <c r="A96" s="191" t="s">
        <v>100</v>
      </c>
      <c r="B96" s="192" t="s">
        <v>100</v>
      </c>
      <c r="C96" s="193">
        <v>0</v>
      </c>
      <c r="D96" s="193">
        <v>0</v>
      </c>
      <c r="E96" s="193">
        <v>1009</v>
      </c>
      <c r="F96" s="193">
        <v>1532</v>
      </c>
      <c r="G96" s="193">
        <v>1540</v>
      </c>
      <c r="H96" s="194">
        <f>IFERROR(G96/F96-1,"-")</f>
        <v>5.2219321148825326E-3</v>
      </c>
      <c r="I96" s="210" t="str">
        <f t="shared" si="35"/>
        <v>-</v>
      </c>
      <c r="J96" s="194">
        <f>G96/G$9</f>
        <v>2.0294935491097905E-3</v>
      </c>
      <c r="K96" s="193">
        <v>0</v>
      </c>
      <c r="L96" s="193">
        <v>0</v>
      </c>
      <c r="M96" s="193">
        <v>16511</v>
      </c>
      <c r="N96" s="193">
        <v>24166</v>
      </c>
      <c r="O96" s="193">
        <v>22404</v>
      </c>
      <c r="P96" s="194">
        <f>IFERROR(O96/N96-1,"-")</f>
        <v>-7.2912356202929685E-2</v>
      </c>
      <c r="Q96" s="210" t="str">
        <f t="shared" si="42"/>
        <v>-</v>
      </c>
      <c r="R96" s="194">
        <f>O96/O$9</f>
        <v>6.3632722965891566E-3</v>
      </c>
      <c r="S96" s="193">
        <v>7339</v>
      </c>
      <c r="T96" s="193">
        <v>10731</v>
      </c>
      <c r="U96" s="193">
        <v>17520</v>
      </c>
      <c r="V96" s="193">
        <v>25698</v>
      </c>
      <c r="W96" s="193">
        <v>23944</v>
      </c>
      <c r="X96" s="194">
        <f>IFERROR(W96/V96-1,"-")</f>
        <v>-6.8254338859055186E-2</v>
      </c>
      <c r="Y96" s="210">
        <f t="shared" si="43"/>
        <v>2.2625698324022347</v>
      </c>
      <c r="Z96" s="194">
        <f t="shared" si="44"/>
        <v>4.6387580413744384E-3</v>
      </c>
    </row>
    <row r="97" spans="1:26" x14ac:dyDescent="0.25">
      <c r="A97" s="1" t="s">
        <v>146</v>
      </c>
      <c r="B97" s="188" t="s">
        <v>107</v>
      </c>
      <c r="C97" s="189">
        <v>0</v>
      </c>
      <c r="D97" s="189">
        <v>0</v>
      </c>
      <c r="E97" s="189">
        <v>1194</v>
      </c>
      <c r="F97" s="189">
        <v>2261</v>
      </c>
      <c r="G97" s="189">
        <v>2181</v>
      </c>
      <c r="H97" s="190">
        <f>IFERROR(G97/F97-1,"-")</f>
        <v>-3.5382574082264528E-2</v>
      </c>
      <c r="I97" s="209" t="str">
        <f t="shared" si="35"/>
        <v>-</v>
      </c>
      <c r="J97" s="190">
        <f>G97/G$9</f>
        <v>2.8742372926028915E-3</v>
      </c>
      <c r="K97" s="189">
        <v>0</v>
      </c>
      <c r="L97" s="189">
        <v>0</v>
      </c>
      <c r="M97" s="189">
        <v>16482</v>
      </c>
      <c r="N97" s="189">
        <v>18174</v>
      </c>
      <c r="O97" s="189">
        <v>19386</v>
      </c>
      <c r="P97" s="190">
        <f>IFERROR(O97/N97-1,"-")</f>
        <v>6.6688676130736146E-2</v>
      </c>
      <c r="Q97" s="209" t="str">
        <f t="shared" si="42"/>
        <v>-</v>
      </c>
      <c r="R97" s="190">
        <f>O97/O$9</f>
        <v>5.5060880531011156E-3</v>
      </c>
      <c r="S97" s="189">
        <v>8198</v>
      </c>
      <c r="T97" s="189">
        <v>11712</v>
      </c>
      <c r="U97" s="189">
        <v>17676</v>
      </c>
      <c r="V97" s="189">
        <v>20435</v>
      </c>
      <c r="W97" s="189">
        <v>21567</v>
      </c>
      <c r="X97" s="190">
        <f>IFERROR(W97/V97-1,"-")</f>
        <v>5.539515537068751E-2</v>
      </c>
      <c r="Y97" s="209">
        <f t="shared" si="43"/>
        <v>1.6307636008782631</v>
      </c>
      <c r="Z97" s="190">
        <f t="shared" si="44"/>
        <v>4.6800620513318819E-3</v>
      </c>
    </row>
    <row r="98" spans="1:26" x14ac:dyDescent="0.25">
      <c r="A98" s="191" t="s">
        <v>110</v>
      </c>
      <c r="B98" s="192" t="s">
        <v>110</v>
      </c>
      <c r="C98" s="193">
        <v>0</v>
      </c>
      <c r="D98" s="193">
        <v>0</v>
      </c>
      <c r="E98" s="193">
        <v>50</v>
      </c>
      <c r="F98" s="193">
        <v>173</v>
      </c>
      <c r="G98" s="193">
        <v>203</v>
      </c>
      <c r="H98" s="194">
        <f t="shared" ref="H98:H105" si="45">IFERROR(G98/F98-1,"-")</f>
        <v>0.17341040462427748</v>
      </c>
      <c r="I98" s="210" t="str">
        <f t="shared" si="35"/>
        <v>-</v>
      </c>
      <c r="J98" s="194">
        <f t="shared" ref="J98:J105" si="46">G98/G$9</f>
        <v>2.6752414965538145E-4</v>
      </c>
      <c r="K98" s="193">
        <v>0</v>
      </c>
      <c r="L98" s="193">
        <v>0</v>
      </c>
      <c r="M98" s="193">
        <v>2353</v>
      </c>
      <c r="N98" s="193">
        <v>2622</v>
      </c>
      <c r="O98" s="193">
        <v>2827</v>
      </c>
      <c r="P98" s="194">
        <f t="shared" ref="P98:P105" si="47">IFERROR(O98/N98-1,"-")</f>
        <v>7.8184591914568946E-2</v>
      </c>
      <c r="Q98" s="210" t="str">
        <f t="shared" si="42"/>
        <v>-</v>
      </c>
      <c r="R98" s="194">
        <f t="shared" ref="R98:R105" si="48">O98/O$9</f>
        <v>8.029356714183871E-4</v>
      </c>
      <c r="S98" s="193">
        <v>1288</v>
      </c>
      <c r="T98" s="193">
        <v>921</v>
      </c>
      <c r="U98" s="193">
        <v>2403</v>
      </c>
      <c r="V98" s="193">
        <v>2795</v>
      </c>
      <c r="W98" s="193">
        <v>3030</v>
      </c>
      <c r="X98" s="194">
        <f t="shared" ref="X98:X105" si="49">IFERROR(W98/V98-1,"-")</f>
        <v>8.4078711985688726E-2</v>
      </c>
      <c r="Y98" s="210">
        <f t="shared" si="43"/>
        <v>1.3524844720496896</v>
      </c>
      <c r="Z98" s="194">
        <f t="shared" si="44"/>
        <v>6.3624061492139131E-4</v>
      </c>
    </row>
    <row r="99" spans="1:26" x14ac:dyDescent="0.25">
      <c r="A99" s="191" t="s">
        <v>113</v>
      </c>
      <c r="B99" s="192" t="s">
        <v>113</v>
      </c>
      <c r="C99" s="193">
        <v>0</v>
      </c>
      <c r="D99" s="193">
        <v>0</v>
      </c>
      <c r="E99" s="193">
        <v>194</v>
      </c>
      <c r="F99" s="193">
        <v>319</v>
      </c>
      <c r="G99" s="193">
        <v>341</v>
      </c>
      <c r="H99" s="194">
        <f t="shared" si="45"/>
        <v>6.8965517241379226E-2</v>
      </c>
      <c r="I99" s="210" t="str">
        <f t="shared" si="35"/>
        <v>-</v>
      </c>
      <c r="J99" s="194">
        <f t="shared" si="46"/>
        <v>4.4938785730288215E-4</v>
      </c>
      <c r="K99" s="193">
        <v>0</v>
      </c>
      <c r="L99" s="193">
        <v>0</v>
      </c>
      <c r="M99" s="193">
        <v>3288</v>
      </c>
      <c r="N99" s="193">
        <v>3495</v>
      </c>
      <c r="O99" s="193">
        <v>3893</v>
      </c>
      <c r="P99" s="194">
        <f t="shared" si="47"/>
        <v>0.11387696709585127</v>
      </c>
      <c r="Q99" s="210" t="str">
        <f t="shared" si="42"/>
        <v>-</v>
      </c>
      <c r="R99" s="194">
        <f t="shared" si="48"/>
        <v>1.1057051888333149E-3</v>
      </c>
      <c r="S99" s="193">
        <v>1481</v>
      </c>
      <c r="T99" s="193">
        <v>2395</v>
      </c>
      <c r="U99" s="193">
        <v>3482</v>
      </c>
      <c r="V99" s="193">
        <v>3814</v>
      </c>
      <c r="W99" s="193">
        <v>4234</v>
      </c>
      <c r="X99" s="194">
        <f t="shared" si="49"/>
        <v>0.11012060828526482</v>
      </c>
      <c r="Y99" s="210">
        <f t="shared" si="43"/>
        <v>1.8588791357191088</v>
      </c>
      <c r="Z99" s="194">
        <f t="shared" si="44"/>
        <v>9.219266837937098E-4</v>
      </c>
    </row>
    <row r="100" spans="1:26" x14ac:dyDescent="0.25">
      <c r="A100" s="191" t="s">
        <v>116</v>
      </c>
      <c r="B100" s="192" t="s">
        <v>116</v>
      </c>
      <c r="C100" s="193">
        <v>0</v>
      </c>
      <c r="D100" s="193">
        <v>0</v>
      </c>
      <c r="E100" s="193">
        <v>346</v>
      </c>
      <c r="F100" s="193">
        <v>771</v>
      </c>
      <c r="G100" s="193">
        <v>574</v>
      </c>
      <c r="H100" s="194">
        <f t="shared" si="45"/>
        <v>-0.25551232166018156</v>
      </c>
      <c r="I100" s="210" t="str">
        <f t="shared" si="35"/>
        <v>-</v>
      </c>
      <c r="J100" s="194">
        <f t="shared" si="46"/>
        <v>7.5644759557728545E-4</v>
      </c>
      <c r="K100" s="193">
        <v>0</v>
      </c>
      <c r="L100" s="193">
        <v>0</v>
      </c>
      <c r="M100" s="193">
        <v>3066</v>
      </c>
      <c r="N100" s="193">
        <v>3114</v>
      </c>
      <c r="O100" s="193">
        <v>3111</v>
      </c>
      <c r="P100" s="194">
        <f t="shared" si="47"/>
        <v>-9.633911368015502E-4</v>
      </c>
      <c r="Q100" s="210" t="str">
        <f t="shared" si="42"/>
        <v>-</v>
      </c>
      <c r="R100" s="194">
        <f t="shared" si="48"/>
        <v>8.835984696790246E-4</v>
      </c>
      <c r="S100" s="193">
        <v>1974</v>
      </c>
      <c r="T100" s="193">
        <v>3541</v>
      </c>
      <c r="U100" s="193">
        <v>3412</v>
      </c>
      <c r="V100" s="193">
        <v>3885</v>
      </c>
      <c r="W100" s="193">
        <v>3685</v>
      </c>
      <c r="X100" s="194">
        <f t="shared" si="49"/>
        <v>-5.1480051480051525E-2</v>
      </c>
      <c r="Y100" s="210">
        <f t="shared" si="43"/>
        <v>0.86676798378926034</v>
      </c>
      <c r="Z100" s="194">
        <f t="shared" si="44"/>
        <v>9.0339283317177998E-4</v>
      </c>
    </row>
    <row r="101" spans="1:26" x14ac:dyDescent="0.25">
      <c r="A101" s="191" t="s">
        <v>123</v>
      </c>
      <c r="B101" s="192" t="s">
        <v>123</v>
      </c>
      <c r="C101" s="193">
        <v>0</v>
      </c>
      <c r="D101" s="193">
        <v>0</v>
      </c>
      <c r="E101" s="193">
        <v>32</v>
      </c>
      <c r="F101" s="193">
        <v>58</v>
      </c>
      <c r="G101" s="193">
        <v>90</v>
      </c>
      <c r="H101" s="194">
        <f t="shared" si="45"/>
        <v>0.55172413793103448</v>
      </c>
      <c r="I101" s="210" t="str">
        <f t="shared" si="35"/>
        <v>-</v>
      </c>
      <c r="J101" s="194">
        <f t="shared" si="46"/>
        <v>1.1860676585706567E-4</v>
      </c>
      <c r="K101" s="193">
        <v>0</v>
      </c>
      <c r="L101" s="193">
        <v>0</v>
      </c>
      <c r="M101" s="193">
        <v>1140</v>
      </c>
      <c r="N101" s="193">
        <v>880</v>
      </c>
      <c r="O101" s="193">
        <v>843</v>
      </c>
      <c r="P101" s="194">
        <f t="shared" si="47"/>
        <v>-4.2045454545454497E-2</v>
      </c>
      <c r="Q101" s="210" t="str">
        <f t="shared" si="42"/>
        <v>-</v>
      </c>
      <c r="R101" s="194">
        <f t="shared" si="48"/>
        <v>2.3943217934407511E-4</v>
      </c>
      <c r="S101" s="193">
        <v>323</v>
      </c>
      <c r="T101" s="193">
        <v>432</v>
      </c>
      <c r="U101" s="193">
        <v>1172</v>
      </c>
      <c r="V101" s="193">
        <v>938</v>
      </c>
      <c r="W101" s="193">
        <v>933</v>
      </c>
      <c r="X101" s="194">
        <f t="shared" si="49"/>
        <v>-5.3304904051172386E-3</v>
      </c>
      <c r="Y101" s="210">
        <f t="shared" si="43"/>
        <v>1.8885448916408669</v>
      </c>
      <c r="Z101" s="194">
        <f t="shared" si="44"/>
        <v>3.1030961327002524E-4</v>
      </c>
    </row>
    <row r="102" spans="1:26" x14ac:dyDescent="0.25">
      <c r="A102" s="191" t="s">
        <v>119</v>
      </c>
      <c r="B102" s="192" t="s">
        <v>119</v>
      </c>
      <c r="C102" s="193">
        <v>0</v>
      </c>
      <c r="D102" s="193">
        <v>0</v>
      </c>
      <c r="E102" s="193">
        <v>15</v>
      </c>
      <c r="F102" s="193">
        <v>87</v>
      </c>
      <c r="G102" s="193">
        <v>64</v>
      </c>
      <c r="H102" s="194">
        <f t="shared" si="45"/>
        <v>-0.26436781609195403</v>
      </c>
      <c r="I102" s="210" t="str">
        <f t="shared" si="35"/>
        <v>-</v>
      </c>
      <c r="J102" s="194">
        <f t="shared" si="46"/>
        <v>8.4342589053913367E-5</v>
      </c>
      <c r="K102" s="193">
        <v>0</v>
      </c>
      <c r="L102" s="193">
        <v>0</v>
      </c>
      <c r="M102" s="193">
        <v>667</v>
      </c>
      <c r="N102" s="193">
        <v>563</v>
      </c>
      <c r="O102" s="193">
        <v>839</v>
      </c>
      <c r="P102" s="194">
        <f t="shared" si="47"/>
        <v>0.49023090586145646</v>
      </c>
      <c r="Q102" s="210" t="str">
        <f t="shared" si="42"/>
        <v>-</v>
      </c>
      <c r="R102" s="194">
        <f t="shared" si="48"/>
        <v>2.382960835939253E-4</v>
      </c>
      <c r="S102" s="193">
        <v>351</v>
      </c>
      <c r="T102" s="193">
        <v>507</v>
      </c>
      <c r="U102" s="193">
        <v>682</v>
      </c>
      <c r="V102" s="193">
        <v>650</v>
      </c>
      <c r="W102" s="193">
        <v>903</v>
      </c>
      <c r="X102" s="194">
        <f t="shared" si="49"/>
        <v>0.38923076923076927</v>
      </c>
      <c r="Y102" s="210">
        <f t="shared" si="43"/>
        <v>1.5726495726495728</v>
      </c>
      <c r="Z102" s="194">
        <f t="shared" si="44"/>
        <v>1.8057265891651639E-4</v>
      </c>
    </row>
    <row r="103" spans="1:26" x14ac:dyDescent="0.25">
      <c r="A103" s="191" t="s">
        <v>128</v>
      </c>
      <c r="B103" s="192" t="s">
        <v>128</v>
      </c>
      <c r="C103" s="193">
        <v>0</v>
      </c>
      <c r="D103" s="193">
        <v>0</v>
      </c>
      <c r="E103" s="193">
        <v>10</v>
      </c>
      <c r="F103" s="193">
        <v>22</v>
      </c>
      <c r="G103" s="193">
        <v>28</v>
      </c>
      <c r="H103" s="194">
        <f t="shared" si="45"/>
        <v>0.27272727272727271</v>
      </c>
      <c r="I103" s="210" t="str">
        <f t="shared" si="35"/>
        <v>-</v>
      </c>
      <c r="J103" s="194">
        <f t="shared" si="46"/>
        <v>3.68998827110871E-5</v>
      </c>
      <c r="K103" s="193">
        <v>0</v>
      </c>
      <c r="L103" s="193">
        <v>0</v>
      </c>
      <c r="M103" s="193">
        <v>260</v>
      </c>
      <c r="N103" s="193">
        <v>131</v>
      </c>
      <c r="O103" s="193">
        <v>202</v>
      </c>
      <c r="P103" s="194">
        <f t="shared" si="47"/>
        <v>0.54198473282442738</v>
      </c>
      <c r="Q103" s="210" t="str">
        <f t="shared" si="42"/>
        <v>-</v>
      </c>
      <c r="R103" s="194">
        <f t="shared" si="48"/>
        <v>5.7372835382566045E-5</v>
      </c>
      <c r="S103" s="193">
        <v>124</v>
      </c>
      <c r="T103" s="193">
        <v>105</v>
      </c>
      <c r="U103" s="193">
        <v>270</v>
      </c>
      <c r="V103" s="193">
        <v>153</v>
      </c>
      <c r="W103" s="193">
        <v>230</v>
      </c>
      <c r="X103" s="194">
        <f t="shared" si="49"/>
        <v>0.50326797385620914</v>
      </c>
      <c r="Y103" s="210">
        <f t="shared" si="43"/>
        <v>0.85483870967741926</v>
      </c>
      <c r="Z103" s="194">
        <f t="shared" si="44"/>
        <v>7.1487709541729355E-5</v>
      </c>
    </row>
    <row r="104" spans="1:26" x14ac:dyDescent="0.25">
      <c r="A104" s="191" t="s">
        <v>131</v>
      </c>
      <c r="B104" s="192" t="s">
        <v>131</v>
      </c>
      <c r="C104" s="193">
        <v>0</v>
      </c>
      <c r="D104" s="193">
        <v>0</v>
      </c>
      <c r="E104" s="193">
        <v>11</v>
      </c>
      <c r="F104" s="193">
        <v>10</v>
      </c>
      <c r="G104" s="193">
        <v>25</v>
      </c>
      <c r="H104" s="194">
        <f t="shared" si="45"/>
        <v>1.5</v>
      </c>
      <c r="I104" s="210" t="str">
        <f t="shared" si="35"/>
        <v>-</v>
      </c>
      <c r="J104" s="194">
        <f t="shared" si="46"/>
        <v>3.2946323849184909E-5</v>
      </c>
      <c r="K104" s="193">
        <v>0</v>
      </c>
      <c r="L104" s="193">
        <v>0</v>
      </c>
      <c r="M104" s="193">
        <v>157</v>
      </c>
      <c r="N104" s="193">
        <v>260</v>
      </c>
      <c r="O104" s="193">
        <v>359</v>
      </c>
      <c r="P104" s="194">
        <f t="shared" si="47"/>
        <v>0.38076923076923075</v>
      </c>
      <c r="Q104" s="210" t="str">
        <f t="shared" si="42"/>
        <v>-</v>
      </c>
      <c r="R104" s="194">
        <f t="shared" si="48"/>
        <v>1.0196459357594658E-4</v>
      </c>
      <c r="S104" s="193">
        <v>89</v>
      </c>
      <c r="T104" s="193">
        <v>96</v>
      </c>
      <c r="U104" s="193">
        <v>168</v>
      </c>
      <c r="V104" s="193">
        <v>270</v>
      </c>
      <c r="W104" s="193">
        <v>384</v>
      </c>
      <c r="X104" s="194">
        <f t="shared" si="49"/>
        <v>0.42222222222222228</v>
      </c>
      <c r="Y104" s="210">
        <f t="shared" si="43"/>
        <v>3.3146067415730336</v>
      </c>
      <c r="Z104" s="194">
        <f t="shared" si="44"/>
        <v>4.44812414926316E-5</v>
      </c>
    </row>
    <row r="105" spans="1:26" x14ac:dyDescent="0.25">
      <c r="A105" s="196" t="s">
        <v>145</v>
      </c>
      <c r="B105" s="197" t="s">
        <v>145</v>
      </c>
      <c r="C105" s="198">
        <f>C97-SUM(C98:C104)</f>
        <v>0</v>
      </c>
      <c r="D105" s="198">
        <f>D97-SUM(D98:D104)</f>
        <v>0</v>
      </c>
      <c r="E105" s="198">
        <f>E97-SUM(E98:E104)</f>
        <v>536</v>
      </c>
      <c r="F105" s="198">
        <f>F97-SUM(F98:F104)</f>
        <v>821</v>
      </c>
      <c r="G105" s="198">
        <f>G97-SUM(G98:G104)</f>
        <v>856</v>
      </c>
      <c r="H105" s="199">
        <f t="shared" si="45"/>
        <v>4.2630937880633324E-2</v>
      </c>
      <c r="I105" s="211" t="str">
        <f t="shared" si="35"/>
        <v>-</v>
      </c>
      <c r="J105" s="199">
        <f t="shared" si="46"/>
        <v>1.1280821285960913E-3</v>
      </c>
      <c r="K105" s="198">
        <f>K97-SUM(K98:K104)</f>
        <v>0</v>
      </c>
      <c r="L105" s="198">
        <f>L97-SUM(L98:L104)</f>
        <v>0</v>
      </c>
      <c r="M105" s="198">
        <f>M97-SUM(M98:M104)</f>
        <v>5551</v>
      </c>
      <c r="N105" s="198">
        <f>N97-SUM(N98:N104)</f>
        <v>7109</v>
      </c>
      <c r="O105" s="198">
        <f>O97-SUM(O98:O104)</f>
        <v>7312</v>
      </c>
      <c r="P105" s="199">
        <f t="shared" si="47"/>
        <v>2.8555352370234877E-2</v>
      </c>
      <c r="Q105" s="211" t="str">
        <f t="shared" si="42"/>
        <v>-</v>
      </c>
      <c r="R105" s="199">
        <f t="shared" si="48"/>
        <v>2.0767830312738759E-3</v>
      </c>
      <c r="S105" s="198">
        <f>S97-SUM(S98:S104)</f>
        <v>2568</v>
      </c>
      <c r="T105" s="198">
        <f>T97-SUM(T98:T104)</f>
        <v>3715</v>
      </c>
      <c r="U105" s="198">
        <f>U97-SUM(U98:U104)</f>
        <v>6087</v>
      </c>
      <c r="V105" s="198">
        <f>V97-SUM(V98:V104)</f>
        <v>7930</v>
      </c>
      <c r="W105" s="198">
        <f>W97-SUM(W98:W104)</f>
        <v>8168</v>
      </c>
      <c r="X105" s="199">
        <f t="shared" si="49"/>
        <v>3.0012610340479196E-2</v>
      </c>
      <c r="Y105" s="211">
        <f t="shared" si="43"/>
        <v>2.1806853582554515</v>
      </c>
      <c r="Z105" s="199">
        <f t="shared" si="44"/>
        <v>1.6116506962240986E-3</v>
      </c>
    </row>
    <row r="106" spans="1:26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</row>
    <row r="107" spans="1:26" x14ac:dyDescent="0.25">
      <c r="A107" s="1" t="s">
        <v>0</v>
      </c>
      <c r="B107" s="185" t="s">
        <v>68</v>
      </c>
      <c r="C107" s="207">
        <f>C108+C111</f>
        <v>0</v>
      </c>
      <c r="D107" s="207">
        <f>D108+D111</f>
        <v>0</v>
      </c>
      <c r="E107" s="207">
        <f>E108+E111</f>
        <v>0</v>
      </c>
      <c r="F107" s="207">
        <f>F108+F111</f>
        <v>0</v>
      </c>
      <c r="G107" s="207">
        <f>G108+G111</f>
        <v>0</v>
      </c>
      <c r="H107" s="208" t="str">
        <f>IFERROR(G107/F107-1,"-")</f>
        <v>-</v>
      </c>
      <c r="I107" s="208" t="str">
        <f t="shared" si="35"/>
        <v>-</v>
      </c>
      <c r="J107" s="208">
        <f>G107/G$9</f>
        <v>0</v>
      </c>
      <c r="K107" s="207">
        <f>K108+K111</f>
        <v>0</v>
      </c>
      <c r="L107" s="207">
        <f>L108+L111</f>
        <v>0</v>
      </c>
      <c r="M107" s="207">
        <f>M108+M111</f>
        <v>0</v>
      </c>
      <c r="N107" s="207">
        <f>N108+N111</f>
        <v>0</v>
      </c>
      <c r="O107" s="207">
        <f>O108+O111</f>
        <v>0</v>
      </c>
      <c r="P107" s="208" t="str">
        <f>IFERROR(O107/N107-1,"-")</f>
        <v>-</v>
      </c>
      <c r="Q107" s="208" t="str">
        <f t="shared" si="42"/>
        <v>-</v>
      </c>
      <c r="R107" s="208">
        <f>O107/O$9</f>
        <v>0</v>
      </c>
      <c r="S107" s="207">
        <f>S108+S111</f>
        <v>63499</v>
      </c>
      <c r="T107" s="207">
        <f>T108+T111</f>
        <v>95997</v>
      </c>
      <c r="U107" s="207">
        <f>U108+U111</f>
        <v>169794</v>
      </c>
      <c r="V107" s="207">
        <f>V108+V111</f>
        <v>220761</v>
      </c>
      <c r="W107" s="207">
        <f>W108+W111</f>
        <v>207278</v>
      </c>
      <c r="X107" s="208">
        <f>IFERROR(W107/V107-1,"-")</f>
        <v>-6.1075099315549441E-2</v>
      </c>
      <c r="Y107" s="208">
        <f t="shared" si="43"/>
        <v>2.2642718782972961</v>
      </c>
      <c r="Z107" s="208">
        <f t="shared" ref="Z107:Z119" si="50">U107/U$9</f>
        <v>4.4956237607142208E-2</v>
      </c>
    </row>
    <row r="108" spans="1:26" x14ac:dyDescent="0.25">
      <c r="A108" s="1" t="s">
        <v>96</v>
      </c>
      <c r="B108" s="188" t="s">
        <v>97</v>
      </c>
      <c r="C108" s="189">
        <v>0</v>
      </c>
      <c r="D108" s="189">
        <v>0</v>
      </c>
      <c r="E108" s="189">
        <v>0</v>
      </c>
      <c r="F108" s="189">
        <v>0</v>
      </c>
      <c r="G108" s="189">
        <v>0</v>
      </c>
      <c r="H108" s="190" t="str">
        <f>IFERROR(G108/F108-1,"-")</f>
        <v>-</v>
      </c>
      <c r="I108" s="209" t="str">
        <f t="shared" si="35"/>
        <v>-</v>
      </c>
      <c r="J108" s="190">
        <f>G108/G$9</f>
        <v>0</v>
      </c>
      <c r="K108" s="189">
        <v>0</v>
      </c>
      <c r="L108" s="189">
        <v>0</v>
      </c>
      <c r="M108" s="189">
        <v>0</v>
      </c>
      <c r="N108" s="189">
        <v>0</v>
      </c>
      <c r="O108" s="189">
        <v>0</v>
      </c>
      <c r="P108" s="190" t="str">
        <f>IFERROR(O108/N108-1,"-")</f>
        <v>-</v>
      </c>
      <c r="Q108" s="209" t="str">
        <f t="shared" si="42"/>
        <v>-</v>
      </c>
      <c r="R108" s="190">
        <f>O108/O$9</f>
        <v>0</v>
      </c>
      <c r="S108" s="189">
        <v>28387</v>
      </c>
      <c r="T108" s="189">
        <v>39659</v>
      </c>
      <c r="U108" s="189">
        <v>41132</v>
      </c>
      <c r="V108" s="189">
        <v>48543</v>
      </c>
      <c r="W108" s="189">
        <v>43479</v>
      </c>
      <c r="X108" s="190">
        <f>IFERROR(W108/V108-1,"-")</f>
        <v>-0.10431988134231507</v>
      </c>
      <c r="Y108" s="209">
        <f t="shared" si="43"/>
        <v>0.53165181244936055</v>
      </c>
      <c r="Z108" s="190">
        <f t="shared" si="50"/>
        <v>1.089049062544597E-2</v>
      </c>
    </row>
    <row r="109" spans="1:26" x14ac:dyDescent="0.25">
      <c r="A109" s="191" t="s">
        <v>103</v>
      </c>
      <c r="B109" s="192" t="s">
        <v>103</v>
      </c>
      <c r="C109" s="193">
        <v>0</v>
      </c>
      <c r="D109" s="193">
        <v>0</v>
      </c>
      <c r="E109" s="193">
        <v>0</v>
      </c>
      <c r="F109" s="193">
        <v>0</v>
      </c>
      <c r="G109" s="193">
        <v>0</v>
      </c>
      <c r="H109" s="194" t="str">
        <f>IFERROR(G109/F109-1,"-")</f>
        <v>-</v>
      </c>
      <c r="I109" s="210" t="str">
        <f t="shared" si="35"/>
        <v>-</v>
      </c>
      <c r="J109" s="194">
        <f>G109/G$9</f>
        <v>0</v>
      </c>
      <c r="K109" s="193">
        <v>0</v>
      </c>
      <c r="L109" s="193">
        <v>0</v>
      </c>
      <c r="M109" s="193">
        <v>0</v>
      </c>
      <c r="N109" s="193">
        <v>0</v>
      </c>
      <c r="O109" s="193">
        <v>0</v>
      </c>
      <c r="P109" s="194" t="str">
        <f>IFERROR(O109/N109-1,"-")</f>
        <v>-</v>
      </c>
      <c r="Q109" s="210" t="str">
        <f t="shared" si="42"/>
        <v>-</v>
      </c>
      <c r="R109" s="194">
        <f>O109/O$9</f>
        <v>0</v>
      </c>
      <c r="S109" s="193">
        <v>3383</v>
      </c>
      <c r="T109" s="193">
        <v>20351</v>
      </c>
      <c r="U109" s="193">
        <v>11031</v>
      </c>
      <c r="V109" s="193">
        <v>14560</v>
      </c>
      <c r="W109" s="193">
        <v>12208</v>
      </c>
      <c r="X109" s="194">
        <f>IFERROR(W109/V109-1,"-")</f>
        <v>-0.16153846153846152</v>
      </c>
      <c r="Y109" s="210">
        <f t="shared" si="43"/>
        <v>2.6086313922553948</v>
      </c>
      <c r="Z109" s="194">
        <f t="shared" si="50"/>
        <v>2.9206700887215429E-3</v>
      </c>
    </row>
    <row r="110" spans="1:26" x14ac:dyDescent="0.25">
      <c r="A110" s="191" t="s">
        <v>100</v>
      </c>
      <c r="B110" s="192" t="s">
        <v>100</v>
      </c>
      <c r="C110" s="193">
        <v>0</v>
      </c>
      <c r="D110" s="193">
        <v>0</v>
      </c>
      <c r="E110" s="193">
        <v>0</v>
      </c>
      <c r="F110" s="193">
        <v>0</v>
      </c>
      <c r="G110" s="193">
        <v>0</v>
      </c>
      <c r="H110" s="194" t="str">
        <f>IFERROR(G110/F110-1,"-")</f>
        <v>-</v>
      </c>
      <c r="I110" s="210" t="str">
        <f t="shared" si="35"/>
        <v>-</v>
      </c>
      <c r="J110" s="194">
        <f>G110/G$9</f>
        <v>0</v>
      </c>
      <c r="K110" s="193">
        <v>0</v>
      </c>
      <c r="L110" s="193">
        <v>0</v>
      </c>
      <c r="M110" s="193">
        <v>0</v>
      </c>
      <c r="N110" s="193">
        <v>0</v>
      </c>
      <c r="O110" s="193">
        <v>0</v>
      </c>
      <c r="P110" s="194" t="str">
        <f>IFERROR(O110/N110-1,"-")</f>
        <v>-</v>
      </c>
      <c r="Q110" s="210" t="str">
        <f t="shared" si="42"/>
        <v>-</v>
      </c>
      <c r="R110" s="194">
        <f>O110/O$9</f>
        <v>0</v>
      </c>
      <c r="S110" s="193">
        <v>25004</v>
      </c>
      <c r="T110" s="193">
        <v>19308</v>
      </c>
      <c r="U110" s="193">
        <v>30101</v>
      </c>
      <c r="V110" s="193">
        <v>33983</v>
      </c>
      <c r="W110" s="193">
        <v>31271</v>
      </c>
      <c r="X110" s="194">
        <f>IFERROR(W110/V110-1,"-")</f>
        <v>-7.9804608186446191E-2</v>
      </c>
      <c r="Y110" s="210">
        <f t="shared" si="43"/>
        <v>0.25063989761638128</v>
      </c>
      <c r="Z110" s="194">
        <f t="shared" si="50"/>
        <v>7.9698205367244278E-3</v>
      </c>
    </row>
    <row r="111" spans="1:26" x14ac:dyDescent="0.25">
      <c r="A111" s="1" t="s">
        <v>146</v>
      </c>
      <c r="B111" s="188" t="s">
        <v>107</v>
      </c>
      <c r="C111" s="189">
        <v>0</v>
      </c>
      <c r="D111" s="189">
        <v>0</v>
      </c>
      <c r="E111" s="189">
        <v>0</v>
      </c>
      <c r="F111" s="189">
        <v>0</v>
      </c>
      <c r="G111" s="189">
        <v>0</v>
      </c>
      <c r="H111" s="190" t="str">
        <f>IFERROR(G111/F111-1,"-")</f>
        <v>-</v>
      </c>
      <c r="I111" s="209" t="str">
        <f t="shared" si="35"/>
        <v>-</v>
      </c>
      <c r="J111" s="190">
        <f>G111/G$9</f>
        <v>0</v>
      </c>
      <c r="K111" s="189">
        <v>0</v>
      </c>
      <c r="L111" s="189">
        <v>0</v>
      </c>
      <c r="M111" s="189">
        <v>0</v>
      </c>
      <c r="N111" s="189">
        <v>0</v>
      </c>
      <c r="O111" s="189">
        <v>0</v>
      </c>
      <c r="P111" s="190" t="str">
        <f>IFERROR(O111/N111-1,"-")</f>
        <v>-</v>
      </c>
      <c r="Q111" s="209" t="str">
        <f t="shared" si="42"/>
        <v>-</v>
      </c>
      <c r="R111" s="190">
        <f>O111/O$9</f>
        <v>0</v>
      </c>
      <c r="S111" s="189">
        <v>35112</v>
      </c>
      <c r="T111" s="189">
        <v>56338</v>
      </c>
      <c r="U111" s="189">
        <v>128662</v>
      </c>
      <c r="V111" s="189">
        <v>172218</v>
      </c>
      <c r="W111" s="189">
        <v>163799</v>
      </c>
      <c r="X111" s="190">
        <f>IFERROR(W111/V111-1,"-")</f>
        <v>-4.8885714617519671E-2</v>
      </c>
      <c r="Y111" s="209">
        <f t="shared" si="43"/>
        <v>3.6650432900432897</v>
      </c>
      <c r="Z111" s="190">
        <f t="shared" si="50"/>
        <v>3.4065746981696232E-2</v>
      </c>
    </row>
    <row r="112" spans="1:26" x14ac:dyDescent="0.25">
      <c r="A112" s="191" t="s">
        <v>110</v>
      </c>
      <c r="B112" s="192" t="s">
        <v>110</v>
      </c>
      <c r="C112" s="193">
        <v>0</v>
      </c>
      <c r="D112" s="193">
        <v>0</v>
      </c>
      <c r="E112" s="193">
        <v>0</v>
      </c>
      <c r="F112" s="193">
        <v>0</v>
      </c>
      <c r="G112" s="193">
        <v>0</v>
      </c>
      <c r="H112" s="194" t="str">
        <f t="shared" ref="H112:H119" si="51">IFERROR(G112/F112-1,"-")</f>
        <v>-</v>
      </c>
      <c r="I112" s="210" t="str">
        <f t="shared" si="35"/>
        <v>-</v>
      </c>
      <c r="J112" s="194">
        <f t="shared" ref="J112:J119" si="52">G112/G$9</f>
        <v>0</v>
      </c>
      <c r="K112" s="193">
        <v>0</v>
      </c>
      <c r="L112" s="193">
        <v>0</v>
      </c>
      <c r="M112" s="193">
        <v>0</v>
      </c>
      <c r="N112" s="193">
        <v>0</v>
      </c>
      <c r="O112" s="193">
        <v>0</v>
      </c>
      <c r="P112" s="194" t="str">
        <f t="shared" ref="P112:P119" si="53">IFERROR(O112/N112-1,"-")</f>
        <v>-</v>
      </c>
      <c r="Q112" s="210" t="str">
        <f t="shared" si="42"/>
        <v>-</v>
      </c>
      <c r="R112" s="194">
        <f t="shared" ref="R112:R119" si="54">O112/O$9</f>
        <v>0</v>
      </c>
      <c r="S112" s="193">
        <v>20258</v>
      </c>
      <c r="T112" s="193">
        <v>23009</v>
      </c>
      <c r="U112" s="193">
        <v>77726</v>
      </c>
      <c r="V112" s="193">
        <v>113230</v>
      </c>
      <c r="W112" s="193">
        <v>102157</v>
      </c>
      <c r="X112" s="194">
        <f t="shared" ref="X112:X119" si="55">IFERROR(W112/V112-1,"-")</f>
        <v>-9.7792104565927795E-2</v>
      </c>
      <c r="Y112" s="210">
        <f t="shared" si="43"/>
        <v>4.042797906999704</v>
      </c>
      <c r="Z112" s="194">
        <f t="shared" si="50"/>
        <v>2.0579458192001691E-2</v>
      </c>
    </row>
    <row r="113" spans="1:26" x14ac:dyDescent="0.25">
      <c r="A113" s="191" t="s">
        <v>113</v>
      </c>
      <c r="B113" s="192" t="s">
        <v>113</v>
      </c>
      <c r="C113" s="193">
        <v>0</v>
      </c>
      <c r="D113" s="193">
        <v>0</v>
      </c>
      <c r="E113" s="193">
        <v>0</v>
      </c>
      <c r="F113" s="193">
        <v>0</v>
      </c>
      <c r="G113" s="193">
        <v>0</v>
      </c>
      <c r="H113" s="194" t="str">
        <f t="shared" si="51"/>
        <v>-</v>
      </c>
      <c r="I113" s="210" t="str">
        <f t="shared" si="35"/>
        <v>-</v>
      </c>
      <c r="J113" s="194">
        <f t="shared" si="52"/>
        <v>0</v>
      </c>
      <c r="K113" s="193">
        <v>0</v>
      </c>
      <c r="L113" s="193">
        <v>0</v>
      </c>
      <c r="M113" s="193">
        <v>0</v>
      </c>
      <c r="N113" s="193">
        <v>0</v>
      </c>
      <c r="O113" s="193">
        <v>0</v>
      </c>
      <c r="P113" s="194" t="str">
        <f t="shared" si="53"/>
        <v>-</v>
      </c>
      <c r="Q113" s="210" t="str">
        <f t="shared" si="42"/>
        <v>-</v>
      </c>
      <c r="R113" s="194">
        <f t="shared" si="54"/>
        <v>0</v>
      </c>
      <c r="S113" s="193">
        <v>2717</v>
      </c>
      <c r="T113" s="193">
        <v>6854</v>
      </c>
      <c r="U113" s="193">
        <v>5917</v>
      </c>
      <c r="V113" s="193">
        <v>7594</v>
      </c>
      <c r="W113" s="193">
        <v>7215</v>
      </c>
      <c r="X113" s="194">
        <f t="shared" si="55"/>
        <v>-4.9907821964708998E-2</v>
      </c>
      <c r="Y113" s="210">
        <f t="shared" si="43"/>
        <v>1.6555023923444976</v>
      </c>
      <c r="Z113" s="194">
        <f t="shared" si="50"/>
        <v>1.5666399161422689E-3</v>
      </c>
    </row>
    <row r="114" spans="1:26" x14ac:dyDescent="0.25">
      <c r="A114" s="191" t="s">
        <v>116</v>
      </c>
      <c r="B114" s="192" t="s">
        <v>116</v>
      </c>
      <c r="C114" s="193">
        <v>0</v>
      </c>
      <c r="D114" s="193">
        <v>0</v>
      </c>
      <c r="E114" s="193">
        <v>0</v>
      </c>
      <c r="F114" s="193">
        <v>0</v>
      </c>
      <c r="G114" s="193">
        <v>0</v>
      </c>
      <c r="H114" s="194" t="str">
        <f t="shared" si="51"/>
        <v>-</v>
      </c>
      <c r="I114" s="210" t="str">
        <f t="shared" si="35"/>
        <v>-</v>
      </c>
      <c r="J114" s="194">
        <f t="shared" si="52"/>
        <v>0</v>
      </c>
      <c r="K114" s="193">
        <v>0</v>
      </c>
      <c r="L114" s="193">
        <v>0</v>
      </c>
      <c r="M114" s="193">
        <v>0</v>
      </c>
      <c r="N114" s="193">
        <v>0</v>
      </c>
      <c r="O114" s="193">
        <v>0</v>
      </c>
      <c r="P114" s="194" t="str">
        <f t="shared" si="53"/>
        <v>-</v>
      </c>
      <c r="Q114" s="210" t="str">
        <f t="shared" si="42"/>
        <v>-</v>
      </c>
      <c r="R114" s="194">
        <f t="shared" si="54"/>
        <v>0</v>
      </c>
      <c r="S114" s="193">
        <v>1871</v>
      </c>
      <c r="T114" s="193">
        <v>6300</v>
      </c>
      <c r="U114" s="193">
        <v>8638</v>
      </c>
      <c r="V114" s="193">
        <v>12056</v>
      </c>
      <c r="W114" s="193">
        <v>12800</v>
      </c>
      <c r="X114" s="194">
        <f t="shared" si="55"/>
        <v>6.1712010617120061E-2</v>
      </c>
      <c r="Y114" s="210">
        <f t="shared" si="43"/>
        <v>5.841261357562801</v>
      </c>
      <c r="Z114" s="194">
        <f t="shared" si="50"/>
        <v>2.2870771667461414E-3</v>
      </c>
    </row>
    <row r="115" spans="1:26" x14ac:dyDescent="0.25">
      <c r="A115" s="191" t="s">
        <v>123</v>
      </c>
      <c r="B115" s="192" t="s">
        <v>123</v>
      </c>
      <c r="C115" s="193">
        <v>0</v>
      </c>
      <c r="D115" s="193">
        <v>0</v>
      </c>
      <c r="E115" s="193">
        <v>0</v>
      </c>
      <c r="F115" s="193">
        <v>0</v>
      </c>
      <c r="G115" s="193">
        <v>0</v>
      </c>
      <c r="H115" s="194" t="str">
        <f t="shared" si="51"/>
        <v>-</v>
      </c>
      <c r="I115" s="210" t="str">
        <f t="shared" si="35"/>
        <v>-</v>
      </c>
      <c r="J115" s="194">
        <f t="shared" si="52"/>
        <v>0</v>
      </c>
      <c r="K115" s="193">
        <v>0</v>
      </c>
      <c r="L115" s="193">
        <v>0</v>
      </c>
      <c r="M115" s="193">
        <v>0</v>
      </c>
      <c r="N115" s="193">
        <v>0</v>
      </c>
      <c r="O115" s="193">
        <v>0</v>
      </c>
      <c r="P115" s="194" t="str">
        <f t="shared" si="53"/>
        <v>-</v>
      </c>
      <c r="Q115" s="210" t="str">
        <f t="shared" si="42"/>
        <v>-</v>
      </c>
      <c r="R115" s="194">
        <f t="shared" si="54"/>
        <v>0</v>
      </c>
      <c r="S115" s="193">
        <v>1133</v>
      </c>
      <c r="T115" s="193">
        <v>3529</v>
      </c>
      <c r="U115" s="193">
        <v>5894</v>
      </c>
      <c r="V115" s="193">
        <v>6032</v>
      </c>
      <c r="W115" s="193">
        <v>5918</v>
      </c>
      <c r="X115" s="194">
        <f t="shared" si="55"/>
        <v>-1.8899204244031798E-2</v>
      </c>
      <c r="Y115" s="210">
        <f t="shared" si="43"/>
        <v>4.2233009708737868</v>
      </c>
      <c r="Z115" s="194">
        <f t="shared" si="50"/>
        <v>1.5605502223664921E-3</v>
      </c>
    </row>
    <row r="116" spans="1:26" x14ac:dyDescent="0.25">
      <c r="A116" s="191" t="s">
        <v>119</v>
      </c>
      <c r="B116" s="192" t="s">
        <v>119</v>
      </c>
      <c r="C116" s="193">
        <v>0</v>
      </c>
      <c r="D116" s="193">
        <v>0</v>
      </c>
      <c r="E116" s="193">
        <v>0</v>
      </c>
      <c r="F116" s="193">
        <v>0</v>
      </c>
      <c r="G116" s="193">
        <v>0</v>
      </c>
      <c r="H116" s="194" t="str">
        <f t="shared" si="51"/>
        <v>-</v>
      </c>
      <c r="I116" s="210" t="str">
        <f t="shared" si="35"/>
        <v>-</v>
      </c>
      <c r="J116" s="194">
        <f t="shared" si="52"/>
        <v>0</v>
      </c>
      <c r="K116" s="193">
        <v>0</v>
      </c>
      <c r="L116" s="193">
        <v>0</v>
      </c>
      <c r="M116" s="193">
        <v>0</v>
      </c>
      <c r="N116" s="193">
        <v>0</v>
      </c>
      <c r="O116" s="193">
        <v>0</v>
      </c>
      <c r="P116" s="194" t="str">
        <f t="shared" si="53"/>
        <v>-</v>
      </c>
      <c r="Q116" s="210" t="str">
        <f t="shared" si="42"/>
        <v>-</v>
      </c>
      <c r="R116" s="194">
        <f t="shared" si="54"/>
        <v>0</v>
      </c>
      <c r="S116" s="193">
        <v>2557</v>
      </c>
      <c r="T116" s="193">
        <v>4170</v>
      </c>
      <c r="U116" s="193">
        <v>4317</v>
      </c>
      <c r="V116" s="193">
        <v>4916</v>
      </c>
      <c r="W116" s="193">
        <v>4686</v>
      </c>
      <c r="X116" s="194">
        <f t="shared" si="55"/>
        <v>-4.6786004882017895E-2</v>
      </c>
      <c r="Y116" s="210">
        <f t="shared" si="43"/>
        <v>0.83261634728197098</v>
      </c>
      <c r="Z116" s="194">
        <f t="shared" si="50"/>
        <v>1.1430090447838727E-3</v>
      </c>
    </row>
    <row r="117" spans="1:26" x14ac:dyDescent="0.25">
      <c r="A117" s="191" t="s">
        <v>128</v>
      </c>
      <c r="B117" s="192" t="s">
        <v>128</v>
      </c>
      <c r="C117" s="193">
        <v>0</v>
      </c>
      <c r="D117" s="193">
        <v>0</v>
      </c>
      <c r="E117" s="193">
        <v>0</v>
      </c>
      <c r="F117" s="193">
        <v>0</v>
      </c>
      <c r="G117" s="193">
        <v>0</v>
      </c>
      <c r="H117" s="194" t="str">
        <f t="shared" si="51"/>
        <v>-</v>
      </c>
      <c r="I117" s="210" t="str">
        <f t="shared" si="35"/>
        <v>-</v>
      </c>
      <c r="J117" s="194">
        <f t="shared" si="52"/>
        <v>0</v>
      </c>
      <c r="K117" s="193">
        <v>0</v>
      </c>
      <c r="L117" s="193">
        <v>0</v>
      </c>
      <c r="M117" s="193">
        <v>0</v>
      </c>
      <c r="N117" s="193">
        <v>0</v>
      </c>
      <c r="O117" s="193">
        <v>0</v>
      </c>
      <c r="P117" s="194" t="str">
        <f t="shared" si="53"/>
        <v>-</v>
      </c>
      <c r="Q117" s="210" t="str">
        <f t="shared" si="42"/>
        <v>-</v>
      </c>
      <c r="R117" s="194">
        <f t="shared" si="54"/>
        <v>0</v>
      </c>
      <c r="S117" s="193">
        <v>226</v>
      </c>
      <c r="T117" s="193">
        <v>308</v>
      </c>
      <c r="U117" s="193">
        <v>1123</v>
      </c>
      <c r="V117" s="193">
        <v>1300</v>
      </c>
      <c r="W117" s="193">
        <v>1069</v>
      </c>
      <c r="X117" s="194">
        <f t="shared" si="55"/>
        <v>-0.1776923076923077</v>
      </c>
      <c r="Y117" s="210">
        <f t="shared" si="43"/>
        <v>3.7300884955752212</v>
      </c>
      <c r="Z117" s="194">
        <f t="shared" si="50"/>
        <v>2.9733591783467434E-4</v>
      </c>
    </row>
    <row r="118" spans="1:26" x14ac:dyDescent="0.25">
      <c r="A118" s="191" t="s">
        <v>131</v>
      </c>
      <c r="B118" s="192" t="s">
        <v>131</v>
      </c>
      <c r="C118" s="193">
        <v>0</v>
      </c>
      <c r="D118" s="193">
        <v>0</v>
      </c>
      <c r="E118" s="193">
        <v>0</v>
      </c>
      <c r="F118" s="193">
        <v>0</v>
      </c>
      <c r="G118" s="193">
        <v>0</v>
      </c>
      <c r="H118" s="194" t="str">
        <f t="shared" si="51"/>
        <v>-</v>
      </c>
      <c r="I118" s="210" t="str">
        <f t="shared" si="35"/>
        <v>-</v>
      </c>
      <c r="J118" s="194">
        <f t="shared" si="52"/>
        <v>0</v>
      </c>
      <c r="K118" s="193">
        <v>0</v>
      </c>
      <c r="L118" s="193">
        <v>0</v>
      </c>
      <c r="M118" s="193">
        <v>0</v>
      </c>
      <c r="N118" s="193">
        <v>0</v>
      </c>
      <c r="O118" s="193">
        <v>0</v>
      </c>
      <c r="P118" s="194" t="str">
        <f t="shared" si="53"/>
        <v>-</v>
      </c>
      <c r="Q118" s="210" t="str">
        <f t="shared" si="42"/>
        <v>-</v>
      </c>
      <c r="R118" s="194">
        <f t="shared" si="54"/>
        <v>0</v>
      </c>
      <c r="S118" s="193">
        <v>549</v>
      </c>
      <c r="T118" s="193">
        <v>470</v>
      </c>
      <c r="U118" s="193">
        <v>840</v>
      </c>
      <c r="V118" s="193">
        <v>770</v>
      </c>
      <c r="W118" s="193">
        <v>1368</v>
      </c>
      <c r="X118" s="194">
        <f t="shared" si="55"/>
        <v>0.77662337662337655</v>
      </c>
      <c r="Y118" s="210">
        <f t="shared" si="43"/>
        <v>1.4918032786885247</v>
      </c>
      <c r="Z118" s="194">
        <f t="shared" si="50"/>
        <v>2.2240620746315801E-4</v>
      </c>
    </row>
    <row r="119" spans="1:26" x14ac:dyDescent="0.25">
      <c r="A119" s="196" t="s">
        <v>145</v>
      </c>
      <c r="B119" s="197" t="s">
        <v>145</v>
      </c>
      <c r="C119" s="198">
        <f>C111-SUM(C112:C118)</f>
        <v>0</v>
      </c>
      <c r="D119" s="198">
        <f>D111-SUM(D112:D118)</f>
        <v>0</v>
      </c>
      <c r="E119" s="198">
        <f>E111-SUM(E112:E118)</f>
        <v>0</v>
      </c>
      <c r="F119" s="198">
        <f>F111-SUM(F112:F118)</f>
        <v>0</v>
      </c>
      <c r="G119" s="198">
        <f>G111-SUM(G112:G118)</f>
        <v>0</v>
      </c>
      <c r="H119" s="199" t="str">
        <f t="shared" si="51"/>
        <v>-</v>
      </c>
      <c r="I119" s="211" t="str">
        <f t="shared" si="35"/>
        <v>-</v>
      </c>
      <c r="J119" s="199">
        <f t="shared" si="52"/>
        <v>0</v>
      </c>
      <c r="K119" s="198">
        <f>K111-SUM(K112:K118)</f>
        <v>0</v>
      </c>
      <c r="L119" s="198">
        <f>L111-SUM(L112:L118)</f>
        <v>0</v>
      </c>
      <c r="M119" s="198">
        <f>M111-SUM(M112:M118)</f>
        <v>0</v>
      </c>
      <c r="N119" s="198">
        <f>N111-SUM(N112:N118)</f>
        <v>0</v>
      </c>
      <c r="O119" s="198">
        <f>O111-SUM(O112:O118)</f>
        <v>0</v>
      </c>
      <c r="P119" s="199" t="str">
        <f t="shared" si="53"/>
        <v>-</v>
      </c>
      <c r="Q119" s="211" t="str">
        <f t="shared" si="42"/>
        <v>-</v>
      </c>
      <c r="R119" s="199">
        <f t="shared" si="54"/>
        <v>0</v>
      </c>
      <c r="S119" s="198">
        <f>S111-SUM(S112:S118)</f>
        <v>5801</v>
      </c>
      <c r="T119" s="198">
        <f>T111-SUM(T112:T118)</f>
        <v>11698</v>
      </c>
      <c r="U119" s="198">
        <f>U111-SUM(U112:U118)</f>
        <v>24207</v>
      </c>
      <c r="V119" s="198">
        <f>V111-SUM(V112:V118)</f>
        <v>26320</v>
      </c>
      <c r="W119" s="198">
        <f>W111-SUM(W112:W118)</f>
        <v>28586</v>
      </c>
      <c r="X119" s="199">
        <f t="shared" si="55"/>
        <v>8.6094224924012197E-2</v>
      </c>
      <c r="Y119" s="211">
        <f t="shared" si="43"/>
        <v>3.9277710739527665</v>
      </c>
      <c r="Z119" s="199">
        <f t="shared" si="50"/>
        <v>6.4092703143579354E-3</v>
      </c>
    </row>
    <row r="120" spans="1:26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</row>
    <row r="121" spans="1:26" x14ac:dyDescent="0.25">
      <c r="A121" s="1" t="s">
        <v>0</v>
      </c>
      <c r="B121" s="185" t="s">
        <v>68</v>
      </c>
      <c r="C121" s="207">
        <f>C122+C125</f>
        <v>48728</v>
      </c>
      <c r="D121" s="207">
        <f>D122+D125</f>
        <v>61314</v>
      </c>
      <c r="E121" s="207">
        <f>E122+E125</f>
        <v>93434</v>
      </c>
      <c r="F121" s="207">
        <f>F122+F125</f>
        <v>93472</v>
      </c>
      <c r="G121" s="207">
        <f>G122+G125</f>
        <v>99644</v>
      </c>
      <c r="H121" s="208">
        <f>IFERROR(G121/F121-1,"-")</f>
        <v>6.6030469017459792E-2</v>
      </c>
      <c r="I121" s="208">
        <f t="shared" si="35"/>
        <v>1.0449023148908223</v>
      </c>
      <c r="J121" s="208">
        <f>G121/G$9</f>
        <v>0.13131613974512724</v>
      </c>
      <c r="K121" s="207">
        <f>K122+K125</f>
        <v>54788</v>
      </c>
      <c r="L121" s="207">
        <f>L122+L125</f>
        <v>102944</v>
      </c>
      <c r="M121" s="207">
        <f>M122+M125</f>
        <v>135697</v>
      </c>
      <c r="N121" s="207">
        <f>N122+N125</f>
        <v>145637</v>
      </c>
      <c r="O121" s="207">
        <f>O122+O125</f>
        <v>151227</v>
      </c>
      <c r="P121" s="208">
        <f>IFERROR(O121/N121-1,"-")</f>
        <v>3.8383103194929769E-2</v>
      </c>
      <c r="Q121" s="208">
        <f t="shared" si="42"/>
        <v>1.7602212163247426</v>
      </c>
      <c r="R121" s="208">
        <f>O121/O$9</f>
        <v>4.2952088001976807E-2</v>
      </c>
      <c r="S121" s="207">
        <f>S122+S125</f>
        <v>103516</v>
      </c>
      <c r="T121" s="207">
        <f>T122+T125</f>
        <v>164258</v>
      </c>
      <c r="U121" s="207">
        <f>U122+U125</f>
        <v>229131</v>
      </c>
      <c r="V121" s="207">
        <f>V122+V125</f>
        <v>239109</v>
      </c>
      <c r="W121" s="207">
        <f>W122+W125</f>
        <v>250871</v>
      </c>
      <c r="X121" s="208">
        <f>IFERROR(W121/V121-1,"-")</f>
        <v>4.9190954752853289E-2</v>
      </c>
      <c r="Y121" s="208">
        <f t="shared" si="43"/>
        <v>1.4234997488310985</v>
      </c>
      <c r="Z121" s="208">
        <f t="shared" ref="Z121:Z133" si="56">U121/U$9</f>
        <v>6.066685324076293E-2</v>
      </c>
    </row>
    <row r="122" spans="1:26" x14ac:dyDescent="0.25">
      <c r="A122" s="1" t="s">
        <v>96</v>
      </c>
      <c r="B122" s="188" t="s">
        <v>97</v>
      </c>
      <c r="C122" s="189">
        <v>23736</v>
      </c>
      <c r="D122" s="189">
        <v>32824</v>
      </c>
      <c r="E122" s="189">
        <v>51574</v>
      </c>
      <c r="F122" s="189">
        <v>60712</v>
      </c>
      <c r="G122" s="189">
        <v>66829</v>
      </c>
      <c r="H122" s="190">
        <f>IFERROR(G122/F122-1,"-")</f>
        <v>0.10075438134141512</v>
      </c>
      <c r="I122" s="209">
        <f t="shared" si="35"/>
        <v>1.8155123019885404</v>
      </c>
      <c r="J122" s="190">
        <f>G122/G$9</f>
        <v>8.8070795060687129E-2</v>
      </c>
      <c r="K122" s="189">
        <v>37835</v>
      </c>
      <c r="L122" s="189">
        <v>71733</v>
      </c>
      <c r="M122" s="189">
        <v>83312</v>
      </c>
      <c r="N122" s="189">
        <v>85718</v>
      </c>
      <c r="O122" s="189">
        <v>89737</v>
      </c>
      <c r="P122" s="190">
        <f>IFERROR(O122/N122-1,"-")</f>
        <v>4.6886301593597635E-2</v>
      </c>
      <c r="Q122" s="209">
        <f t="shared" si="42"/>
        <v>1.3717985991806527</v>
      </c>
      <c r="R122" s="190">
        <f>O122/O$9</f>
        <v>2.5487456082798659E-2</v>
      </c>
      <c r="S122" s="189">
        <v>61571</v>
      </c>
      <c r="T122" s="189">
        <v>104557</v>
      </c>
      <c r="U122" s="189">
        <v>134886</v>
      </c>
      <c r="V122" s="189">
        <v>146430</v>
      </c>
      <c r="W122" s="189">
        <v>156566</v>
      </c>
      <c r="X122" s="190">
        <f>IFERROR(W122/V122-1,"-")</f>
        <v>6.9220788089872309E-2</v>
      </c>
      <c r="Y122" s="209">
        <f t="shared" si="43"/>
        <v>1.5428529664939665</v>
      </c>
      <c r="Z122" s="190">
        <f t="shared" si="56"/>
        <v>3.5713671071280394E-2</v>
      </c>
    </row>
    <row r="123" spans="1:26" x14ac:dyDescent="0.25">
      <c r="A123" s="191" t="s">
        <v>103</v>
      </c>
      <c r="B123" s="192" t="s">
        <v>103</v>
      </c>
      <c r="C123" s="193">
        <v>11647</v>
      </c>
      <c r="D123" s="193">
        <v>15693</v>
      </c>
      <c r="E123" s="193">
        <v>29334</v>
      </c>
      <c r="F123" s="193">
        <v>29429</v>
      </c>
      <c r="G123" s="193">
        <v>38467</v>
      </c>
      <c r="H123" s="194">
        <f>IFERROR(G123/F123-1,"-")</f>
        <v>0.3071120323490435</v>
      </c>
      <c r="I123" s="210">
        <f t="shared" si="35"/>
        <v>2.3027389027217309</v>
      </c>
      <c r="J123" s="194">
        <f>G123/G$9</f>
        <v>5.0693849580263836E-2</v>
      </c>
      <c r="K123" s="193">
        <v>16144</v>
      </c>
      <c r="L123" s="193">
        <v>37554</v>
      </c>
      <c r="M123" s="193">
        <v>40531</v>
      </c>
      <c r="N123" s="193">
        <v>36692</v>
      </c>
      <c r="O123" s="193">
        <v>37326</v>
      </c>
      <c r="P123" s="194">
        <f>IFERROR(O123/N123-1,"-")</f>
        <v>1.7278970892837586E-2</v>
      </c>
      <c r="Q123" s="210">
        <f t="shared" si="42"/>
        <v>1.3120664023785928</v>
      </c>
      <c r="R123" s="194">
        <f>O123/O$9</f>
        <v>1.0601477492523069E-2</v>
      </c>
      <c r="S123" s="193">
        <v>27791</v>
      </c>
      <c r="T123" s="193">
        <v>53247</v>
      </c>
      <c r="U123" s="193">
        <v>69865</v>
      </c>
      <c r="V123" s="193">
        <v>66121</v>
      </c>
      <c r="W123" s="193">
        <v>75793</v>
      </c>
      <c r="X123" s="194">
        <f>IFERROR(W123/V123-1,"-")</f>
        <v>0.14627727953297742</v>
      </c>
      <c r="Y123" s="210">
        <f t="shared" si="43"/>
        <v>1.7272498290813574</v>
      </c>
      <c r="Z123" s="194">
        <f t="shared" si="56"/>
        <v>1.8498106767158969E-2</v>
      </c>
    </row>
    <row r="124" spans="1:26" x14ac:dyDescent="0.25">
      <c r="A124" s="191" t="s">
        <v>100</v>
      </c>
      <c r="B124" s="192" t="s">
        <v>100</v>
      </c>
      <c r="C124" s="193">
        <v>12089</v>
      </c>
      <c r="D124" s="193">
        <v>17131</v>
      </c>
      <c r="E124" s="193">
        <v>22240</v>
      </c>
      <c r="F124" s="193">
        <v>31283</v>
      </c>
      <c r="G124" s="193">
        <v>28362</v>
      </c>
      <c r="H124" s="194">
        <f>IFERROR(G124/F124-1,"-")</f>
        <v>-9.337339769203723E-2</v>
      </c>
      <c r="I124" s="210">
        <f t="shared" si="35"/>
        <v>1.3460997601124989</v>
      </c>
      <c r="J124" s="194">
        <f>G124/G$9</f>
        <v>3.7376945480423293E-2</v>
      </c>
      <c r="K124" s="193">
        <v>21691</v>
      </c>
      <c r="L124" s="193">
        <v>34179</v>
      </c>
      <c r="M124" s="193">
        <v>42781</v>
      </c>
      <c r="N124" s="193">
        <v>49026</v>
      </c>
      <c r="O124" s="193">
        <v>52411</v>
      </c>
      <c r="P124" s="194">
        <f>IFERROR(O124/N124-1,"-")</f>
        <v>6.9044996532452219E-2</v>
      </c>
      <c r="Q124" s="210">
        <f t="shared" si="42"/>
        <v>1.4162555898759854</v>
      </c>
      <c r="R124" s="194">
        <f>O124/O$9</f>
        <v>1.4885978590275588E-2</v>
      </c>
      <c r="S124" s="193">
        <v>33780</v>
      </c>
      <c r="T124" s="193">
        <v>51310</v>
      </c>
      <c r="U124" s="193">
        <v>65021</v>
      </c>
      <c r="V124" s="193">
        <v>80309</v>
      </c>
      <c r="W124" s="193">
        <v>80773</v>
      </c>
      <c r="X124" s="194">
        <f>IFERROR(W124/V124-1,"-")</f>
        <v>5.7776836967213807E-3</v>
      </c>
      <c r="Y124" s="210">
        <f t="shared" si="43"/>
        <v>1.3911486086441682</v>
      </c>
      <c r="Z124" s="194">
        <f t="shared" si="56"/>
        <v>1.7215564304121425E-2</v>
      </c>
    </row>
    <row r="125" spans="1:26" x14ac:dyDescent="0.25">
      <c r="A125" s="1" t="s">
        <v>146</v>
      </c>
      <c r="B125" s="188" t="s">
        <v>107</v>
      </c>
      <c r="C125" s="189">
        <v>24992</v>
      </c>
      <c r="D125" s="189">
        <v>28490</v>
      </c>
      <c r="E125" s="189">
        <v>41860</v>
      </c>
      <c r="F125" s="189">
        <v>32760</v>
      </c>
      <c r="G125" s="189">
        <v>32815</v>
      </c>
      <c r="H125" s="190">
        <f>IFERROR(G125/F125-1,"-")</f>
        <v>1.6788766788766729E-3</v>
      </c>
      <c r="I125" s="209">
        <f t="shared" si="35"/>
        <v>0.31302016645326503</v>
      </c>
      <c r="J125" s="190">
        <f>G125/G$9</f>
        <v>4.3245344684440107E-2</v>
      </c>
      <c r="K125" s="189">
        <v>16953</v>
      </c>
      <c r="L125" s="189">
        <v>31211</v>
      </c>
      <c r="M125" s="189">
        <v>52385</v>
      </c>
      <c r="N125" s="189">
        <v>59919</v>
      </c>
      <c r="O125" s="189">
        <v>61490</v>
      </c>
      <c r="P125" s="190">
        <f>IFERROR(O125/N125-1,"-")</f>
        <v>2.6218728616966169E-2</v>
      </c>
      <c r="Q125" s="209">
        <f t="shared" si="42"/>
        <v>2.6270866513301478</v>
      </c>
      <c r="R125" s="190">
        <f>O125/O$9</f>
        <v>1.7464631919178148E-2</v>
      </c>
      <c r="S125" s="189">
        <v>41945</v>
      </c>
      <c r="T125" s="189">
        <v>59701</v>
      </c>
      <c r="U125" s="189">
        <v>94245</v>
      </c>
      <c r="V125" s="189">
        <v>92679</v>
      </c>
      <c r="W125" s="189">
        <v>94305</v>
      </c>
      <c r="X125" s="190">
        <f>IFERROR(W125/V125-1,"-")</f>
        <v>1.7544427540219454E-2</v>
      </c>
      <c r="Y125" s="209">
        <f t="shared" si="43"/>
        <v>1.2483013470020263</v>
      </c>
      <c r="Z125" s="190">
        <f t="shared" si="56"/>
        <v>2.4953182169482533E-2</v>
      </c>
    </row>
    <row r="126" spans="1:26" x14ac:dyDescent="0.25">
      <c r="A126" s="191" t="s">
        <v>110</v>
      </c>
      <c r="B126" s="192" t="s">
        <v>110</v>
      </c>
      <c r="C126" s="193">
        <v>1440</v>
      </c>
      <c r="D126" s="193">
        <v>653</v>
      </c>
      <c r="E126" s="193">
        <v>2495</v>
      </c>
      <c r="F126" s="193">
        <v>3067</v>
      </c>
      <c r="G126" s="193">
        <v>2396</v>
      </c>
      <c r="H126" s="194">
        <f t="shared" ref="H126:H133" si="57">IFERROR(G126/F126-1,"-")</f>
        <v>-0.21878056732963813</v>
      </c>
      <c r="I126" s="210">
        <f t="shared" si="35"/>
        <v>0.66388888888888897</v>
      </c>
      <c r="J126" s="194">
        <f t="shared" ref="J126:J133" si="58">G126/G$9</f>
        <v>3.1575756777058816E-3</v>
      </c>
      <c r="K126" s="193">
        <v>2501</v>
      </c>
      <c r="L126" s="193">
        <v>2683</v>
      </c>
      <c r="M126" s="193">
        <v>7422</v>
      </c>
      <c r="N126" s="193">
        <v>8579</v>
      </c>
      <c r="O126" s="193">
        <v>8260</v>
      </c>
      <c r="P126" s="194">
        <f t="shared" ref="P126:P133" si="59">IFERROR(O126/N126-1,"-")</f>
        <v>-3.7183820958153646E-2</v>
      </c>
      <c r="Q126" s="210">
        <f t="shared" si="42"/>
        <v>2.3026789284286284</v>
      </c>
      <c r="R126" s="194">
        <f t="shared" ref="R126:R133" si="60">O126/O$9</f>
        <v>2.3460377240593837E-3</v>
      </c>
      <c r="S126" s="193">
        <v>3941</v>
      </c>
      <c r="T126" s="193">
        <v>3336</v>
      </c>
      <c r="U126" s="193">
        <v>9917</v>
      </c>
      <c r="V126" s="193">
        <v>11646</v>
      </c>
      <c r="W126" s="193">
        <v>10656</v>
      </c>
      <c r="X126" s="194">
        <f t="shared" ref="X126:X133" si="61">IFERROR(W126/V126-1,"-")</f>
        <v>-8.5007727975270453E-2</v>
      </c>
      <c r="Y126" s="210">
        <f t="shared" si="43"/>
        <v>1.7038822633849278</v>
      </c>
      <c r="Z126" s="194">
        <f t="shared" si="56"/>
        <v>2.6257170945382597E-3</v>
      </c>
    </row>
    <row r="127" spans="1:26" x14ac:dyDescent="0.25">
      <c r="A127" s="191" t="s">
        <v>113</v>
      </c>
      <c r="B127" s="192" t="s">
        <v>113</v>
      </c>
      <c r="C127" s="193">
        <v>1742</v>
      </c>
      <c r="D127" s="193">
        <v>2401</v>
      </c>
      <c r="E127" s="193">
        <v>4143</v>
      </c>
      <c r="F127" s="193">
        <v>4500</v>
      </c>
      <c r="G127" s="193">
        <v>4504</v>
      </c>
      <c r="H127" s="194">
        <f t="shared" si="57"/>
        <v>8.8888888888893902E-4</v>
      </c>
      <c r="I127" s="210">
        <f t="shared" si="35"/>
        <v>1.5855338691159586</v>
      </c>
      <c r="J127" s="194">
        <f t="shared" si="58"/>
        <v>5.9356097046691534E-3</v>
      </c>
      <c r="K127" s="193">
        <v>2311</v>
      </c>
      <c r="L127" s="193">
        <v>4913</v>
      </c>
      <c r="M127" s="193">
        <v>7118</v>
      </c>
      <c r="N127" s="193">
        <v>8816</v>
      </c>
      <c r="O127" s="193">
        <v>8623</v>
      </c>
      <c r="P127" s="194">
        <f t="shared" si="59"/>
        <v>-2.1892014519056313E-2</v>
      </c>
      <c r="Q127" s="210">
        <f t="shared" si="42"/>
        <v>2.7312851579402855</v>
      </c>
      <c r="R127" s="194">
        <f t="shared" si="60"/>
        <v>2.4491384133854799E-3</v>
      </c>
      <c r="S127" s="193">
        <v>4053</v>
      </c>
      <c r="T127" s="193">
        <v>7314</v>
      </c>
      <c r="U127" s="193">
        <v>11261</v>
      </c>
      <c r="V127" s="193">
        <v>13316</v>
      </c>
      <c r="W127" s="193">
        <v>13127</v>
      </c>
      <c r="X127" s="194">
        <f t="shared" si="61"/>
        <v>-1.4193451486932962E-2</v>
      </c>
      <c r="Y127" s="210">
        <f t="shared" si="43"/>
        <v>2.2388354305452749</v>
      </c>
      <c r="Z127" s="194">
        <f t="shared" si="56"/>
        <v>2.9815670264793123E-3</v>
      </c>
    </row>
    <row r="128" spans="1:26" x14ac:dyDescent="0.25">
      <c r="A128" s="191" t="s">
        <v>116</v>
      </c>
      <c r="B128" s="192" t="s">
        <v>116</v>
      </c>
      <c r="C128" s="193">
        <v>1315</v>
      </c>
      <c r="D128" s="193">
        <v>2102</v>
      </c>
      <c r="E128" s="193">
        <v>2821</v>
      </c>
      <c r="F128" s="193">
        <v>3000</v>
      </c>
      <c r="G128" s="193">
        <v>2742</v>
      </c>
      <c r="H128" s="194">
        <f t="shared" si="57"/>
        <v>-8.5999999999999965E-2</v>
      </c>
      <c r="I128" s="210">
        <f t="shared" si="35"/>
        <v>1.0851711026615969</v>
      </c>
      <c r="J128" s="194">
        <f t="shared" si="58"/>
        <v>3.6135527997786009E-3</v>
      </c>
      <c r="K128" s="193">
        <v>1591</v>
      </c>
      <c r="L128" s="193">
        <v>5032</v>
      </c>
      <c r="M128" s="193">
        <v>5703</v>
      </c>
      <c r="N128" s="193">
        <v>5756</v>
      </c>
      <c r="O128" s="193">
        <v>5825</v>
      </c>
      <c r="P128" s="194">
        <f t="shared" si="59"/>
        <v>1.1987491313412146E-2</v>
      </c>
      <c r="Q128" s="210">
        <f t="shared" si="42"/>
        <v>2.6612193588937774</v>
      </c>
      <c r="R128" s="194">
        <f t="shared" si="60"/>
        <v>1.6544394361556792E-3</v>
      </c>
      <c r="S128" s="193">
        <v>2906</v>
      </c>
      <c r="T128" s="193">
        <v>7134</v>
      </c>
      <c r="U128" s="193">
        <v>8524</v>
      </c>
      <c r="V128" s="193">
        <v>8756</v>
      </c>
      <c r="W128" s="193">
        <v>8567</v>
      </c>
      <c r="X128" s="194">
        <f t="shared" si="61"/>
        <v>-2.1585198720877163E-2</v>
      </c>
      <c r="Y128" s="210">
        <f t="shared" si="43"/>
        <v>1.9480385409497591</v>
      </c>
      <c r="Z128" s="194">
        <f t="shared" si="56"/>
        <v>2.2568934671618559E-3</v>
      </c>
    </row>
    <row r="129" spans="1:26" x14ac:dyDescent="0.25">
      <c r="A129" s="191" t="s">
        <v>123</v>
      </c>
      <c r="B129" s="192" t="s">
        <v>123</v>
      </c>
      <c r="C129" s="193">
        <v>369</v>
      </c>
      <c r="D129" s="193">
        <v>359</v>
      </c>
      <c r="E129" s="193">
        <v>801</v>
      </c>
      <c r="F129" s="193">
        <v>649</v>
      </c>
      <c r="G129" s="193">
        <v>650</v>
      </c>
      <c r="H129" s="194">
        <f t="shared" si="57"/>
        <v>1.5408320493066618E-3</v>
      </c>
      <c r="I129" s="210">
        <f t="shared" si="35"/>
        <v>0.7615176151761518</v>
      </c>
      <c r="J129" s="194">
        <f t="shared" si="58"/>
        <v>8.5660442007880764E-4</v>
      </c>
      <c r="K129" s="193">
        <v>415</v>
      </c>
      <c r="L129" s="193">
        <v>974</v>
      </c>
      <c r="M129" s="193">
        <v>1772</v>
      </c>
      <c r="N129" s="193">
        <v>1988</v>
      </c>
      <c r="O129" s="193">
        <v>1706</v>
      </c>
      <c r="P129" s="194">
        <f t="shared" si="59"/>
        <v>-0.14185110663983902</v>
      </c>
      <c r="Q129" s="210">
        <f t="shared" si="42"/>
        <v>3.1108433734939762</v>
      </c>
      <c r="R129" s="194">
        <f t="shared" si="60"/>
        <v>4.8454483743889937E-4</v>
      </c>
      <c r="S129" s="193">
        <v>784</v>
      </c>
      <c r="T129" s="193">
        <v>1333</v>
      </c>
      <c r="U129" s="193">
        <v>2573</v>
      </c>
      <c r="V129" s="193">
        <v>2637</v>
      </c>
      <c r="W129" s="193">
        <v>2356</v>
      </c>
      <c r="X129" s="194">
        <f t="shared" si="61"/>
        <v>-0.10656048540007579</v>
      </c>
      <c r="Y129" s="210">
        <f t="shared" si="43"/>
        <v>2.0051020408163267</v>
      </c>
      <c r="Z129" s="194">
        <f t="shared" si="56"/>
        <v>6.812513950032209E-4</v>
      </c>
    </row>
    <row r="130" spans="1:26" x14ac:dyDescent="0.25">
      <c r="A130" s="191" t="s">
        <v>119</v>
      </c>
      <c r="B130" s="192" t="s">
        <v>119</v>
      </c>
      <c r="C130" s="193">
        <v>323</v>
      </c>
      <c r="D130" s="193">
        <v>312</v>
      </c>
      <c r="E130" s="193">
        <v>635</v>
      </c>
      <c r="F130" s="193">
        <v>526</v>
      </c>
      <c r="G130" s="193">
        <v>594</v>
      </c>
      <c r="H130" s="194">
        <f t="shared" si="57"/>
        <v>0.12927756653992395</v>
      </c>
      <c r="I130" s="210">
        <f t="shared" si="35"/>
        <v>0.83900928792569651</v>
      </c>
      <c r="J130" s="194">
        <f t="shared" si="58"/>
        <v>7.8280465465663338E-4</v>
      </c>
      <c r="K130" s="193">
        <v>489</v>
      </c>
      <c r="L130" s="193">
        <v>1045</v>
      </c>
      <c r="M130" s="193">
        <v>1201</v>
      </c>
      <c r="N130" s="193">
        <v>1408</v>
      </c>
      <c r="O130" s="193">
        <v>1497</v>
      </c>
      <c r="P130" s="194">
        <f t="shared" si="59"/>
        <v>6.3210227272727293E-2</v>
      </c>
      <c r="Q130" s="210">
        <f t="shared" si="42"/>
        <v>2.0613496932515338</v>
      </c>
      <c r="R130" s="194">
        <f t="shared" si="60"/>
        <v>4.2518383449357113E-4</v>
      </c>
      <c r="S130" s="193">
        <v>812</v>
      </c>
      <c r="T130" s="193">
        <v>1357</v>
      </c>
      <c r="U130" s="193">
        <v>1836</v>
      </c>
      <c r="V130" s="193">
        <v>1934</v>
      </c>
      <c r="W130" s="193">
        <v>2091</v>
      </c>
      <c r="X130" s="194">
        <f t="shared" si="61"/>
        <v>8.1178903826266913E-2</v>
      </c>
      <c r="Y130" s="210">
        <f t="shared" si="43"/>
        <v>1.5751231527093594</v>
      </c>
      <c r="Z130" s="194">
        <f t="shared" si="56"/>
        <v>4.8611642488375966E-4</v>
      </c>
    </row>
    <row r="131" spans="1:26" x14ac:dyDescent="0.25">
      <c r="A131" s="191" t="s">
        <v>128</v>
      </c>
      <c r="B131" s="192" t="s">
        <v>128</v>
      </c>
      <c r="C131" s="193">
        <v>186</v>
      </c>
      <c r="D131" s="193">
        <v>123</v>
      </c>
      <c r="E131" s="193">
        <v>250</v>
      </c>
      <c r="F131" s="193">
        <v>203</v>
      </c>
      <c r="G131" s="193">
        <v>235</v>
      </c>
      <c r="H131" s="194">
        <f t="shared" si="57"/>
        <v>0.1576354679802956</v>
      </c>
      <c r="I131" s="210">
        <f t="shared" si="35"/>
        <v>0.26344086021505375</v>
      </c>
      <c r="J131" s="194">
        <f t="shared" si="58"/>
        <v>3.0969544418233812E-4</v>
      </c>
      <c r="K131" s="193">
        <v>492</v>
      </c>
      <c r="L131" s="193">
        <v>432</v>
      </c>
      <c r="M131" s="193">
        <v>825</v>
      </c>
      <c r="N131" s="193">
        <v>1138</v>
      </c>
      <c r="O131" s="193">
        <v>1099</v>
      </c>
      <c r="P131" s="194">
        <f t="shared" si="59"/>
        <v>-3.4270650263620417E-2</v>
      </c>
      <c r="Q131" s="210">
        <f t="shared" si="42"/>
        <v>1.2337398373983741</v>
      </c>
      <c r="R131" s="194">
        <f t="shared" si="60"/>
        <v>3.1214230735366374E-4</v>
      </c>
      <c r="S131" s="193">
        <v>678</v>
      </c>
      <c r="T131" s="193">
        <v>555</v>
      </c>
      <c r="U131" s="193">
        <v>1075</v>
      </c>
      <c r="V131" s="193">
        <v>1341</v>
      </c>
      <c r="W131" s="193">
        <v>1334</v>
      </c>
      <c r="X131" s="194">
        <f t="shared" si="61"/>
        <v>-5.2199850857569396E-3</v>
      </c>
      <c r="Y131" s="210">
        <f t="shared" si="43"/>
        <v>0.96755162241887915</v>
      </c>
      <c r="Z131" s="194">
        <f t="shared" si="56"/>
        <v>2.8462699169392246E-4</v>
      </c>
    </row>
    <row r="132" spans="1:26" x14ac:dyDescent="0.25">
      <c r="A132" s="191" t="s">
        <v>131</v>
      </c>
      <c r="B132" s="192" t="s">
        <v>131</v>
      </c>
      <c r="C132" s="193">
        <v>210</v>
      </c>
      <c r="D132" s="193">
        <v>177</v>
      </c>
      <c r="E132" s="193">
        <v>253</v>
      </c>
      <c r="F132" s="193">
        <v>358</v>
      </c>
      <c r="G132" s="193">
        <v>378</v>
      </c>
      <c r="H132" s="194">
        <f t="shared" si="57"/>
        <v>5.5865921787709549E-2</v>
      </c>
      <c r="I132" s="210">
        <f t="shared" si="35"/>
        <v>0.8</v>
      </c>
      <c r="J132" s="194">
        <f t="shared" si="58"/>
        <v>4.9814841659967578E-4</v>
      </c>
      <c r="K132" s="193">
        <v>887</v>
      </c>
      <c r="L132" s="193">
        <v>742</v>
      </c>
      <c r="M132" s="193">
        <v>1632</v>
      </c>
      <c r="N132" s="193">
        <v>2097</v>
      </c>
      <c r="O132" s="193">
        <v>2115</v>
      </c>
      <c r="P132" s="194">
        <f t="shared" si="59"/>
        <v>8.5836909871244149E-3</v>
      </c>
      <c r="Q132" s="210">
        <f t="shared" si="42"/>
        <v>1.3844419391206313</v>
      </c>
      <c r="R132" s="194">
        <f t="shared" si="60"/>
        <v>6.0071062789171872E-4</v>
      </c>
      <c r="S132" s="193">
        <v>1097</v>
      </c>
      <c r="T132" s="193">
        <v>919</v>
      </c>
      <c r="U132" s="193">
        <v>1885</v>
      </c>
      <c r="V132" s="193">
        <v>2455</v>
      </c>
      <c r="W132" s="193">
        <v>2493</v>
      </c>
      <c r="X132" s="194">
        <f t="shared" si="61"/>
        <v>1.5478615071283119E-2</v>
      </c>
      <c r="Y132" s="210">
        <f t="shared" si="43"/>
        <v>1.2725615314494076</v>
      </c>
      <c r="Z132" s="194">
        <f t="shared" si="56"/>
        <v>4.9909012031911057E-4</v>
      </c>
    </row>
    <row r="133" spans="1:26" x14ac:dyDescent="0.25">
      <c r="A133" s="196" t="s">
        <v>145</v>
      </c>
      <c r="B133" s="197" t="s">
        <v>145</v>
      </c>
      <c r="C133" s="198">
        <f>C125-SUM(C126:C132)</f>
        <v>19407</v>
      </c>
      <c r="D133" s="198">
        <f>D125-SUM(D126:D132)</f>
        <v>22363</v>
      </c>
      <c r="E133" s="198">
        <f>E125-SUM(E126:E132)</f>
        <v>30462</v>
      </c>
      <c r="F133" s="198">
        <f>F125-SUM(F126:F132)</f>
        <v>20457</v>
      </c>
      <c r="G133" s="198">
        <f>G125-SUM(G126:G132)</f>
        <v>21316</v>
      </c>
      <c r="H133" s="199">
        <f t="shared" si="57"/>
        <v>4.199051669355236E-2</v>
      </c>
      <c r="I133" s="211">
        <f t="shared" si="35"/>
        <v>9.8366568763848194E-2</v>
      </c>
      <c r="J133" s="199">
        <f t="shared" si="58"/>
        <v>2.809135356676902E-2</v>
      </c>
      <c r="K133" s="198">
        <f>K125-SUM(K126:K132)</f>
        <v>8267</v>
      </c>
      <c r="L133" s="198">
        <f>L125-SUM(L126:L132)</f>
        <v>15390</v>
      </c>
      <c r="M133" s="198">
        <f>M125-SUM(M126:M132)</f>
        <v>26712</v>
      </c>
      <c r="N133" s="198">
        <f>N125-SUM(N126:N132)</f>
        <v>30137</v>
      </c>
      <c r="O133" s="198">
        <f>O125-SUM(O126:O132)</f>
        <v>32365</v>
      </c>
      <c r="P133" s="199">
        <f t="shared" si="59"/>
        <v>7.3929057304974011E-2</v>
      </c>
      <c r="Q133" s="211">
        <f t="shared" si="42"/>
        <v>2.9149631063263577</v>
      </c>
      <c r="R133" s="199">
        <f t="shared" si="60"/>
        <v>9.1924347383997521E-3</v>
      </c>
      <c r="S133" s="198">
        <f>S125-SUM(S126:S132)</f>
        <v>27674</v>
      </c>
      <c r="T133" s="198">
        <f>T125-SUM(T126:T132)</f>
        <v>37753</v>
      </c>
      <c r="U133" s="198">
        <f>U125-SUM(U126:U132)</f>
        <v>57174</v>
      </c>
      <c r="V133" s="198">
        <f>V125-SUM(V126:V132)</f>
        <v>50594</v>
      </c>
      <c r="W133" s="198">
        <f>W125-SUM(W126:W132)</f>
        <v>53681</v>
      </c>
      <c r="X133" s="199">
        <f t="shared" si="61"/>
        <v>6.1015140135193935E-2</v>
      </c>
      <c r="Y133" s="211">
        <f t="shared" si="43"/>
        <v>0.93976295439762958</v>
      </c>
      <c r="Z133" s="199">
        <f t="shared" si="56"/>
        <v>1.513791964940309E-2</v>
      </c>
    </row>
    <row r="134" spans="1:26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</row>
    <row r="135" spans="1:26" x14ac:dyDescent="0.25">
      <c r="A135" s="1" t="s">
        <v>0</v>
      </c>
      <c r="B135" s="185" t="s">
        <v>68</v>
      </c>
      <c r="C135" s="207">
        <f>C136+C139</f>
        <v>0</v>
      </c>
      <c r="D135" s="207">
        <f>D136+D139</f>
        <v>29237</v>
      </c>
      <c r="E135" s="207">
        <f>E136+E139</f>
        <v>47385</v>
      </c>
      <c r="F135" s="207">
        <f>F136+F139</f>
        <v>49008</v>
      </c>
      <c r="G135" s="207">
        <f>G136+G139</f>
        <v>52595</v>
      </c>
      <c r="H135" s="208">
        <f>IFERROR(G135/F135-1,"-")</f>
        <v>7.3192131896833157E-2</v>
      </c>
      <c r="I135" s="208" t="str">
        <f t="shared" si="35"/>
        <v>-</v>
      </c>
      <c r="J135" s="208">
        <f>G135/G$9</f>
        <v>6.9312476113915208E-2</v>
      </c>
      <c r="K135" s="207">
        <f>K136+K139</f>
        <v>0</v>
      </c>
      <c r="L135" s="207">
        <f>L136+L139</f>
        <v>87353</v>
      </c>
      <c r="M135" s="207">
        <f>M136+M139</f>
        <v>163913</v>
      </c>
      <c r="N135" s="207">
        <f>N136+N139</f>
        <v>180038</v>
      </c>
      <c r="O135" s="207">
        <f>O136+O139</f>
        <v>183335</v>
      </c>
      <c r="P135" s="208">
        <f>IFERROR(O135/N135-1,"-")</f>
        <v>1.8312800630977843E-2</v>
      </c>
      <c r="Q135" s="208" t="str">
        <f t="shared" si="42"/>
        <v>-</v>
      </c>
      <c r="R135" s="208">
        <f>O135/O$9</f>
        <v>5.2071528588429436E-2</v>
      </c>
      <c r="S135" s="207">
        <f>S136+S139</f>
        <v>77095</v>
      </c>
      <c r="T135" s="207">
        <f>T136+T139</f>
        <v>116590</v>
      </c>
      <c r="U135" s="207">
        <f>U136+U139</f>
        <v>211298</v>
      </c>
      <c r="V135" s="207">
        <f>V136+V139</f>
        <v>229046</v>
      </c>
      <c r="W135" s="207">
        <f>W136+W139</f>
        <v>235930</v>
      </c>
      <c r="X135" s="208">
        <f>IFERROR(W135/V135-1,"-")</f>
        <v>3.0055098102564459E-2</v>
      </c>
      <c r="Y135" s="208">
        <f t="shared" si="43"/>
        <v>2.0602503404890071</v>
      </c>
      <c r="Z135" s="208">
        <f t="shared" ref="Z135:Z147" si="62">U135/U$9</f>
        <v>5.5945222410179005E-2</v>
      </c>
    </row>
    <row r="136" spans="1:26" x14ac:dyDescent="0.25">
      <c r="A136" s="1" t="s">
        <v>96</v>
      </c>
      <c r="B136" s="188" t="s">
        <v>97</v>
      </c>
      <c r="C136" s="189">
        <v>0</v>
      </c>
      <c r="D136" s="189">
        <v>9339</v>
      </c>
      <c r="E136" s="189">
        <v>5486</v>
      </c>
      <c r="F136" s="189">
        <v>7999</v>
      </c>
      <c r="G136" s="189">
        <v>6701</v>
      </c>
      <c r="H136" s="190">
        <f>IFERROR(G136/F136-1,"-")</f>
        <v>-0.16227028378547315</v>
      </c>
      <c r="I136" s="209" t="str">
        <f t="shared" si="35"/>
        <v>-</v>
      </c>
      <c r="J136" s="190">
        <f>G136/G$9</f>
        <v>8.8309326445355236E-3</v>
      </c>
      <c r="K136" s="189">
        <v>0</v>
      </c>
      <c r="L136" s="189">
        <v>28431</v>
      </c>
      <c r="M136" s="189">
        <v>15843</v>
      </c>
      <c r="N136" s="189">
        <v>15164</v>
      </c>
      <c r="O136" s="189">
        <v>14762</v>
      </c>
      <c r="P136" s="190">
        <f>IFERROR(O136/N136-1,"-")</f>
        <v>-2.6510155631759402E-2</v>
      </c>
      <c r="Q136" s="209" t="str">
        <f t="shared" si="42"/>
        <v>-</v>
      </c>
      <c r="R136" s="190">
        <f>O136/O$9</f>
        <v>4.1927613659279205E-3</v>
      </c>
      <c r="S136" s="189">
        <v>22432</v>
      </c>
      <c r="T136" s="189">
        <v>37770</v>
      </c>
      <c r="U136" s="189">
        <v>21329</v>
      </c>
      <c r="V136" s="189">
        <v>23163</v>
      </c>
      <c r="W136" s="189">
        <v>21463</v>
      </c>
      <c r="X136" s="190">
        <f>IFERROR(W136/V136-1,"-")</f>
        <v>-7.3392911108232983E-2</v>
      </c>
      <c r="Y136" s="209">
        <f t="shared" si="43"/>
        <v>-4.3197218259629078E-2</v>
      </c>
      <c r="Z136" s="190">
        <f t="shared" si="62"/>
        <v>5.6472642845020208E-3</v>
      </c>
    </row>
    <row r="137" spans="1:26" x14ac:dyDescent="0.25">
      <c r="A137" s="191" t="s">
        <v>103</v>
      </c>
      <c r="B137" s="192" t="s">
        <v>103</v>
      </c>
      <c r="C137" s="193">
        <v>0</v>
      </c>
      <c r="D137" s="193">
        <v>9339</v>
      </c>
      <c r="E137" s="193">
        <v>5415</v>
      </c>
      <c r="F137" s="193">
        <v>7999</v>
      </c>
      <c r="G137" s="193">
        <v>6701</v>
      </c>
      <c r="H137" s="194">
        <f>IFERROR(G137/F137-1,"-")</f>
        <v>-0.16227028378547315</v>
      </c>
      <c r="I137" s="210" t="str">
        <f t="shared" si="35"/>
        <v>-</v>
      </c>
      <c r="J137" s="194">
        <f>G137/G$9</f>
        <v>8.8309326445355236E-3</v>
      </c>
      <c r="K137" s="193">
        <v>0</v>
      </c>
      <c r="L137" s="193">
        <v>20185</v>
      </c>
      <c r="M137" s="193">
        <v>9264</v>
      </c>
      <c r="N137" s="193">
        <v>6639</v>
      </c>
      <c r="O137" s="193">
        <v>6321</v>
      </c>
      <c r="P137" s="194">
        <f>IFERROR(O137/N137-1,"-")</f>
        <v>-4.7898779936737412E-2</v>
      </c>
      <c r="Q137" s="210" t="str">
        <f t="shared" si="42"/>
        <v>-</v>
      </c>
      <c r="R137" s="194">
        <f>O137/O$9</f>
        <v>1.7953153091742572E-3</v>
      </c>
      <c r="S137" s="193">
        <v>16366</v>
      </c>
      <c r="T137" s="193">
        <v>29524</v>
      </c>
      <c r="U137" s="193">
        <v>14679</v>
      </c>
      <c r="V137" s="193">
        <v>14638</v>
      </c>
      <c r="W137" s="193">
        <v>13022</v>
      </c>
      <c r="X137" s="194">
        <f>IFERROR(W137/V137-1,"-")</f>
        <v>-0.11039759529990434</v>
      </c>
      <c r="Y137" s="210">
        <f t="shared" si="43"/>
        <v>-0.20432604179396308</v>
      </c>
      <c r="Z137" s="194">
        <f t="shared" si="62"/>
        <v>3.8865484754186863E-3</v>
      </c>
    </row>
    <row r="138" spans="1:26" x14ac:dyDescent="0.25">
      <c r="A138" s="191" t="s">
        <v>100</v>
      </c>
      <c r="B138" s="192" t="s">
        <v>100</v>
      </c>
      <c r="C138" s="193">
        <v>0</v>
      </c>
      <c r="D138" s="193">
        <v>0</v>
      </c>
      <c r="E138" s="193">
        <v>71</v>
      </c>
      <c r="F138" s="193">
        <v>0</v>
      </c>
      <c r="G138" s="193">
        <v>0</v>
      </c>
      <c r="H138" s="194" t="str">
        <f>IFERROR(G138/F138-1,"-")</f>
        <v>-</v>
      </c>
      <c r="I138" s="210" t="str">
        <f t="shared" ref="I138:I161" si="63">IFERROR(G138/C138-1,"-")</f>
        <v>-</v>
      </c>
      <c r="J138" s="194">
        <f>G138/G$9</f>
        <v>0</v>
      </c>
      <c r="K138" s="193">
        <v>0</v>
      </c>
      <c r="L138" s="193">
        <v>8246</v>
      </c>
      <c r="M138" s="193">
        <v>6579</v>
      </c>
      <c r="N138" s="193">
        <v>8525</v>
      </c>
      <c r="O138" s="193">
        <v>8441</v>
      </c>
      <c r="P138" s="194">
        <f>IFERROR(O138/N138-1,"-")</f>
        <v>-9.8533724340176265E-3</v>
      </c>
      <c r="Q138" s="210" t="str">
        <f t="shared" si="42"/>
        <v>-</v>
      </c>
      <c r="R138" s="194">
        <f>O138/O$9</f>
        <v>2.3974460567536631E-3</v>
      </c>
      <c r="S138" s="193">
        <v>6066</v>
      </c>
      <c r="T138" s="193">
        <v>8246</v>
      </c>
      <c r="U138" s="193">
        <v>6650</v>
      </c>
      <c r="V138" s="193">
        <v>8525</v>
      </c>
      <c r="W138" s="193">
        <v>8441</v>
      </c>
      <c r="X138" s="194">
        <f>IFERROR(W138/V138-1,"-")</f>
        <v>-9.8533724340176265E-3</v>
      </c>
      <c r="Y138" s="210">
        <f t="shared" si="43"/>
        <v>0.39152654137817344</v>
      </c>
      <c r="Z138" s="194">
        <f t="shared" si="62"/>
        <v>1.7607158090833343E-3</v>
      </c>
    </row>
    <row r="139" spans="1:26" x14ac:dyDescent="0.25">
      <c r="A139" s="1" t="s">
        <v>146</v>
      </c>
      <c r="B139" s="188" t="s">
        <v>107</v>
      </c>
      <c r="C139" s="189">
        <v>0</v>
      </c>
      <c r="D139" s="189">
        <v>19898</v>
      </c>
      <c r="E139" s="189">
        <v>41899</v>
      </c>
      <c r="F139" s="189">
        <v>41009</v>
      </c>
      <c r="G139" s="189">
        <v>45894</v>
      </c>
      <c r="H139" s="190">
        <f>IFERROR(G139/F139-1,"-")</f>
        <v>0.11912019312833766</v>
      </c>
      <c r="I139" s="209" t="str">
        <f t="shared" si="63"/>
        <v>-</v>
      </c>
      <c r="J139" s="190">
        <f>G139/G$9</f>
        <v>6.0481543469379687E-2</v>
      </c>
      <c r="K139" s="189">
        <v>0</v>
      </c>
      <c r="L139" s="189">
        <v>58922</v>
      </c>
      <c r="M139" s="189">
        <v>148070</v>
      </c>
      <c r="N139" s="189">
        <v>164874</v>
      </c>
      <c r="O139" s="189">
        <v>168573</v>
      </c>
      <c r="P139" s="190">
        <f>IFERROR(O139/N139-1,"-")</f>
        <v>2.2435314239965143E-2</v>
      </c>
      <c r="Q139" s="209" t="str">
        <f t="shared" si="42"/>
        <v>-</v>
      </c>
      <c r="R139" s="190">
        <f>O139/O$9</f>
        <v>4.7878767222501513E-2</v>
      </c>
      <c r="S139" s="189">
        <v>54663</v>
      </c>
      <c r="T139" s="189">
        <v>78820</v>
      </c>
      <c r="U139" s="189">
        <v>189969</v>
      </c>
      <c r="V139" s="189">
        <v>205883</v>
      </c>
      <c r="W139" s="189">
        <v>214467</v>
      </c>
      <c r="X139" s="190">
        <f>IFERROR(W139/V139-1,"-")</f>
        <v>4.1693583248738397E-2</v>
      </c>
      <c r="Y139" s="209">
        <f t="shared" si="43"/>
        <v>2.9234399868283849</v>
      </c>
      <c r="Z139" s="190">
        <f t="shared" si="62"/>
        <v>5.0297958125676979E-2</v>
      </c>
    </row>
    <row r="140" spans="1:26" x14ac:dyDescent="0.25">
      <c r="A140" s="191" t="s">
        <v>110</v>
      </c>
      <c r="B140" s="192" t="s">
        <v>110</v>
      </c>
      <c r="C140" s="193">
        <v>0</v>
      </c>
      <c r="D140" s="193">
        <v>8616</v>
      </c>
      <c r="E140" s="193">
        <v>22074</v>
      </c>
      <c r="F140" s="193">
        <v>20929</v>
      </c>
      <c r="G140" s="193">
        <v>26456</v>
      </c>
      <c r="H140" s="194">
        <f t="shared" ref="H140:H147" si="64">IFERROR(G140/F140-1,"-")</f>
        <v>0.26408332935161738</v>
      </c>
      <c r="I140" s="210" t="str">
        <f t="shared" si="63"/>
        <v>-</v>
      </c>
      <c r="J140" s="194">
        <f t="shared" ref="J140:J147" si="65">G140/G$9</f>
        <v>3.4865117750161434E-2</v>
      </c>
      <c r="K140" s="193">
        <v>0</v>
      </c>
      <c r="L140" s="193">
        <v>13586</v>
      </c>
      <c r="M140" s="193">
        <v>60071</v>
      </c>
      <c r="N140" s="193">
        <v>68669</v>
      </c>
      <c r="O140" s="193">
        <v>70810</v>
      </c>
      <c r="P140" s="194">
        <f t="shared" ref="P140:P147" si="66">IFERROR(O140/N140-1,"-")</f>
        <v>3.1178552185120001E-2</v>
      </c>
      <c r="Q140" s="210" t="str">
        <f t="shared" si="42"/>
        <v>-</v>
      </c>
      <c r="R140" s="194">
        <f t="shared" ref="R140:R147" si="67">O140/O$9</f>
        <v>2.0111735017027236E-2</v>
      </c>
      <c r="S140" s="193">
        <v>18862</v>
      </c>
      <c r="T140" s="193">
        <v>22202</v>
      </c>
      <c r="U140" s="193">
        <v>82145</v>
      </c>
      <c r="V140" s="193">
        <v>89598</v>
      </c>
      <c r="W140" s="193">
        <v>97266</v>
      </c>
      <c r="X140" s="194">
        <f t="shared" ref="X140:X147" si="68">IFERROR(W140/V140-1,"-")</f>
        <v>8.5582267461327355E-2</v>
      </c>
      <c r="Y140" s="210">
        <f t="shared" si="43"/>
        <v>4.1567172092036904</v>
      </c>
      <c r="Z140" s="194">
        <f t="shared" si="62"/>
        <v>2.1749473704834661E-2</v>
      </c>
    </row>
    <row r="141" spans="1:26" x14ac:dyDescent="0.25">
      <c r="A141" s="191" t="s">
        <v>113</v>
      </c>
      <c r="B141" s="192" t="s">
        <v>113</v>
      </c>
      <c r="C141" s="193">
        <v>0</v>
      </c>
      <c r="D141" s="193">
        <v>1411</v>
      </c>
      <c r="E141" s="193">
        <v>1553</v>
      </c>
      <c r="F141" s="193">
        <v>1880</v>
      </c>
      <c r="G141" s="193">
        <v>1664</v>
      </c>
      <c r="H141" s="194">
        <f t="shared" si="64"/>
        <v>-0.11489361702127665</v>
      </c>
      <c r="I141" s="210" t="str">
        <f t="shared" si="63"/>
        <v>-</v>
      </c>
      <c r="J141" s="194">
        <f t="shared" si="65"/>
        <v>2.1929073154017473E-3</v>
      </c>
      <c r="K141" s="193">
        <v>0</v>
      </c>
      <c r="L141" s="193">
        <v>6291</v>
      </c>
      <c r="M141" s="193">
        <v>11965</v>
      </c>
      <c r="N141" s="193">
        <v>16181</v>
      </c>
      <c r="O141" s="193">
        <v>16944</v>
      </c>
      <c r="P141" s="194">
        <f t="shared" si="66"/>
        <v>4.7154069587788117E-2</v>
      </c>
      <c r="Q141" s="210" t="str">
        <f t="shared" si="42"/>
        <v>-</v>
      </c>
      <c r="R141" s="194">
        <f t="shared" si="67"/>
        <v>4.8125015976346486E-3</v>
      </c>
      <c r="S141" s="193">
        <v>5188</v>
      </c>
      <c r="T141" s="193">
        <v>7702</v>
      </c>
      <c r="U141" s="193">
        <v>13518</v>
      </c>
      <c r="V141" s="193">
        <v>18061</v>
      </c>
      <c r="W141" s="193">
        <v>18608</v>
      </c>
      <c r="X141" s="194">
        <f t="shared" si="68"/>
        <v>3.0286252145506953E-2</v>
      </c>
      <c r="Y141" s="210">
        <f t="shared" si="43"/>
        <v>2.5867386276021587</v>
      </c>
      <c r="Z141" s="194">
        <f t="shared" si="62"/>
        <v>3.5791513243892499E-3</v>
      </c>
    </row>
    <row r="142" spans="1:26" x14ac:dyDescent="0.25">
      <c r="A142" s="191" t="s">
        <v>116</v>
      </c>
      <c r="B142" s="192" t="s">
        <v>116</v>
      </c>
      <c r="C142" s="193">
        <v>0</v>
      </c>
      <c r="D142" s="193">
        <v>2188</v>
      </c>
      <c r="E142" s="193">
        <v>5813</v>
      </c>
      <c r="F142" s="193">
        <v>5043</v>
      </c>
      <c r="G142" s="193">
        <v>5027</v>
      </c>
      <c r="H142" s="194">
        <f t="shared" si="64"/>
        <v>-3.1727146539758388E-3</v>
      </c>
      <c r="I142" s="210" t="str">
        <f t="shared" si="63"/>
        <v>-</v>
      </c>
      <c r="J142" s="194">
        <f t="shared" si="65"/>
        <v>6.6248467995941012E-3</v>
      </c>
      <c r="K142" s="193">
        <v>0</v>
      </c>
      <c r="L142" s="193">
        <v>10850</v>
      </c>
      <c r="M142" s="193">
        <v>17158</v>
      </c>
      <c r="N142" s="193">
        <v>15976</v>
      </c>
      <c r="O142" s="193">
        <v>15484</v>
      </c>
      <c r="P142" s="194">
        <f t="shared" si="66"/>
        <v>-3.0796194291437207E-2</v>
      </c>
      <c r="Q142" s="210" t="str">
        <f t="shared" si="42"/>
        <v>-</v>
      </c>
      <c r="R142" s="194">
        <f t="shared" si="67"/>
        <v>4.3978266488299634E-3</v>
      </c>
      <c r="S142" s="193">
        <v>5864</v>
      </c>
      <c r="T142" s="193">
        <v>13038</v>
      </c>
      <c r="U142" s="193">
        <v>22971</v>
      </c>
      <c r="V142" s="193">
        <v>21019</v>
      </c>
      <c r="W142" s="193">
        <v>20511</v>
      </c>
      <c r="X142" s="194">
        <f t="shared" si="68"/>
        <v>-2.4168609353442116E-2</v>
      </c>
      <c r="Y142" s="210">
        <f t="shared" si="43"/>
        <v>2.4977830832196455</v>
      </c>
      <c r="Z142" s="194">
        <f t="shared" si="62"/>
        <v>6.0820154662335748E-3</v>
      </c>
    </row>
    <row r="143" spans="1:26" x14ac:dyDescent="0.25">
      <c r="A143" s="191" t="s">
        <v>123</v>
      </c>
      <c r="B143" s="192" t="s">
        <v>123</v>
      </c>
      <c r="C143" s="193">
        <v>0</v>
      </c>
      <c r="D143" s="193">
        <v>2549</v>
      </c>
      <c r="E143" s="193">
        <v>4370</v>
      </c>
      <c r="F143" s="193">
        <v>3569</v>
      </c>
      <c r="G143" s="193">
        <v>2063</v>
      </c>
      <c r="H143" s="194">
        <f t="shared" si="64"/>
        <v>-0.42196693751751191</v>
      </c>
      <c r="I143" s="210" t="str">
        <f t="shared" si="63"/>
        <v>-</v>
      </c>
      <c r="J143" s="194">
        <f t="shared" si="65"/>
        <v>2.7187306440347387E-3</v>
      </c>
      <c r="K143" s="193">
        <v>0</v>
      </c>
      <c r="L143" s="193">
        <v>1210</v>
      </c>
      <c r="M143" s="193">
        <v>3896</v>
      </c>
      <c r="N143" s="193">
        <v>3738</v>
      </c>
      <c r="O143" s="193">
        <v>3046</v>
      </c>
      <c r="P143" s="194">
        <f t="shared" si="66"/>
        <v>-0.18512573568753343</v>
      </c>
      <c r="Q143" s="210" t="str">
        <f t="shared" si="42"/>
        <v>-</v>
      </c>
      <c r="R143" s="194">
        <f t="shared" si="67"/>
        <v>8.6513691373908989E-4</v>
      </c>
      <c r="S143" s="193">
        <v>782</v>
      </c>
      <c r="T143" s="193">
        <v>3759</v>
      </c>
      <c r="U143" s="193">
        <v>8266</v>
      </c>
      <c r="V143" s="193">
        <v>7307</v>
      </c>
      <c r="W143" s="193">
        <v>5109</v>
      </c>
      <c r="X143" s="194">
        <f t="shared" si="68"/>
        <v>-0.30080744491583411</v>
      </c>
      <c r="Y143" s="210">
        <f t="shared" si="43"/>
        <v>5.5332480818414318</v>
      </c>
      <c r="Z143" s="194">
        <f t="shared" si="62"/>
        <v>2.1885829891553146E-3</v>
      </c>
    </row>
    <row r="144" spans="1:26" x14ac:dyDescent="0.25">
      <c r="A144" s="191" t="s">
        <v>119</v>
      </c>
      <c r="B144" s="192" t="s">
        <v>119</v>
      </c>
      <c r="C144" s="193">
        <v>0</v>
      </c>
      <c r="D144" s="193">
        <v>902</v>
      </c>
      <c r="E144" s="193">
        <v>435</v>
      </c>
      <c r="F144" s="193">
        <v>1205</v>
      </c>
      <c r="G144" s="193">
        <v>791</v>
      </c>
      <c r="H144" s="194">
        <f t="shared" si="64"/>
        <v>-0.34356846473029046</v>
      </c>
      <c r="I144" s="210" t="str">
        <f t="shared" si="63"/>
        <v>-</v>
      </c>
      <c r="J144" s="194">
        <f t="shared" si="65"/>
        <v>1.0424216865882105E-3</v>
      </c>
      <c r="K144" s="193">
        <v>0</v>
      </c>
      <c r="L144" s="193">
        <v>1918</v>
      </c>
      <c r="M144" s="193">
        <v>3253</v>
      </c>
      <c r="N144" s="193">
        <v>3495</v>
      </c>
      <c r="O144" s="193">
        <v>3931</v>
      </c>
      <c r="P144" s="194">
        <f t="shared" si="66"/>
        <v>0.12474964234620889</v>
      </c>
      <c r="Q144" s="210" t="str">
        <f t="shared" si="42"/>
        <v>-</v>
      </c>
      <c r="R144" s="194">
        <f t="shared" si="67"/>
        <v>1.1164980984597382E-3</v>
      </c>
      <c r="S144" s="193">
        <v>1676</v>
      </c>
      <c r="T144" s="193">
        <v>2820</v>
      </c>
      <c r="U144" s="193">
        <v>3688</v>
      </c>
      <c r="V144" s="193">
        <v>4700</v>
      </c>
      <c r="W144" s="193">
        <v>4722</v>
      </c>
      <c r="X144" s="194">
        <f t="shared" si="68"/>
        <v>4.6808510638298717E-3</v>
      </c>
      <c r="Y144" s="210">
        <f t="shared" si="43"/>
        <v>1.8174224343675416</v>
      </c>
      <c r="Z144" s="194">
        <f t="shared" si="62"/>
        <v>9.7646915848110323E-4</v>
      </c>
    </row>
    <row r="145" spans="1:26" x14ac:dyDescent="0.25">
      <c r="A145" s="191" t="s">
        <v>128</v>
      </c>
      <c r="B145" s="192" t="s">
        <v>128</v>
      </c>
      <c r="C145" s="193">
        <v>0</v>
      </c>
      <c r="D145" s="193">
        <v>93</v>
      </c>
      <c r="E145" s="193">
        <v>79</v>
      </c>
      <c r="F145" s="193">
        <v>139</v>
      </c>
      <c r="G145" s="193">
        <v>6</v>
      </c>
      <c r="H145" s="194">
        <f t="shared" si="64"/>
        <v>-0.95683453237410077</v>
      </c>
      <c r="I145" s="210" t="str">
        <f t="shared" si="63"/>
        <v>-</v>
      </c>
      <c r="J145" s="194">
        <f t="shared" si="65"/>
        <v>7.9071177238043773E-6</v>
      </c>
      <c r="K145" s="193">
        <v>0</v>
      </c>
      <c r="L145" s="193">
        <v>1104</v>
      </c>
      <c r="M145" s="193">
        <v>2826</v>
      </c>
      <c r="N145" s="193">
        <v>3106</v>
      </c>
      <c r="O145" s="193">
        <v>3058</v>
      </c>
      <c r="P145" s="194">
        <f t="shared" si="66"/>
        <v>-1.5453960077269846E-2</v>
      </c>
      <c r="Q145" s="210" t="str">
        <f t="shared" si="42"/>
        <v>-</v>
      </c>
      <c r="R145" s="194">
        <f t="shared" si="67"/>
        <v>8.6854520098953944E-4</v>
      </c>
      <c r="S145" s="193">
        <v>1597</v>
      </c>
      <c r="T145" s="193">
        <v>1197</v>
      </c>
      <c r="U145" s="193">
        <v>2905</v>
      </c>
      <c r="V145" s="193">
        <v>3245</v>
      </c>
      <c r="W145" s="193">
        <v>3064</v>
      </c>
      <c r="X145" s="194">
        <f t="shared" si="68"/>
        <v>-5.5778120184899804E-2</v>
      </c>
      <c r="Y145" s="210">
        <f t="shared" si="43"/>
        <v>0.9185973700688792</v>
      </c>
      <c r="Z145" s="194">
        <f t="shared" si="62"/>
        <v>7.6915480081008814E-4</v>
      </c>
    </row>
    <row r="146" spans="1:26" x14ac:dyDescent="0.25">
      <c r="A146" s="191" t="s">
        <v>131</v>
      </c>
      <c r="B146" s="192" t="s">
        <v>131</v>
      </c>
      <c r="C146" s="193">
        <v>0</v>
      </c>
      <c r="D146" s="193">
        <v>75</v>
      </c>
      <c r="E146" s="193">
        <v>49</v>
      </c>
      <c r="F146" s="193">
        <v>93</v>
      </c>
      <c r="G146" s="193">
        <v>54</v>
      </c>
      <c r="H146" s="194">
        <f t="shared" si="64"/>
        <v>-0.41935483870967738</v>
      </c>
      <c r="I146" s="210" t="str">
        <f t="shared" si="63"/>
        <v>-</v>
      </c>
      <c r="J146" s="194">
        <f t="shared" si="65"/>
        <v>7.1164059514239401E-5</v>
      </c>
      <c r="K146" s="193">
        <v>0</v>
      </c>
      <c r="L146" s="193">
        <v>715</v>
      </c>
      <c r="M146" s="193">
        <v>1637</v>
      </c>
      <c r="N146" s="193">
        <v>2212</v>
      </c>
      <c r="O146" s="193">
        <v>1992</v>
      </c>
      <c r="P146" s="194">
        <f t="shared" si="66"/>
        <v>-9.9457504520795714E-2</v>
      </c>
      <c r="Q146" s="210" t="str">
        <f t="shared" si="42"/>
        <v>-</v>
      </c>
      <c r="R146" s="194">
        <f t="shared" si="67"/>
        <v>5.6577568357461165E-4</v>
      </c>
      <c r="S146" s="193">
        <v>3384</v>
      </c>
      <c r="T146" s="193">
        <v>790</v>
      </c>
      <c r="U146" s="193">
        <v>1686</v>
      </c>
      <c r="V146" s="193">
        <v>2305</v>
      </c>
      <c r="W146" s="193">
        <v>2046</v>
      </c>
      <c r="X146" s="194">
        <f t="shared" si="68"/>
        <v>-0.11236442516268985</v>
      </c>
      <c r="Y146" s="210">
        <f t="shared" si="43"/>
        <v>-0.39539007092198586</v>
      </c>
      <c r="Z146" s="194">
        <f t="shared" si="62"/>
        <v>4.4640103069391E-4</v>
      </c>
    </row>
    <row r="147" spans="1:26" x14ac:dyDescent="0.25">
      <c r="A147" s="196" t="s">
        <v>145</v>
      </c>
      <c r="B147" s="197" t="s">
        <v>145</v>
      </c>
      <c r="C147" s="198">
        <f>C139-SUM(C140:C146)</f>
        <v>0</v>
      </c>
      <c r="D147" s="198">
        <f>D139-SUM(D140:D146)</f>
        <v>4064</v>
      </c>
      <c r="E147" s="198">
        <f>E139-SUM(E140:E146)</f>
        <v>7526</v>
      </c>
      <c r="F147" s="198">
        <f>F139-SUM(F140:F146)</f>
        <v>8151</v>
      </c>
      <c r="G147" s="198">
        <f>G139-SUM(G140:G146)</f>
        <v>9833</v>
      </c>
      <c r="H147" s="199">
        <f t="shared" si="64"/>
        <v>0.20635504846031161</v>
      </c>
      <c r="I147" s="211" t="str">
        <f t="shared" si="63"/>
        <v>-</v>
      </c>
      <c r="J147" s="199">
        <f t="shared" si="65"/>
        <v>1.2958448096361408E-2</v>
      </c>
      <c r="K147" s="198">
        <f>K139-SUM(K140:K146)</f>
        <v>0</v>
      </c>
      <c r="L147" s="198">
        <f>L139-SUM(L140:L146)</f>
        <v>23248</v>
      </c>
      <c r="M147" s="198">
        <f>M139-SUM(M140:M146)</f>
        <v>47264</v>
      </c>
      <c r="N147" s="198">
        <f>N139-SUM(N140:N146)</f>
        <v>51497</v>
      </c>
      <c r="O147" s="198">
        <f>O139-SUM(O140:O146)</f>
        <v>53308</v>
      </c>
      <c r="P147" s="199">
        <f t="shared" si="66"/>
        <v>3.5167097112453138E-2</v>
      </c>
      <c r="Q147" s="211" t="str">
        <f t="shared" si="42"/>
        <v>-</v>
      </c>
      <c r="R147" s="199">
        <f t="shared" si="67"/>
        <v>1.5140748062246686E-2</v>
      </c>
      <c r="S147" s="198">
        <f>S139-SUM(S140:S146)</f>
        <v>17310</v>
      </c>
      <c r="T147" s="198">
        <f>T139-SUM(T140:T146)</f>
        <v>27312</v>
      </c>
      <c r="U147" s="198">
        <f>U139-SUM(U140:U146)</f>
        <v>54790</v>
      </c>
      <c r="V147" s="198">
        <f>V139-SUM(V140:V146)</f>
        <v>59648</v>
      </c>
      <c r="W147" s="198">
        <f>W139-SUM(W140:W146)</f>
        <v>63141</v>
      </c>
      <c r="X147" s="199">
        <f t="shared" si="68"/>
        <v>5.8560219957081605E-2</v>
      </c>
      <c r="Y147" s="211">
        <f t="shared" si="43"/>
        <v>2.6476603119584055</v>
      </c>
      <c r="Z147" s="199">
        <f t="shared" si="62"/>
        <v>1.4506709651079081E-2</v>
      </c>
    </row>
    <row r="148" spans="1:26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</row>
    <row r="149" spans="1:26" x14ac:dyDescent="0.25">
      <c r="A149" s="1" t="s">
        <v>0</v>
      </c>
      <c r="B149" s="185" t="s">
        <v>68</v>
      </c>
      <c r="C149" s="207">
        <f>C150+C153</f>
        <v>11846</v>
      </c>
      <c r="D149" s="207">
        <f>D150+D153</f>
        <v>15189</v>
      </c>
      <c r="E149" s="207">
        <f>E150+E153</f>
        <v>30370</v>
      </c>
      <c r="F149" s="207">
        <f>F150+F153</f>
        <v>30695</v>
      </c>
      <c r="G149" s="207">
        <f>G150+G153</f>
        <v>35796</v>
      </c>
      <c r="H149" s="208">
        <f>IFERROR(G149/F149-1,"-")</f>
        <v>0.16618341749470589</v>
      </c>
      <c r="I149" s="208">
        <f t="shared" si="63"/>
        <v>2.0217795036299173</v>
      </c>
      <c r="J149" s="208">
        <f>G149/G$9</f>
        <v>4.717386434021692E-2</v>
      </c>
      <c r="K149" s="207">
        <f>K150+K153</f>
        <v>30203</v>
      </c>
      <c r="L149" s="207">
        <f>L150+L153</f>
        <v>55599</v>
      </c>
      <c r="M149" s="207">
        <f>M150+M153</f>
        <v>77698</v>
      </c>
      <c r="N149" s="207">
        <f>N150+N153</f>
        <v>83047</v>
      </c>
      <c r="O149" s="207">
        <f>O150+O153</f>
        <v>81300</v>
      </c>
      <c r="P149" s="208">
        <f>IFERROR(O149/N149-1,"-")</f>
        <v>-2.1036280660348905E-2</v>
      </c>
      <c r="Q149" s="208">
        <f t="shared" si="42"/>
        <v>1.6917855842134886</v>
      </c>
      <c r="R149" s="208">
        <f>O149/O$9</f>
        <v>2.3091146121795143E-2</v>
      </c>
      <c r="S149" s="207">
        <f>S150+S153</f>
        <v>42049</v>
      </c>
      <c r="T149" s="207">
        <f>T150+T153</f>
        <v>70788</v>
      </c>
      <c r="U149" s="207">
        <f>U150+U153</f>
        <v>108068</v>
      </c>
      <c r="V149" s="207">
        <f>V150+V153</f>
        <v>113742</v>
      </c>
      <c r="W149" s="207">
        <f>W150+W153</f>
        <v>117096</v>
      </c>
      <c r="X149" s="208">
        <f>IFERROR(W149/V149-1,"-")</f>
        <v>2.948778815213382E-2</v>
      </c>
      <c r="Y149" s="208">
        <f t="shared" si="43"/>
        <v>1.7847511236890297</v>
      </c>
      <c r="Z149" s="208">
        <f t="shared" ref="Z149:Z161" si="69">U149/U$9</f>
        <v>2.8613088128724477E-2</v>
      </c>
    </row>
    <row r="150" spans="1:26" x14ac:dyDescent="0.25">
      <c r="A150" s="1" t="s">
        <v>96</v>
      </c>
      <c r="B150" s="188" t="s">
        <v>97</v>
      </c>
      <c r="C150" s="189">
        <v>8198</v>
      </c>
      <c r="D150" s="189">
        <v>8139</v>
      </c>
      <c r="E150" s="189">
        <v>18008</v>
      </c>
      <c r="F150" s="189">
        <v>17683</v>
      </c>
      <c r="G150" s="189">
        <v>18511</v>
      </c>
      <c r="H150" s="190">
        <f>IFERROR(G150/F150-1,"-")</f>
        <v>4.6824633829101403E-2</v>
      </c>
      <c r="I150" s="209">
        <f t="shared" si="63"/>
        <v>1.2579897535984386</v>
      </c>
      <c r="J150" s="190">
        <f>G150/G$9</f>
        <v>2.4394776030890474E-2</v>
      </c>
      <c r="K150" s="189">
        <v>13645</v>
      </c>
      <c r="L150" s="189">
        <v>31999</v>
      </c>
      <c r="M150" s="189">
        <v>38624</v>
      </c>
      <c r="N150" s="189">
        <v>38986</v>
      </c>
      <c r="O150" s="189">
        <v>34388</v>
      </c>
      <c r="P150" s="190">
        <f>IFERROR(O150/N150-1,"-")</f>
        <v>-0.11793977325193661</v>
      </c>
      <c r="Q150" s="209">
        <f t="shared" si="42"/>
        <v>1.5201905459875413</v>
      </c>
      <c r="R150" s="190">
        <f>O150/O$9</f>
        <v>9.7670151640380249E-3</v>
      </c>
      <c r="S150" s="189">
        <v>21843</v>
      </c>
      <c r="T150" s="189">
        <v>40138</v>
      </c>
      <c r="U150" s="189">
        <v>56632</v>
      </c>
      <c r="V150" s="189">
        <v>56669</v>
      </c>
      <c r="W150" s="189">
        <v>52899</v>
      </c>
      <c r="X150" s="190">
        <f>IFERROR(W150/V150-1,"-")</f>
        <v>-6.6526672431135192E-2</v>
      </c>
      <c r="Y150" s="209">
        <f t="shared" si="43"/>
        <v>1.4217827221535502</v>
      </c>
      <c r="Z150" s="190">
        <f t="shared" si="69"/>
        <v>1.4994414691730434E-2</v>
      </c>
    </row>
    <row r="151" spans="1:26" x14ac:dyDescent="0.25">
      <c r="A151" s="191" t="s">
        <v>103</v>
      </c>
      <c r="B151" s="192" t="s">
        <v>103</v>
      </c>
      <c r="C151" s="193">
        <v>3239</v>
      </c>
      <c r="D151" s="193">
        <v>4159</v>
      </c>
      <c r="E151" s="193">
        <v>6621</v>
      </c>
      <c r="F151" s="193">
        <v>5819</v>
      </c>
      <c r="G151" s="193">
        <v>5597</v>
      </c>
      <c r="H151" s="194">
        <f>IFERROR(G151/F151-1,"-")</f>
        <v>-3.8150885031792425E-2</v>
      </c>
      <c r="I151" s="210">
        <f t="shared" si="63"/>
        <v>0.72800246989811668</v>
      </c>
      <c r="J151" s="194">
        <f>G151/G$9</f>
        <v>7.3760229833555171E-3</v>
      </c>
      <c r="K151" s="193">
        <v>11144</v>
      </c>
      <c r="L151" s="193">
        <v>28141</v>
      </c>
      <c r="M151" s="193">
        <v>34603</v>
      </c>
      <c r="N151" s="193">
        <v>36698</v>
      </c>
      <c r="O151" s="193">
        <v>31174</v>
      </c>
      <c r="P151" s="194">
        <f>IFERROR(O151/N151-1,"-")</f>
        <v>-0.15052591421875849</v>
      </c>
      <c r="Q151" s="210">
        <f t="shared" ref="Q151:Q161" si="70">IFERROR(O151/K151-1,"-")</f>
        <v>1.7973797559224693</v>
      </c>
      <c r="R151" s="194">
        <f>O151/O$9</f>
        <v>8.8541622287926433E-3</v>
      </c>
      <c r="S151" s="193">
        <v>14383</v>
      </c>
      <c r="T151" s="193">
        <v>32300</v>
      </c>
      <c r="U151" s="193">
        <v>41224</v>
      </c>
      <c r="V151" s="193">
        <v>42517</v>
      </c>
      <c r="W151" s="193">
        <v>36771</v>
      </c>
      <c r="X151" s="194">
        <f>IFERROR(W151/V151-1,"-")</f>
        <v>-0.1351459416233507</v>
      </c>
      <c r="Y151" s="210">
        <f t="shared" ref="Y151:Y161" si="71">IFERROR(W151/S151-1,"-")</f>
        <v>1.5565598275742194</v>
      </c>
      <c r="Z151" s="194">
        <f t="shared" si="69"/>
        <v>1.0914849400549079E-2</v>
      </c>
    </row>
    <row r="152" spans="1:26" x14ac:dyDescent="0.25">
      <c r="A152" s="191" t="s">
        <v>100</v>
      </c>
      <c r="B152" s="192" t="s">
        <v>100</v>
      </c>
      <c r="C152" s="193">
        <v>4959</v>
      </c>
      <c r="D152" s="193">
        <v>3980</v>
      </c>
      <c r="E152" s="193">
        <v>11387</v>
      </c>
      <c r="F152" s="193">
        <v>11864</v>
      </c>
      <c r="G152" s="193">
        <v>12914</v>
      </c>
      <c r="H152" s="194">
        <f>IFERROR(G152/F152-1,"-")</f>
        <v>8.8503034389750601E-2</v>
      </c>
      <c r="I152" s="210">
        <f t="shared" si="63"/>
        <v>1.6041540633192177</v>
      </c>
      <c r="J152" s="194">
        <f>G152/G$9</f>
        <v>1.7018753047534956E-2</v>
      </c>
      <c r="K152" s="193">
        <v>2501</v>
      </c>
      <c r="L152" s="193">
        <v>3858</v>
      </c>
      <c r="M152" s="193">
        <v>4021</v>
      </c>
      <c r="N152" s="193">
        <v>2288</v>
      </c>
      <c r="O152" s="193">
        <v>3214</v>
      </c>
      <c r="P152" s="194">
        <f>IFERROR(O152/N152-1,"-")</f>
        <v>0.4047202797202798</v>
      </c>
      <c r="Q152" s="210">
        <f t="shared" si="70"/>
        <v>0.28508596561375454</v>
      </c>
      <c r="R152" s="194">
        <f>O152/O$9</f>
        <v>9.1285293524538246E-4</v>
      </c>
      <c r="S152" s="193">
        <v>7460</v>
      </c>
      <c r="T152" s="193">
        <v>7838</v>
      </c>
      <c r="U152" s="193">
        <v>15408</v>
      </c>
      <c r="V152" s="193">
        <v>14152</v>
      </c>
      <c r="W152" s="193">
        <v>16128</v>
      </c>
      <c r="X152" s="194">
        <f>IFERROR(W152/V152-1,"-")</f>
        <v>0.13962690785754672</v>
      </c>
      <c r="Y152" s="210">
        <f t="shared" si="71"/>
        <v>1.1619302949061661</v>
      </c>
      <c r="Z152" s="194">
        <f t="shared" si="69"/>
        <v>4.0795652911813553E-3</v>
      </c>
    </row>
    <row r="153" spans="1:26" x14ac:dyDescent="0.25">
      <c r="A153" s="1" t="s">
        <v>146</v>
      </c>
      <c r="B153" s="188" t="s">
        <v>107</v>
      </c>
      <c r="C153" s="189">
        <v>3648</v>
      </c>
      <c r="D153" s="189">
        <v>7050</v>
      </c>
      <c r="E153" s="189">
        <v>12362</v>
      </c>
      <c r="F153" s="189">
        <v>13012</v>
      </c>
      <c r="G153" s="189">
        <v>17285</v>
      </c>
      <c r="H153" s="190">
        <f>IFERROR(G153/F153-1,"-")</f>
        <v>0.3283891792191822</v>
      </c>
      <c r="I153" s="209">
        <f t="shared" si="63"/>
        <v>3.7382127192982457</v>
      </c>
      <c r="J153" s="190">
        <f>G153/G$9</f>
        <v>2.2779088309326446E-2</v>
      </c>
      <c r="K153" s="189">
        <v>16558</v>
      </c>
      <c r="L153" s="189">
        <v>23600</v>
      </c>
      <c r="M153" s="189">
        <v>39074</v>
      </c>
      <c r="N153" s="189">
        <v>44061</v>
      </c>
      <c r="O153" s="189">
        <v>46912</v>
      </c>
      <c r="P153" s="190">
        <f>IFERROR(O153/N153-1,"-")</f>
        <v>6.4705748848187694E-2</v>
      </c>
      <c r="Q153" s="209">
        <f t="shared" si="70"/>
        <v>1.8331924145428191</v>
      </c>
      <c r="R153" s="190">
        <f>O153/O$9</f>
        <v>1.332413095775712E-2</v>
      </c>
      <c r="S153" s="189">
        <v>20206</v>
      </c>
      <c r="T153" s="189">
        <v>30650</v>
      </c>
      <c r="U153" s="189">
        <v>51436</v>
      </c>
      <c r="V153" s="189">
        <v>57073</v>
      </c>
      <c r="W153" s="189">
        <v>64197</v>
      </c>
      <c r="X153" s="190">
        <f>IFERROR(W153/V153-1,"-")</f>
        <v>0.12482259562314924</v>
      </c>
      <c r="Y153" s="209">
        <f t="shared" si="71"/>
        <v>2.1771256062555677</v>
      </c>
      <c r="Z153" s="190">
        <f t="shared" si="69"/>
        <v>1.3618673436994043E-2</v>
      </c>
    </row>
    <row r="154" spans="1:26" x14ac:dyDescent="0.25">
      <c r="A154" s="191" t="s">
        <v>110</v>
      </c>
      <c r="B154" s="192" t="s">
        <v>110</v>
      </c>
      <c r="C154" s="193">
        <v>434</v>
      </c>
      <c r="D154" s="193">
        <v>401</v>
      </c>
      <c r="E154" s="193">
        <v>974</v>
      </c>
      <c r="F154" s="193">
        <v>983</v>
      </c>
      <c r="G154" s="193">
        <v>1429</v>
      </c>
      <c r="H154" s="194">
        <f t="shared" ref="H154:H161" si="72">IFERROR(G154/F154-1,"-")</f>
        <v>0.45371312309257372</v>
      </c>
      <c r="I154" s="210">
        <f t="shared" si="63"/>
        <v>2.2926267281105992</v>
      </c>
      <c r="J154" s="194">
        <f t="shared" ref="J154:J161" si="73">G154/G$9</f>
        <v>1.8832118712194094E-3</v>
      </c>
      <c r="K154" s="193">
        <v>5335</v>
      </c>
      <c r="L154" s="193">
        <v>5197</v>
      </c>
      <c r="M154" s="193">
        <v>18197</v>
      </c>
      <c r="N154" s="193">
        <v>17767</v>
      </c>
      <c r="O154" s="193">
        <v>18362</v>
      </c>
      <c r="P154" s="194">
        <f t="shared" ref="P154:P161" si="74">IFERROR(O154/N154-1,"-")</f>
        <v>3.3489052738222558E-2</v>
      </c>
      <c r="Q154" s="210">
        <f t="shared" si="70"/>
        <v>2.4417994376757264</v>
      </c>
      <c r="R154" s="194">
        <f t="shared" ref="R154:R161" si="75">O154/O$9</f>
        <v>5.2152475410627607E-3</v>
      </c>
      <c r="S154" s="193">
        <v>5769</v>
      </c>
      <c r="T154" s="193">
        <v>5598</v>
      </c>
      <c r="U154" s="193">
        <v>19171</v>
      </c>
      <c r="V154" s="193">
        <v>18750</v>
      </c>
      <c r="W154" s="193">
        <v>19791</v>
      </c>
      <c r="X154" s="194">
        <f t="shared" ref="X154:X161" si="76">IFERROR(W154/V154-1,"-")</f>
        <v>5.5520000000000014E-2</v>
      </c>
      <c r="Y154" s="210">
        <f t="shared" si="71"/>
        <v>2.4305772230889238</v>
      </c>
      <c r="Z154" s="194">
        <f t="shared" si="69"/>
        <v>5.0758921467573834E-3</v>
      </c>
    </row>
    <row r="155" spans="1:26" x14ac:dyDescent="0.25">
      <c r="A155" s="191" t="s">
        <v>113</v>
      </c>
      <c r="B155" s="192" t="s">
        <v>113</v>
      </c>
      <c r="C155" s="193">
        <v>651</v>
      </c>
      <c r="D155" s="193">
        <v>1400</v>
      </c>
      <c r="E155" s="193">
        <v>2438</v>
      </c>
      <c r="F155" s="193">
        <v>2568</v>
      </c>
      <c r="G155" s="193">
        <v>2962</v>
      </c>
      <c r="H155" s="194">
        <f t="shared" si="72"/>
        <v>0.15342679127725867</v>
      </c>
      <c r="I155" s="210">
        <f t="shared" si="63"/>
        <v>3.5499231950844852</v>
      </c>
      <c r="J155" s="194">
        <f t="shared" si="73"/>
        <v>3.903480449651428E-3</v>
      </c>
      <c r="K155" s="193">
        <v>3972</v>
      </c>
      <c r="L155" s="193">
        <v>6636</v>
      </c>
      <c r="M155" s="193">
        <v>7498</v>
      </c>
      <c r="N155" s="193">
        <v>7764</v>
      </c>
      <c r="O155" s="193">
        <v>7140</v>
      </c>
      <c r="P155" s="194">
        <f t="shared" si="74"/>
        <v>-8.037094281298296E-2</v>
      </c>
      <c r="Q155" s="210">
        <f t="shared" si="70"/>
        <v>0.797583081570997</v>
      </c>
      <c r="R155" s="194">
        <f t="shared" si="75"/>
        <v>2.0279309140174332E-3</v>
      </c>
      <c r="S155" s="193">
        <v>4623</v>
      </c>
      <c r="T155" s="193">
        <v>8036</v>
      </c>
      <c r="U155" s="193">
        <v>9936</v>
      </c>
      <c r="V155" s="193">
        <v>10332</v>
      </c>
      <c r="W155" s="193">
        <v>10102</v>
      </c>
      <c r="X155" s="194">
        <f t="shared" si="76"/>
        <v>-2.2260936895083239E-2</v>
      </c>
      <c r="Y155" s="210">
        <f t="shared" si="71"/>
        <v>1.1851611507678999</v>
      </c>
      <c r="Z155" s="194">
        <f t="shared" si="69"/>
        <v>2.6307477111356405E-3</v>
      </c>
    </row>
    <row r="156" spans="1:26" x14ac:dyDescent="0.25">
      <c r="A156" s="191" t="s">
        <v>116</v>
      </c>
      <c r="B156" s="192" t="s">
        <v>116</v>
      </c>
      <c r="C156" s="193">
        <v>563</v>
      </c>
      <c r="D156" s="193">
        <v>1370</v>
      </c>
      <c r="E156" s="193">
        <v>2211</v>
      </c>
      <c r="F156" s="193">
        <v>2245</v>
      </c>
      <c r="G156" s="193">
        <v>2884</v>
      </c>
      <c r="H156" s="194">
        <f t="shared" si="72"/>
        <v>0.2846325167037862</v>
      </c>
      <c r="I156" s="210">
        <f t="shared" si="63"/>
        <v>4.1225577264653639</v>
      </c>
      <c r="J156" s="194">
        <f t="shared" si="73"/>
        <v>3.8006879192419708E-3</v>
      </c>
      <c r="K156" s="193">
        <v>1717</v>
      </c>
      <c r="L156" s="193">
        <v>3754</v>
      </c>
      <c r="M156" s="193">
        <v>4261</v>
      </c>
      <c r="N156" s="193">
        <v>7004</v>
      </c>
      <c r="O156" s="193">
        <v>8840</v>
      </c>
      <c r="P156" s="194">
        <f t="shared" si="74"/>
        <v>0.26213592233009719</v>
      </c>
      <c r="Q156" s="210">
        <f t="shared" si="70"/>
        <v>4.1485148514851486</v>
      </c>
      <c r="R156" s="194">
        <f t="shared" si="75"/>
        <v>2.5107716078311081E-3</v>
      </c>
      <c r="S156" s="193">
        <v>2280</v>
      </c>
      <c r="T156" s="193">
        <v>5124</v>
      </c>
      <c r="U156" s="193">
        <v>6472</v>
      </c>
      <c r="V156" s="193">
        <v>9249</v>
      </c>
      <c r="W156" s="193">
        <v>11724</v>
      </c>
      <c r="X156" s="194">
        <f t="shared" si="76"/>
        <v>0.26759649691858578</v>
      </c>
      <c r="Y156" s="210">
        <f t="shared" si="71"/>
        <v>4.1421052631578945</v>
      </c>
      <c r="Z156" s="194">
        <f t="shared" si="69"/>
        <v>1.7135868746447128E-3</v>
      </c>
    </row>
    <row r="157" spans="1:26" x14ac:dyDescent="0.25">
      <c r="A157" s="191" t="s">
        <v>123</v>
      </c>
      <c r="B157" s="192" t="s">
        <v>123</v>
      </c>
      <c r="C157" s="193">
        <v>250</v>
      </c>
      <c r="D157" s="193">
        <v>317</v>
      </c>
      <c r="E157" s="193">
        <v>761</v>
      </c>
      <c r="F157" s="193">
        <v>634</v>
      </c>
      <c r="G157" s="193">
        <v>898</v>
      </c>
      <c r="H157" s="194">
        <f t="shared" si="72"/>
        <v>0.41640378548895907</v>
      </c>
      <c r="I157" s="210">
        <f t="shared" si="63"/>
        <v>2.5920000000000001</v>
      </c>
      <c r="J157" s="194">
        <f t="shared" si="73"/>
        <v>1.1834319526627219E-3</v>
      </c>
      <c r="K157" s="193">
        <v>328</v>
      </c>
      <c r="L157" s="193">
        <v>589</v>
      </c>
      <c r="M157" s="193">
        <v>856</v>
      </c>
      <c r="N157" s="193">
        <v>868</v>
      </c>
      <c r="O157" s="193">
        <v>969</v>
      </c>
      <c r="P157" s="194">
        <f t="shared" si="74"/>
        <v>0.11635944700460832</v>
      </c>
      <c r="Q157" s="210">
        <f t="shared" si="70"/>
        <v>1.9542682926829267</v>
      </c>
      <c r="R157" s="194">
        <f t="shared" si="75"/>
        <v>2.7521919547379454E-4</v>
      </c>
      <c r="S157" s="193">
        <v>578</v>
      </c>
      <c r="T157" s="193">
        <v>906</v>
      </c>
      <c r="U157" s="193">
        <v>1617</v>
      </c>
      <c r="V157" s="193">
        <v>1502</v>
      </c>
      <c r="W157" s="193">
        <v>1867</v>
      </c>
      <c r="X157" s="194">
        <f t="shared" si="76"/>
        <v>0.24300932090545935</v>
      </c>
      <c r="Y157" s="210">
        <f t="shared" si="71"/>
        <v>2.2301038062283736</v>
      </c>
      <c r="Z157" s="194">
        <f t="shared" si="69"/>
        <v>4.2813194936657916E-4</v>
      </c>
    </row>
    <row r="158" spans="1:26" x14ac:dyDescent="0.25">
      <c r="A158" s="191" t="s">
        <v>119</v>
      </c>
      <c r="B158" s="192" t="s">
        <v>119</v>
      </c>
      <c r="C158" s="193">
        <v>236</v>
      </c>
      <c r="D158" s="193">
        <v>351</v>
      </c>
      <c r="E158" s="193">
        <v>597</v>
      </c>
      <c r="F158" s="193">
        <v>569</v>
      </c>
      <c r="G158" s="193">
        <v>772</v>
      </c>
      <c r="H158" s="194">
        <f t="shared" si="72"/>
        <v>0.35676625659050965</v>
      </c>
      <c r="I158" s="210">
        <f t="shared" si="63"/>
        <v>2.2711864406779663</v>
      </c>
      <c r="J158" s="194">
        <f t="shared" si="73"/>
        <v>1.0173824804628299E-3</v>
      </c>
      <c r="K158" s="193">
        <v>1262</v>
      </c>
      <c r="L158" s="193">
        <v>1393</v>
      </c>
      <c r="M158" s="193">
        <v>2346</v>
      </c>
      <c r="N158" s="193">
        <v>2305</v>
      </c>
      <c r="O158" s="193">
        <v>2540</v>
      </c>
      <c r="P158" s="194">
        <f t="shared" si="74"/>
        <v>0.10195227765726678</v>
      </c>
      <c r="Q158" s="210">
        <f t="shared" si="70"/>
        <v>1.0126782884310619</v>
      </c>
      <c r="R158" s="194">
        <f t="shared" si="75"/>
        <v>7.2142080134513734E-4</v>
      </c>
      <c r="S158" s="193">
        <v>1498</v>
      </c>
      <c r="T158" s="193">
        <v>1744</v>
      </c>
      <c r="U158" s="193">
        <v>2943</v>
      </c>
      <c r="V158" s="193">
        <v>2874</v>
      </c>
      <c r="W158" s="193">
        <v>3312</v>
      </c>
      <c r="X158" s="194">
        <f t="shared" si="76"/>
        <v>0.15240083507306879</v>
      </c>
      <c r="Y158" s="210">
        <f t="shared" si="71"/>
        <v>1.2109479305740987</v>
      </c>
      <c r="Z158" s="194">
        <f t="shared" si="69"/>
        <v>7.7921603400485004E-4</v>
      </c>
    </row>
    <row r="159" spans="1:26" x14ac:dyDescent="0.25">
      <c r="A159" s="191" t="s">
        <v>128</v>
      </c>
      <c r="B159" s="192" t="s">
        <v>128</v>
      </c>
      <c r="C159" s="193">
        <v>58</v>
      </c>
      <c r="D159" s="193">
        <v>71</v>
      </c>
      <c r="E159" s="193">
        <v>195</v>
      </c>
      <c r="F159" s="193">
        <v>156</v>
      </c>
      <c r="G159" s="193">
        <v>110</v>
      </c>
      <c r="H159" s="194">
        <f t="shared" si="72"/>
        <v>-0.29487179487179482</v>
      </c>
      <c r="I159" s="210">
        <f t="shared" si="63"/>
        <v>0.89655172413793105</v>
      </c>
      <c r="J159" s="194">
        <f t="shared" si="73"/>
        <v>1.449638249364136E-4</v>
      </c>
      <c r="K159" s="193">
        <v>174</v>
      </c>
      <c r="L159" s="193">
        <v>211</v>
      </c>
      <c r="M159" s="193">
        <v>277</v>
      </c>
      <c r="N159" s="193">
        <v>276</v>
      </c>
      <c r="O159" s="193">
        <v>264</v>
      </c>
      <c r="P159" s="194">
        <f t="shared" si="74"/>
        <v>-4.3478260869565188E-2</v>
      </c>
      <c r="Q159" s="210">
        <f t="shared" si="70"/>
        <v>0.51724137931034475</v>
      </c>
      <c r="R159" s="194">
        <f t="shared" si="75"/>
        <v>7.4982319509888295E-5</v>
      </c>
      <c r="S159" s="193">
        <v>232</v>
      </c>
      <c r="T159" s="193">
        <v>282</v>
      </c>
      <c r="U159" s="193">
        <v>472</v>
      </c>
      <c r="V159" s="193">
        <v>432</v>
      </c>
      <c r="W159" s="193">
        <v>374</v>
      </c>
      <c r="X159" s="194">
        <f t="shared" si="76"/>
        <v>-0.1342592592592593</v>
      </c>
      <c r="Y159" s="210">
        <f t="shared" si="71"/>
        <v>0.61206896551724133</v>
      </c>
      <c r="Z159" s="194">
        <f t="shared" si="69"/>
        <v>1.2497110705072688E-4</v>
      </c>
    </row>
    <row r="160" spans="1:26" x14ac:dyDescent="0.25">
      <c r="A160" s="191" t="s">
        <v>131</v>
      </c>
      <c r="B160" s="192" t="s">
        <v>131</v>
      </c>
      <c r="C160" s="193">
        <v>70</v>
      </c>
      <c r="D160" s="193">
        <v>84</v>
      </c>
      <c r="E160" s="193">
        <v>99</v>
      </c>
      <c r="F160" s="193">
        <v>155</v>
      </c>
      <c r="G160" s="193">
        <v>126</v>
      </c>
      <c r="H160" s="194">
        <f t="shared" si="72"/>
        <v>-0.18709677419354842</v>
      </c>
      <c r="I160" s="210">
        <f t="shared" si="63"/>
        <v>0.8</v>
      </c>
      <c r="J160" s="194">
        <f t="shared" si="73"/>
        <v>1.6604947219989194E-4</v>
      </c>
      <c r="K160" s="193">
        <v>228</v>
      </c>
      <c r="L160" s="193">
        <v>362</v>
      </c>
      <c r="M160" s="193">
        <v>555</v>
      </c>
      <c r="N160" s="193">
        <v>677</v>
      </c>
      <c r="O160" s="193">
        <v>456</v>
      </c>
      <c r="P160" s="194">
        <f t="shared" si="74"/>
        <v>-0.3264401772525849</v>
      </c>
      <c r="Q160" s="210">
        <f t="shared" si="70"/>
        <v>1</v>
      </c>
      <c r="R160" s="194">
        <f t="shared" si="75"/>
        <v>1.2951491551707977E-4</v>
      </c>
      <c r="S160" s="193">
        <v>298</v>
      </c>
      <c r="T160" s="193">
        <v>446</v>
      </c>
      <c r="U160" s="193">
        <v>654</v>
      </c>
      <c r="V160" s="193">
        <v>832</v>
      </c>
      <c r="W160" s="193">
        <v>582</v>
      </c>
      <c r="X160" s="194">
        <f t="shared" si="76"/>
        <v>-0.30048076923076927</v>
      </c>
      <c r="Y160" s="210">
        <f t="shared" si="71"/>
        <v>0.95302013422818788</v>
      </c>
      <c r="Z160" s="194">
        <f t="shared" si="69"/>
        <v>1.7315911866774445E-4</v>
      </c>
    </row>
    <row r="161" spans="1:26" x14ac:dyDescent="0.25">
      <c r="A161" s="196" t="s">
        <v>145</v>
      </c>
      <c r="B161" s="197" t="s">
        <v>145</v>
      </c>
      <c r="C161" s="198">
        <f>C153-SUM(C154:C160)</f>
        <v>1386</v>
      </c>
      <c r="D161" s="198">
        <f>D153-SUM(D154:D160)</f>
        <v>3056</v>
      </c>
      <c r="E161" s="198">
        <f>E153-SUM(E154:E160)</f>
        <v>5087</v>
      </c>
      <c r="F161" s="198">
        <f>F153-SUM(F154:F160)</f>
        <v>5702</v>
      </c>
      <c r="G161" s="198">
        <f>G153-SUM(G154:G160)</f>
        <v>8104</v>
      </c>
      <c r="H161" s="199">
        <f t="shared" si="72"/>
        <v>0.42125569975447208</v>
      </c>
      <c r="I161" s="211">
        <f t="shared" si="63"/>
        <v>4.8470418470418473</v>
      </c>
      <c r="J161" s="199">
        <f t="shared" si="73"/>
        <v>1.0679880338951779E-2</v>
      </c>
      <c r="K161" s="198">
        <f>K153-SUM(K154:K160)</f>
        <v>3542</v>
      </c>
      <c r="L161" s="198">
        <f>L153-SUM(L154:L160)</f>
        <v>5458</v>
      </c>
      <c r="M161" s="198">
        <f>M153-SUM(M154:M160)</f>
        <v>5084</v>
      </c>
      <c r="N161" s="198">
        <f>N153-SUM(N154:N160)</f>
        <v>7400</v>
      </c>
      <c r="O161" s="198">
        <f>O153-SUM(O154:O160)</f>
        <v>8341</v>
      </c>
      <c r="P161" s="199">
        <f t="shared" si="74"/>
        <v>0.12716216216216214</v>
      </c>
      <c r="Q161" s="211">
        <f t="shared" si="70"/>
        <v>1.3548842461885942</v>
      </c>
      <c r="R161" s="199">
        <f t="shared" si="75"/>
        <v>2.3690436629999175E-3</v>
      </c>
      <c r="S161" s="198">
        <f>S153-SUM(S154:S160)</f>
        <v>4928</v>
      </c>
      <c r="T161" s="198">
        <f>T153-SUM(T154:T160)</f>
        <v>8514</v>
      </c>
      <c r="U161" s="198">
        <f>U153-SUM(U154:U160)</f>
        <v>10171</v>
      </c>
      <c r="V161" s="198">
        <f>V153-SUM(V154:V160)</f>
        <v>13102</v>
      </c>
      <c r="W161" s="198">
        <f>W153-SUM(W154:W160)</f>
        <v>16445</v>
      </c>
      <c r="X161" s="199">
        <f t="shared" si="76"/>
        <v>0.25515188520836518</v>
      </c>
      <c r="Y161" s="211">
        <f t="shared" si="71"/>
        <v>2.3370535714285716</v>
      </c>
      <c r="Z161" s="199">
        <f t="shared" si="69"/>
        <v>2.692968495366405E-3</v>
      </c>
    </row>
    <row r="162" spans="1:26" ht="6" customHeight="1" x14ac:dyDescent="0.25">
      <c r="C162" s="101"/>
      <c r="D162" s="101"/>
      <c r="E162" s="101"/>
      <c r="F162" s="101"/>
      <c r="G162" s="101"/>
      <c r="H162" s="101"/>
      <c r="K162" s="101"/>
      <c r="L162" s="101"/>
      <c r="M162" s="101"/>
      <c r="N162" s="101"/>
      <c r="O162" s="101"/>
      <c r="P162" s="101"/>
      <c r="S162" s="101"/>
      <c r="T162" s="101"/>
      <c r="U162" s="101"/>
      <c r="V162" s="101"/>
      <c r="W162" s="101"/>
      <c r="X162" s="101"/>
    </row>
    <row r="163" spans="1:26" ht="6" customHeight="1" x14ac:dyDescent="0.25">
      <c r="B163" s="200"/>
      <c r="C163" s="200"/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</row>
    <row r="164" spans="1:26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A5BCC-4E0F-45EF-8642-F45DEB566956}">
  <sheetPr>
    <tabColor theme="8" tint="0.59999389629810485"/>
  </sheetPr>
  <dimension ref="A4:L76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225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2" x14ac:dyDescent="0.25">
      <c r="B7" s="16" t="s">
        <v>52</v>
      </c>
      <c r="C7" s="17" t="s">
        <v>8</v>
      </c>
      <c r="D7" s="18" t="s">
        <v>30</v>
      </c>
      <c r="E7" s="19">
        <v>5135</v>
      </c>
      <c r="F7" s="19">
        <v>21666</v>
      </c>
      <c r="G7" s="19">
        <v>23086</v>
      </c>
      <c r="H7" s="19">
        <v>23921</v>
      </c>
      <c r="I7" s="19">
        <v>23285</v>
      </c>
      <c r="J7" s="20">
        <f>I7/H7-1</f>
        <v>-2.6587517244262338E-2</v>
      </c>
      <c r="K7" s="19">
        <f>I7-H7</f>
        <v>-636</v>
      </c>
      <c r="L7" s="21">
        <f>I7/$I$7</f>
        <v>1</v>
      </c>
    </row>
    <row r="8" spans="2:12" x14ac:dyDescent="0.25">
      <c r="B8" s="22"/>
      <c r="C8" s="23"/>
      <c r="D8" s="24" t="s">
        <v>31</v>
      </c>
      <c r="E8" s="25">
        <v>4503</v>
      </c>
      <c r="F8" s="25">
        <v>17700</v>
      </c>
      <c r="G8" s="25">
        <v>18976</v>
      </c>
      <c r="H8" s="25">
        <v>20148</v>
      </c>
      <c r="I8" s="25">
        <v>19062</v>
      </c>
      <c r="J8" s="26">
        <f t="shared" ref="J8:J20" si="0">I8/H8-1</f>
        <v>-5.390113162596788E-2</v>
      </c>
      <c r="K8" s="25">
        <f t="shared" ref="K8:K17" si="1">I8-H8</f>
        <v>-1086</v>
      </c>
      <c r="L8" s="27">
        <f>I8/$I$7</f>
        <v>0.81863860854627446</v>
      </c>
    </row>
    <row r="9" spans="2:12" x14ac:dyDescent="0.25">
      <c r="B9" s="22"/>
      <c r="C9" s="28"/>
      <c r="D9" s="29" t="s">
        <v>32</v>
      </c>
      <c r="E9" s="30">
        <v>632</v>
      </c>
      <c r="F9" s="30">
        <v>3966</v>
      </c>
      <c r="G9" s="30">
        <v>4110</v>
      </c>
      <c r="H9" s="30">
        <v>3773</v>
      </c>
      <c r="I9" s="30">
        <v>4223</v>
      </c>
      <c r="J9" s="31">
        <f>IFERROR(I9/H9-1,"-")</f>
        <v>0.11926848661542544</v>
      </c>
      <c r="K9" s="30">
        <f>IFERROR(I9-H9,"-")</f>
        <v>450</v>
      </c>
      <c r="L9" s="31">
        <f>IFERROR(I9/$I$7,"-")</f>
        <v>0.18136139145372557</v>
      </c>
    </row>
    <row r="10" spans="2:12" x14ac:dyDescent="0.25">
      <c r="B10" s="22"/>
      <c r="C10" s="32" t="s">
        <v>33</v>
      </c>
      <c r="D10" s="33" t="s">
        <v>30</v>
      </c>
      <c r="E10" s="34">
        <v>5615</v>
      </c>
      <c r="F10" s="34">
        <v>24664</v>
      </c>
      <c r="G10" s="34">
        <v>27666</v>
      </c>
      <c r="H10" s="34">
        <v>28464</v>
      </c>
      <c r="I10" s="34">
        <v>27960</v>
      </c>
      <c r="J10" s="35">
        <f t="shared" si="0"/>
        <v>-1.7706576728499179E-2</v>
      </c>
      <c r="K10" s="34">
        <f t="shared" si="1"/>
        <v>-504</v>
      </c>
      <c r="L10" s="21">
        <f>I10/$I$10</f>
        <v>1</v>
      </c>
    </row>
    <row r="11" spans="2:12" x14ac:dyDescent="0.25">
      <c r="B11" s="22"/>
      <c r="C11" s="36"/>
      <c r="D11" s="4" t="s">
        <v>31</v>
      </c>
      <c r="E11" s="37">
        <v>4883</v>
      </c>
      <c r="F11" s="37">
        <v>20059</v>
      </c>
      <c r="G11" s="37">
        <v>22666</v>
      </c>
      <c r="H11" s="37">
        <v>23918</v>
      </c>
      <c r="I11" s="37">
        <v>22829</v>
      </c>
      <c r="J11" s="38">
        <f t="shared" si="0"/>
        <v>-4.5530562756083248E-2</v>
      </c>
      <c r="K11" s="37">
        <f t="shared" si="1"/>
        <v>-1089</v>
      </c>
      <c r="L11" s="39">
        <f>I11/$I$10</f>
        <v>0.81648783977110162</v>
      </c>
    </row>
    <row r="12" spans="2:12" x14ac:dyDescent="0.25">
      <c r="B12" s="22"/>
      <c r="C12" s="40"/>
      <c r="D12" s="41" t="s">
        <v>32</v>
      </c>
      <c r="E12" s="42">
        <v>732</v>
      </c>
      <c r="F12" s="42">
        <v>4605</v>
      </c>
      <c r="G12" s="42">
        <v>5000</v>
      </c>
      <c r="H12" s="42">
        <v>4546</v>
      </c>
      <c r="I12" s="42">
        <v>5131</v>
      </c>
      <c r="J12" s="43">
        <f>IFERROR(I12/H12-1,"-")</f>
        <v>0.12868455785305755</v>
      </c>
      <c r="K12" s="42">
        <f>IFERROR(I12-H12,"-")</f>
        <v>585</v>
      </c>
      <c r="L12" s="43">
        <f>IFERROR(I12/$I$10,"-")</f>
        <v>0.18351216022889844</v>
      </c>
    </row>
    <row r="13" spans="2:12" x14ac:dyDescent="0.25">
      <c r="B13" s="22"/>
      <c r="C13" s="17" t="s">
        <v>21</v>
      </c>
      <c r="D13" s="18" t="s">
        <v>30</v>
      </c>
      <c r="E13" s="19">
        <v>18511</v>
      </c>
      <c r="F13" s="19">
        <v>141290</v>
      </c>
      <c r="G13" s="19">
        <v>156374</v>
      </c>
      <c r="H13" s="19">
        <v>166759</v>
      </c>
      <c r="I13" s="19">
        <v>168166</v>
      </c>
      <c r="J13" s="20">
        <f t="shared" si="0"/>
        <v>8.437325721550204E-3</v>
      </c>
      <c r="K13" s="19">
        <f t="shared" si="1"/>
        <v>1407</v>
      </c>
      <c r="L13" s="21">
        <f>I13/$I$13</f>
        <v>1</v>
      </c>
    </row>
    <row r="14" spans="2:12" x14ac:dyDescent="0.25">
      <c r="B14" s="22"/>
      <c r="C14" s="23"/>
      <c r="D14" s="24" t="s">
        <v>31</v>
      </c>
      <c r="E14" s="25">
        <v>15152</v>
      </c>
      <c r="F14" s="25">
        <v>114673</v>
      </c>
      <c r="G14" s="25">
        <v>128079</v>
      </c>
      <c r="H14" s="25">
        <v>141936</v>
      </c>
      <c r="I14" s="25">
        <v>137229</v>
      </c>
      <c r="J14" s="26">
        <f t="shared" si="0"/>
        <v>-3.3162833953331083E-2</v>
      </c>
      <c r="K14" s="25">
        <f t="shared" si="1"/>
        <v>-4707</v>
      </c>
      <c r="L14" s="27">
        <f>I14/$I$13</f>
        <v>0.81603296742504428</v>
      </c>
    </row>
    <row r="15" spans="2:12" x14ac:dyDescent="0.25">
      <c r="B15" s="22"/>
      <c r="C15" s="28"/>
      <c r="D15" s="29" t="s">
        <v>32</v>
      </c>
      <c r="E15" s="30">
        <v>3359</v>
      </c>
      <c r="F15" s="30">
        <v>26617</v>
      </c>
      <c r="G15" s="30">
        <v>28295</v>
      </c>
      <c r="H15" s="30">
        <v>24823</v>
      </c>
      <c r="I15" s="30">
        <v>30937</v>
      </c>
      <c r="J15" s="31">
        <f>IFERROR(I15/H15-1,"-")</f>
        <v>0.24630383112436038</v>
      </c>
      <c r="K15" s="30">
        <f>IFERROR(I15-H15,"-")</f>
        <v>6114</v>
      </c>
      <c r="L15" s="31">
        <f>IFERROR(I15/$I$13,"-")</f>
        <v>0.1839670325749557</v>
      </c>
    </row>
    <row r="16" spans="2:12" x14ac:dyDescent="0.25">
      <c r="B16" s="22"/>
      <c r="C16" s="32" t="s">
        <v>22</v>
      </c>
      <c r="D16" s="33" t="s">
        <v>30</v>
      </c>
      <c r="E16" s="44">
        <v>3.6048685491723464</v>
      </c>
      <c r="F16" s="44">
        <v>6.5212775777716239</v>
      </c>
      <c r="G16" s="44">
        <v>6.7735424066533829</v>
      </c>
      <c r="H16" s="44">
        <v>6.9712386605911121</v>
      </c>
      <c r="I16" s="44">
        <v>7.2220742967575688</v>
      </c>
      <c r="J16" s="45">
        <f t="shared" si="0"/>
        <v>3.5981501764449364E-2</v>
      </c>
      <c r="K16" s="46">
        <f t="shared" si="1"/>
        <v>0.25083563616645677</v>
      </c>
      <c r="L16" s="47"/>
    </row>
    <row r="17" spans="2:12" x14ac:dyDescent="0.25">
      <c r="B17" s="22"/>
      <c r="C17" s="36"/>
      <c r="D17" s="4" t="s">
        <v>31</v>
      </c>
      <c r="E17" s="48">
        <f>E14/E8</f>
        <v>3.3648678658671995</v>
      </c>
      <c r="F17" s="48">
        <f t="shared" ref="F17:I17" si="2">F14/F8</f>
        <v>6.4787005649717511</v>
      </c>
      <c r="G17" s="48">
        <f t="shared" si="2"/>
        <v>6.7495257166947722</v>
      </c>
      <c r="H17" s="48">
        <f t="shared" si="2"/>
        <v>7.0446694460988688</v>
      </c>
      <c r="I17" s="48">
        <f t="shared" si="2"/>
        <v>7.1990871891721753</v>
      </c>
      <c r="J17" s="49">
        <f t="shared" si="0"/>
        <v>2.1919799680426344E-2</v>
      </c>
      <c r="K17" s="50">
        <f t="shared" si="1"/>
        <v>0.15441774307330647</v>
      </c>
      <c r="L17" s="51"/>
    </row>
    <row r="18" spans="2:12" x14ac:dyDescent="0.25">
      <c r="B18" s="22"/>
      <c r="C18" s="40"/>
      <c r="D18" s="41" t="s">
        <v>32</v>
      </c>
      <c r="E18" s="52">
        <f>IFERROR(E15/E9,"-")</f>
        <v>5.3148734177215191</v>
      </c>
      <c r="F18" s="52">
        <f t="shared" ref="F18:I18" si="3">IFERROR(F15/F9,"-")</f>
        <v>6.7112960161371662</v>
      </c>
      <c r="G18" s="52">
        <f t="shared" si="3"/>
        <v>6.8844282238442824</v>
      </c>
      <c r="H18" s="52">
        <f t="shared" si="3"/>
        <v>6.5791147627882323</v>
      </c>
      <c r="I18" s="52">
        <f t="shared" si="3"/>
        <v>7.3258347146578258</v>
      </c>
      <c r="J18" s="43">
        <f>IFERROR(I18/H18-1,"-")</f>
        <v>0.11349854483358079</v>
      </c>
      <c r="K18" s="42">
        <f>IFERROR(I18-H18,"-")</f>
        <v>0.7467199518695935</v>
      </c>
      <c r="L18" s="43"/>
    </row>
    <row r="19" spans="2:12" x14ac:dyDescent="0.25">
      <c r="B19" s="22"/>
      <c r="C19" s="53" t="s">
        <v>34</v>
      </c>
      <c r="D19" s="18" t="s">
        <v>30</v>
      </c>
      <c r="E19" s="21">
        <v>0.2339</v>
      </c>
      <c r="F19" s="21">
        <v>0.78700000000000003</v>
      </c>
      <c r="G19" s="21">
        <v>0.87060000000000004</v>
      </c>
      <c r="H19" s="21">
        <v>0.89639999999999997</v>
      </c>
      <c r="I19" s="21">
        <v>0.9244</v>
      </c>
      <c r="J19" s="20">
        <f t="shared" si="0"/>
        <v>3.1236055332440893E-2</v>
      </c>
      <c r="K19" s="54">
        <f>(I19-H19)*100</f>
        <v>2.8000000000000025</v>
      </c>
      <c r="L19" s="21"/>
    </row>
    <row r="20" spans="2:12" x14ac:dyDescent="0.25">
      <c r="B20" s="22"/>
      <c r="C20" s="55"/>
      <c r="D20" s="24" t="s">
        <v>31</v>
      </c>
      <c r="E20" s="27">
        <v>0.40229999999999999</v>
      </c>
      <c r="F20" s="27">
        <v>0.86180000000000012</v>
      </c>
      <c r="G20" s="27">
        <v>0.96200000000000008</v>
      </c>
      <c r="H20" s="27">
        <v>1.0661</v>
      </c>
      <c r="I20" s="27">
        <v>1.0306999999999999</v>
      </c>
      <c r="J20" s="26">
        <f t="shared" si="0"/>
        <v>-3.3205140230747721E-2</v>
      </c>
      <c r="K20" s="56">
        <f>(I20-H20)*100</f>
        <v>-3.5400000000000098</v>
      </c>
      <c r="L20" s="27"/>
    </row>
    <row r="21" spans="2:12" x14ac:dyDescent="0.25">
      <c r="B21" s="22"/>
      <c r="C21" s="57"/>
      <c r="D21" s="29" t="s">
        <v>32</v>
      </c>
      <c r="E21" s="31">
        <v>8.09E-2</v>
      </c>
      <c r="F21" s="31">
        <v>0.57269999999999999</v>
      </c>
      <c r="G21" s="31">
        <v>0.60880000000000001</v>
      </c>
      <c r="H21" s="31">
        <v>0.53410000000000002</v>
      </c>
      <c r="I21" s="31">
        <v>0.63429999999999997</v>
      </c>
      <c r="J21" s="31">
        <f>IFERROR(I21/H21-1,"-")</f>
        <v>0.18760531735630015</v>
      </c>
      <c r="K21" s="30">
        <f>IFERROR(I21-H21,"-")</f>
        <v>0.10019999999999996</v>
      </c>
      <c r="L21" s="58"/>
    </row>
    <row r="22" spans="2:12" x14ac:dyDescent="0.25">
      <c r="B22" s="22"/>
      <c r="C22" s="59" t="s">
        <v>35</v>
      </c>
      <c r="D22" s="33" t="s">
        <v>30</v>
      </c>
      <c r="E22" s="34">
        <v>2827</v>
      </c>
      <c r="F22" s="34">
        <v>6412</v>
      </c>
      <c r="G22" s="34">
        <v>6415</v>
      </c>
      <c r="H22" s="34">
        <v>6415</v>
      </c>
      <c r="I22" s="34">
        <v>6497</v>
      </c>
      <c r="J22" s="45">
        <f>I22/H22-1</f>
        <v>1.278254091971931E-2</v>
      </c>
      <c r="K22" s="34">
        <f>I22-H22</f>
        <v>82</v>
      </c>
      <c r="L22" s="47">
        <f>I22/$I$22</f>
        <v>1</v>
      </c>
    </row>
    <row r="23" spans="2:12" x14ac:dyDescent="0.25">
      <c r="B23" s="22"/>
      <c r="C23" s="60"/>
      <c r="D23" s="4" t="s">
        <v>31</v>
      </c>
      <c r="E23" s="37">
        <v>1345</v>
      </c>
      <c r="F23" s="37">
        <v>4752</v>
      </c>
      <c r="G23" s="37">
        <v>4755</v>
      </c>
      <c r="H23" s="37">
        <v>4755</v>
      </c>
      <c r="I23" s="37">
        <v>4755</v>
      </c>
      <c r="J23" s="49">
        <f>I23/H23-1</f>
        <v>0</v>
      </c>
      <c r="K23" s="37">
        <f>I23-H23</f>
        <v>0</v>
      </c>
      <c r="L23" s="51">
        <f>I23/$I$22</f>
        <v>0.73187625057718952</v>
      </c>
    </row>
    <row r="24" spans="2:12" x14ac:dyDescent="0.25">
      <c r="B24" s="61"/>
      <c r="C24" s="62"/>
      <c r="D24" s="41" t="s">
        <v>32</v>
      </c>
      <c r="E24" s="42">
        <v>1482</v>
      </c>
      <c r="F24" s="42">
        <v>1660</v>
      </c>
      <c r="G24" s="42">
        <v>1660</v>
      </c>
      <c r="H24" s="42">
        <v>1660</v>
      </c>
      <c r="I24" s="42">
        <v>1742</v>
      </c>
      <c r="J24" s="43">
        <f>IFERROR(I24/H24-1,"-")</f>
        <v>4.9397590361445864E-2</v>
      </c>
      <c r="K24" s="42">
        <f>IFERROR(I24-H24,"-")</f>
        <v>82</v>
      </c>
      <c r="L24" s="43">
        <f>IFERROR(I24/$I$22,"-")</f>
        <v>0.26812374942281053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36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225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231</v>
      </c>
      <c r="F31" s="14" t="s">
        <v>232</v>
      </c>
      <c r="G31" s="14" t="s">
        <v>233</v>
      </c>
      <c r="H31" s="14" t="s">
        <v>234</v>
      </c>
      <c r="I31" s="14" t="s">
        <v>235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febrero 2025</v>
      </c>
    </row>
    <row r="32" spans="2:12" ht="15" customHeight="1" x14ac:dyDescent="0.25">
      <c r="B32" s="16" t="s">
        <v>52</v>
      </c>
      <c r="C32" s="17" t="s">
        <v>8</v>
      </c>
      <c r="D32" s="18" t="s">
        <v>30</v>
      </c>
      <c r="E32" s="67">
        <v>11358</v>
      </c>
      <c r="F32" s="67">
        <v>37264</v>
      </c>
      <c r="G32" s="67">
        <v>45576</v>
      </c>
      <c r="H32" s="67">
        <v>46571</v>
      </c>
      <c r="I32" s="67">
        <v>45813</v>
      </c>
      <c r="J32" s="20">
        <f>I32/H32-1</f>
        <v>-1.6276223400828793E-2</v>
      </c>
      <c r="K32" s="19">
        <f>I32-H32</f>
        <v>-758</v>
      </c>
      <c r="L32" s="21">
        <f>I32/$I$32</f>
        <v>1</v>
      </c>
    </row>
    <row r="33" spans="1:12" x14ac:dyDescent="0.25">
      <c r="B33" s="22"/>
      <c r="C33" s="23"/>
      <c r="D33" s="24" t="s">
        <v>31</v>
      </c>
      <c r="E33" s="68">
        <v>10354</v>
      </c>
      <c r="F33" s="68">
        <v>29909</v>
      </c>
      <c r="G33" s="68">
        <v>37378</v>
      </c>
      <c r="H33" s="68">
        <v>38430</v>
      </c>
      <c r="I33" s="68">
        <v>37192</v>
      </c>
      <c r="J33" s="26">
        <f t="shared" ref="J33:J45" si="4">I33/H33-1</f>
        <v>-3.2214415820973175E-2</v>
      </c>
      <c r="K33" s="25">
        <f t="shared" ref="K33:K42" si="5">I33-H33</f>
        <v>-1238</v>
      </c>
      <c r="L33" s="27">
        <f>I33/$I$32</f>
        <v>0.811821971929365</v>
      </c>
    </row>
    <row r="34" spans="1:12" x14ac:dyDescent="0.25">
      <c r="B34" s="22"/>
      <c r="C34" s="28"/>
      <c r="D34" s="29" t="s">
        <v>32</v>
      </c>
      <c r="E34" s="30">
        <v>1004</v>
      </c>
      <c r="F34" s="30">
        <v>7355</v>
      </c>
      <c r="G34" s="30">
        <v>8198</v>
      </c>
      <c r="H34" s="30">
        <v>8141</v>
      </c>
      <c r="I34" s="30">
        <v>8621</v>
      </c>
      <c r="J34" s="31">
        <f>IFERROR(I34/H34-1,"-")</f>
        <v>5.8960815624616192E-2</v>
      </c>
      <c r="K34" s="30">
        <f>IFERROR(I34-H34,"-")</f>
        <v>480</v>
      </c>
      <c r="L34" s="31">
        <f>IFERROR(I34/I32,"-")</f>
        <v>0.18817802807063497</v>
      </c>
    </row>
    <row r="35" spans="1:12" x14ac:dyDescent="0.25">
      <c r="B35" s="22"/>
      <c r="C35" s="32" t="s">
        <v>33</v>
      </c>
      <c r="D35" s="33" t="s">
        <v>30</v>
      </c>
      <c r="E35" s="69">
        <v>12821</v>
      </c>
      <c r="F35" s="69">
        <v>44789</v>
      </c>
      <c r="G35" s="69">
        <v>55197</v>
      </c>
      <c r="H35" s="69">
        <v>56420</v>
      </c>
      <c r="I35" s="69">
        <v>55860</v>
      </c>
      <c r="J35" s="35">
        <f t="shared" si="4"/>
        <v>-9.9255583126550695E-3</v>
      </c>
      <c r="K35" s="34">
        <f t="shared" si="5"/>
        <v>-560</v>
      </c>
      <c r="L35" s="21">
        <f>I35/$I$35</f>
        <v>1</v>
      </c>
    </row>
    <row r="36" spans="1:12" x14ac:dyDescent="0.25">
      <c r="B36" s="22"/>
      <c r="C36" s="36"/>
      <c r="D36" s="4" t="s">
        <v>31</v>
      </c>
      <c r="E36" s="70">
        <v>11558</v>
      </c>
      <c r="F36" s="70">
        <v>35916</v>
      </c>
      <c r="G36" s="70">
        <v>45174</v>
      </c>
      <c r="H36" s="70">
        <v>46506</v>
      </c>
      <c r="I36" s="70">
        <v>45359</v>
      </c>
      <c r="J36" s="38">
        <f t="shared" si="4"/>
        <v>-2.4663484281598036E-2</v>
      </c>
      <c r="K36" s="37">
        <f t="shared" si="5"/>
        <v>-1147</v>
      </c>
      <c r="L36" s="39">
        <f>I36/$I$35</f>
        <v>0.81201217329036879</v>
      </c>
    </row>
    <row r="37" spans="1:12" x14ac:dyDescent="0.25">
      <c r="B37" s="22"/>
      <c r="C37" s="40"/>
      <c r="D37" s="41" t="s">
        <v>32</v>
      </c>
      <c r="E37" s="42">
        <v>1263</v>
      </c>
      <c r="F37" s="42">
        <v>8873</v>
      </c>
      <c r="G37" s="42">
        <v>10023</v>
      </c>
      <c r="H37" s="42">
        <v>9914</v>
      </c>
      <c r="I37" s="42">
        <v>10501</v>
      </c>
      <c r="J37" s="43">
        <f>IFERROR(I37/H37-1,"-")</f>
        <v>5.920919911236644E-2</v>
      </c>
      <c r="K37" s="42">
        <f>IFERROR(I37-H37,"-")</f>
        <v>587</v>
      </c>
      <c r="L37" s="43">
        <f>IFERROR(I37/I35,"-")</f>
        <v>0.18798782670963121</v>
      </c>
    </row>
    <row r="38" spans="1:12" x14ac:dyDescent="0.25">
      <c r="B38" s="22"/>
      <c r="C38" s="17" t="s">
        <v>21</v>
      </c>
      <c r="D38" s="18" t="s">
        <v>30</v>
      </c>
      <c r="E38" s="67">
        <v>44980</v>
      </c>
      <c r="F38" s="67">
        <v>256160</v>
      </c>
      <c r="G38" s="67">
        <v>320294</v>
      </c>
      <c r="H38" s="67">
        <v>340167</v>
      </c>
      <c r="I38" s="67">
        <v>338110</v>
      </c>
      <c r="J38" s="20">
        <f t="shared" si="4"/>
        <v>-6.0470298412250711E-3</v>
      </c>
      <c r="K38" s="19">
        <f t="shared" si="5"/>
        <v>-2057</v>
      </c>
      <c r="L38" s="21">
        <f>I38/$I$38</f>
        <v>1</v>
      </c>
    </row>
    <row r="39" spans="1:12" x14ac:dyDescent="0.25">
      <c r="B39" s="22"/>
      <c r="C39" s="23"/>
      <c r="D39" s="24" t="s">
        <v>31</v>
      </c>
      <c r="E39" s="68">
        <v>38846</v>
      </c>
      <c r="F39" s="68">
        <v>205304</v>
      </c>
      <c r="G39" s="68">
        <v>262637</v>
      </c>
      <c r="H39" s="68">
        <v>284225</v>
      </c>
      <c r="I39" s="68">
        <v>275570</v>
      </c>
      <c r="J39" s="26">
        <f t="shared" si="4"/>
        <v>-3.0451227020846128E-2</v>
      </c>
      <c r="K39" s="25">
        <f t="shared" si="5"/>
        <v>-8655</v>
      </c>
      <c r="L39" s="27">
        <f>I39/$I$38</f>
        <v>0.81503061133950494</v>
      </c>
    </row>
    <row r="40" spans="1:12" x14ac:dyDescent="0.25">
      <c r="B40" s="22"/>
      <c r="C40" s="28"/>
      <c r="D40" s="29" t="s">
        <v>32</v>
      </c>
      <c r="E40" s="30">
        <v>6134</v>
      </c>
      <c r="F40" s="30">
        <v>50856</v>
      </c>
      <c r="G40" s="30">
        <v>57657</v>
      </c>
      <c r="H40" s="30">
        <v>55942</v>
      </c>
      <c r="I40" s="30">
        <v>62540</v>
      </c>
      <c r="J40" s="31">
        <f>IFERROR(I40/H40-1,"-")</f>
        <v>0.11794358442672759</v>
      </c>
      <c r="K40" s="30">
        <f>IFERROR(I40-H40,"-")</f>
        <v>6598</v>
      </c>
      <c r="L40" s="31">
        <f>IFERROR(I40/I38,"-")</f>
        <v>0.18496938866049512</v>
      </c>
    </row>
    <row r="41" spans="1:12" x14ac:dyDescent="0.25">
      <c r="B41" s="22"/>
      <c r="C41" s="32" t="s">
        <v>22</v>
      </c>
      <c r="D41" s="33" t="s">
        <v>30</v>
      </c>
      <c r="E41" s="71">
        <v>3.9602042613136117</v>
      </c>
      <c r="F41" s="71">
        <v>6.8741949334478321</v>
      </c>
      <c r="G41" s="71">
        <v>7.0276900122871684</v>
      </c>
      <c r="H41" s="71">
        <v>7.3042666036804018</v>
      </c>
      <c r="I41" s="71">
        <v>7.3802195883264572</v>
      </c>
      <c r="J41" s="45">
        <f t="shared" si="4"/>
        <v>1.0398440906823625E-2</v>
      </c>
      <c r="K41" s="46">
        <f t="shared" si="5"/>
        <v>7.5952984646055377E-2</v>
      </c>
      <c r="L41" s="47"/>
    </row>
    <row r="42" spans="1:12" x14ac:dyDescent="0.25">
      <c r="B42" s="22"/>
      <c r="C42" s="36"/>
      <c r="D42" s="4" t="s">
        <v>31</v>
      </c>
      <c r="E42" s="72">
        <f t="shared" ref="E42:I42" si="6">E39/E33</f>
        <v>3.7517867490824801</v>
      </c>
      <c r="F42" s="72">
        <f t="shared" si="6"/>
        <v>6.8642883413019495</v>
      </c>
      <c r="G42" s="72">
        <f t="shared" si="6"/>
        <v>7.0265129220397027</v>
      </c>
      <c r="H42" s="72">
        <f t="shared" si="6"/>
        <v>7.3959146500130108</v>
      </c>
      <c r="I42" s="72">
        <f t="shared" si="6"/>
        <v>7.4093891159389118</v>
      </c>
      <c r="J42" s="49">
        <f t="shared" si="4"/>
        <v>1.8218795867090964E-3</v>
      </c>
      <c r="K42" s="50">
        <f t="shared" si="5"/>
        <v>1.3474465925900958E-2</v>
      </c>
      <c r="L42" s="51"/>
    </row>
    <row r="43" spans="1:12" x14ac:dyDescent="0.25">
      <c r="B43" s="22"/>
      <c r="C43" s="40"/>
      <c r="D43" s="41" t="s">
        <v>32</v>
      </c>
      <c r="E43" s="52">
        <f>IFERROR(E40/E34,"-")</f>
        <v>6.1095617529880482</v>
      </c>
      <c r="F43" s="52">
        <f t="shared" ref="F43:I43" si="7">IFERROR(F40/F34,"-")</f>
        <v>6.9144799456152279</v>
      </c>
      <c r="G43" s="52">
        <f t="shared" si="7"/>
        <v>7.0330568431324716</v>
      </c>
      <c r="H43" s="52">
        <f t="shared" si="7"/>
        <v>6.871637390983909</v>
      </c>
      <c r="I43" s="52">
        <f t="shared" si="7"/>
        <v>7.2543788423616746</v>
      </c>
      <c r="J43" s="43">
        <f>IFERROR(I43/H43-1,"-")</f>
        <v>5.5698726460734038E-2</v>
      </c>
      <c r="K43" s="42">
        <f>IFERROR(I43-H43,"-")</f>
        <v>0.38274145137776561</v>
      </c>
      <c r="L43" s="73"/>
    </row>
    <row r="44" spans="1:12" x14ac:dyDescent="0.25">
      <c r="A44" s="74"/>
      <c r="B44" s="22"/>
      <c r="C44" s="53" t="s">
        <v>34</v>
      </c>
      <c r="D44" s="18" t="s">
        <v>30</v>
      </c>
      <c r="E44" s="75">
        <v>0.22737382724037528</v>
      </c>
      <c r="F44" s="75">
        <v>0.67712023007708</v>
      </c>
      <c r="G44" s="75">
        <v>0.8462528237578768</v>
      </c>
      <c r="H44" s="75">
        <v>0.88378020265003898</v>
      </c>
      <c r="I44" s="75">
        <v>0.88204986395285434</v>
      </c>
      <c r="J44" s="75">
        <f t="shared" si="4"/>
        <v>-1.9578835235233294E-3</v>
      </c>
      <c r="K44" s="54">
        <f>(I44-H44)*100</f>
        <v>-0.17303386971846413</v>
      </c>
      <c r="L44" s="21"/>
    </row>
    <row r="45" spans="1:12" x14ac:dyDescent="0.25">
      <c r="B45" s="22"/>
      <c r="C45" s="55"/>
      <c r="D45" s="24" t="s">
        <v>31</v>
      </c>
      <c r="E45" s="76">
        <v>0.35191056836917722</v>
      </c>
      <c r="F45" s="76">
        <v>0.73226616446955428</v>
      </c>
      <c r="G45" s="76">
        <v>0.93616710331675845</v>
      </c>
      <c r="H45" s="76">
        <v>0.99623203645285663</v>
      </c>
      <c r="I45" s="76">
        <v>0.98226665953768555</v>
      </c>
      <c r="J45" s="76">
        <f t="shared" si="4"/>
        <v>-1.4018196970352004E-2</v>
      </c>
      <c r="K45" s="56">
        <f>(I45-H45)*100</f>
        <v>-1.3965376915171079</v>
      </c>
      <c r="L45" s="27"/>
    </row>
    <row r="46" spans="1:12" x14ac:dyDescent="0.25">
      <c r="B46" s="22"/>
      <c r="C46" s="57"/>
      <c r="D46" s="29" t="s">
        <v>32</v>
      </c>
      <c r="E46" s="77">
        <v>7.0152565246231618E-2</v>
      </c>
      <c r="F46" s="77">
        <v>0.51925668776802125</v>
      </c>
      <c r="G46" s="77">
        <v>0.58869716152746576</v>
      </c>
      <c r="H46" s="77">
        <v>0.56166666666666665</v>
      </c>
      <c r="I46" s="77">
        <v>0.60849598163030993</v>
      </c>
      <c r="J46" s="31">
        <f>IFERROR(I46/H46-1,"-")</f>
        <v>8.3375634950106692E-2</v>
      </c>
      <c r="K46" s="30">
        <f>IFERROR(I46-H46,"-")</f>
        <v>4.6829314963643287E-2</v>
      </c>
      <c r="L46" s="58"/>
    </row>
    <row r="47" spans="1:12" x14ac:dyDescent="0.25">
      <c r="B47" s="22"/>
      <c r="C47" s="59" t="s">
        <v>37</v>
      </c>
      <c r="D47" s="33" t="s">
        <v>30</v>
      </c>
      <c r="E47" s="69">
        <v>3327.5</v>
      </c>
      <c r="F47" s="69">
        <v>6412</v>
      </c>
      <c r="G47" s="69">
        <v>6415</v>
      </c>
      <c r="H47" s="69">
        <v>6415</v>
      </c>
      <c r="I47" s="69">
        <v>6497</v>
      </c>
      <c r="J47" s="45">
        <f>I47/H47-1</f>
        <v>1.278254091971931E-2</v>
      </c>
      <c r="K47" s="34">
        <f>I47-H47</f>
        <v>82</v>
      </c>
      <c r="L47" s="47">
        <f>I47/$I$22</f>
        <v>1</v>
      </c>
    </row>
    <row r="48" spans="1:12" x14ac:dyDescent="0.25">
      <c r="B48" s="22"/>
      <c r="C48" s="36"/>
      <c r="D48" s="4" t="s">
        <v>31</v>
      </c>
      <c r="E48" s="70">
        <v>1845.5</v>
      </c>
      <c r="F48" s="70">
        <v>4752</v>
      </c>
      <c r="G48" s="70">
        <v>4755</v>
      </c>
      <c r="H48" s="70">
        <v>4755</v>
      </c>
      <c r="I48" s="70">
        <v>4755</v>
      </c>
      <c r="J48" s="49">
        <f>I48/H48-1</f>
        <v>0</v>
      </c>
      <c r="K48" s="37">
        <f>I48-H48</f>
        <v>0</v>
      </c>
      <c r="L48" s="51">
        <f>I48/$I$22</f>
        <v>0.73187625057718952</v>
      </c>
    </row>
    <row r="49" spans="2:12" x14ac:dyDescent="0.25">
      <c r="B49" s="61"/>
      <c r="C49" s="40"/>
      <c r="D49" s="41" t="s">
        <v>32</v>
      </c>
      <c r="E49" s="42">
        <v>1482</v>
      </c>
      <c r="F49" s="42">
        <v>1660</v>
      </c>
      <c r="G49" s="42">
        <v>1660</v>
      </c>
      <c r="H49" s="42">
        <v>1660</v>
      </c>
      <c r="I49" s="42">
        <v>1742</v>
      </c>
      <c r="J49" s="43">
        <f>IFERROR(I49/H49-1,"-")</f>
        <v>4.9397590361445864E-2</v>
      </c>
      <c r="K49" s="42">
        <f>IFERROR(I49-H49,"-")</f>
        <v>82</v>
      </c>
      <c r="L49" s="43">
        <f>IFERROR(I49/I47,"-")</f>
        <v>0.26812374942281053</v>
      </c>
    </row>
    <row r="50" spans="2:12" ht="6" customHeight="1" x14ac:dyDescent="0.25"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4"/>
    </row>
    <row r="51" spans="2:12" ht="28.5" customHeight="1" x14ac:dyDescent="0.25">
      <c r="B51" s="65" t="s">
        <v>38</v>
      </c>
      <c r="C51" s="66"/>
      <c r="D51" s="66"/>
      <c r="E51" s="66"/>
      <c r="F51" s="66"/>
      <c r="G51" s="66"/>
      <c r="H51" s="66"/>
      <c r="I51" s="66"/>
      <c r="J51" s="66"/>
      <c r="K51" s="66"/>
    </row>
    <row r="52" spans="2:12" x14ac:dyDescent="0.25">
      <c r="B52" s="78"/>
    </row>
    <row r="54" spans="2:12" ht="21.75" thickBot="1" x14ac:dyDescent="0.3">
      <c r="B54" s="12" t="s">
        <v>225</v>
      </c>
      <c r="C54" s="12"/>
      <c r="D54" s="12"/>
      <c r="E54" s="12"/>
      <c r="F54" s="12"/>
      <c r="G54" s="12"/>
      <c r="H54" s="12"/>
      <c r="I54" s="12"/>
      <c r="J54" s="12"/>
      <c r="K54" s="12"/>
      <c r="L54" s="13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5">
        <v>2020</v>
      </c>
      <c r="F56" s="15">
        <v>2021</v>
      </c>
      <c r="G56" s="15">
        <v>2022</v>
      </c>
      <c r="H56" s="15">
        <v>2023</v>
      </c>
      <c r="I56" s="15">
        <v>2024</v>
      </c>
      <c r="J56" s="15" t="str">
        <f>CONCATENATE("var. ",RIGHT(I56,2),"/",RIGHT(H56,2))</f>
        <v>var. 24/23</v>
      </c>
      <c r="K56" s="15" t="str">
        <f>CONCATENATE("dif. ",RIGHT(I56,2),"/",RIGHT(H56,2))</f>
        <v>dif. 24/23</v>
      </c>
      <c r="L56" s="15" t="str">
        <f>CONCATENATE("cuota ",I56)</f>
        <v>cuota 2024</v>
      </c>
    </row>
    <row r="57" spans="2:12" x14ac:dyDescent="0.25">
      <c r="B57" s="16" t="s">
        <v>52</v>
      </c>
      <c r="C57" s="17" t="s">
        <v>8</v>
      </c>
      <c r="D57" s="18" t="s">
        <v>30</v>
      </c>
      <c r="E57" s="67">
        <v>96681</v>
      </c>
      <c r="F57" s="67">
        <v>140346</v>
      </c>
      <c r="G57" s="67">
        <v>257117</v>
      </c>
      <c r="H57" s="67">
        <v>278594</v>
      </c>
      <c r="I57" s="67">
        <v>287810</v>
      </c>
      <c r="J57" s="20">
        <f t="shared" ref="J57:J73" si="8">I57/H57-1</f>
        <v>3.3080396562739978E-2</v>
      </c>
      <c r="K57" s="19">
        <f t="shared" ref="K57:K73" si="9">I57-H57</f>
        <v>9216</v>
      </c>
      <c r="L57" s="20">
        <f>I57/$I$57</f>
        <v>1</v>
      </c>
    </row>
    <row r="58" spans="2:12" x14ac:dyDescent="0.25">
      <c r="B58" s="22"/>
      <c r="C58" s="23"/>
      <c r="D58" s="24" t="s">
        <v>31</v>
      </c>
      <c r="E58" s="68">
        <v>77095</v>
      </c>
      <c r="F58" s="68">
        <v>116590</v>
      </c>
      <c r="G58" s="68">
        <v>211298</v>
      </c>
      <c r="H58" s="68">
        <v>229046</v>
      </c>
      <c r="I58" s="68">
        <v>235930</v>
      </c>
      <c r="J58" s="26">
        <f t="shared" si="8"/>
        <v>3.0055098102564459E-2</v>
      </c>
      <c r="K58" s="25">
        <f t="shared" si="9"/>
        <v>6884</v>
      </c>
      <c r="L58" s="26">
        <f t="shared" ref="L58" si="10">I58/$I$57</f>
        <v>0.81974219102880375</v>
      </c>
    </row>
    <row r="59" spans="2:12" x14ac:dyDescent="0.25">
      <c r="B59" s="22"/>
      <c r="C59" s="28"/>
      <c r="D59" s="29" t="s">
        <v>32</v>
      </c>
      <c r="E59" s="30">
        <v>19586</v>
      </c>
      <c r="F59" s="30">
        <v>23756</v>
      </c>
      <c r="G59" s="30">
        <v>45819</v>
      </c>
      <c r="H59" s="30">
        <v>49548</v>
      </c>
      <c r="I59" s="30">
        <v>51880</v>
      </c>
      <c r="J59" s="31">
        <f>IFERROR(I59/H59-1,"-")</f>
        <v>4.7065471865665565E-2</v>
      </c>
      <c r="K59" s="30">
        <f>IFERROR(I59-H59,"-")</f>
        <v>2332</v>
      </c>
      <c r="L59" s="31">
        <f>IFERROR(I59/I57,"-")</f>
        <v>0.18025780897119628</v>
      </c>
    </row>
    <row r="60" spans="2:12" x14ac:dyDescent="0.25">
      <c r="B60" s="22"/>
      <c r="C60" s="32" t="s">
        <v>33</v>
      </c>
      <c r="D60" s="33" t="s">
        <v>30</v>
      </c>
      <c r="E60" s="69">
        <v>96681</v>
      </c>
      <c r="F60" s="69">
        <v>140346</v>
      </c>
      <c r="G60" s="69">
        <v>257117</v>
      </c>
      <c r="H60" s="69">
        <v>278594</v>
      </c>
      <c r="I60" s="69">
        <v>287810</v>
      </c>
      <c r="J60" s="45">
        <f t="shared" si="8"/>
        <v>3.3080396562739978E-2</v>
      </c>
      <c r="K60" s="69">
        <f t="shared" si="9"/>
        <v>9216</v>
      </c>
      <c r="L60" s="45">
        <f>I60/$I$60</f>
        <v>1</v>
      </c>
    </row>
    <row r="61" spans="2:12" x14ac:dyDescent="0.25">
      <c r="B61" s="22"/>
      <c r="C61" s="36"/>
      <c r="D61" s="4" t="s">
        <v>31</v>
      </c>
      <c r="E61" s="70">
        <v>77095</v>
      </c>
      <c r="F61" s="70">
        <v>116590</v>
      </c>
      <c r="G61" s="70">
        <v>211298</v>
      </c>
      <c r="H61" s="70">
        <v>229046</v>
      </c>
      <c r="I61" s="70">
        <v>235930</v>
      </c>
      <c r="J61" s="49">
        <f t="shared" si="8"/>
        <v>3.0055098102564459E-2</v>
      </c>
      <c r="K61" s="70">
        <f t="shared" si="9"/>
        <v>6884</v>
      </c>
      <c r="L61" s="49">
        <f t="shared" ref="L61" si="11">I61/$I$60</f>
        <v>0.81974219102880375</v>
      </c>
    </row>
    <row r="62" spans="2:12" x14ac:dyDescent="0.25">
      <c r="B62" s="22"/>
      <c r="C62" s="40"/>
      <c r="D62" s="41" t="s">
        <v>32</v>
      </c>
      <c r="E62" s="42">
        <v>19586</v>
      </c>
      <c r="F62" s="42">
        <v>23756</v>
      </c>
      <c r="G62" s="42">
        <v>45819</v>
      </c>
      <c r="H62" s="42">
        <v>49548</v>
      </c>
      <c r="I62" s="42">
        <v>51880</v>
      </c>
      <c r="J62" s="43">
        <f>IFERROR(I62/H62-1,"-")</f>
        <v>4.7065471865665565E-2</v>
      </c>
      <c r="K62" s="42">
        <f>IFERROR(I62-H62,"-")</f>
        <v>2332</v>
      </c>
      <c r="L62" s="79">
        <f>IFERROR(I62/I60,"-")</f>
        <v>0.18025780897119628</v>
      </c>
    </row>
    <row r="63" spans="2:12" x14ac:dyDescent="0.25">
      <c r="B63" s="22"/>
      <c r="C63" s="17" t="s">
        <v>21</v>
      </c>
      <c r="D63" s="18" t="s">
        <v>30</v>
      </c>
      <c r="E63" s="67">
        <v>610766</v>
      </c>
      <c r="F63" s="67">
        <v>774989</v>
      </c>
      <c r="G63" s="67">
        <v>1753117</v>
      </c>
      <c r="H63" s="67">
        <v>1886738</v>
      </c>
      <c r="I63" s="67">
        <v>1988780</v>
      </c>
      <c r="J63" s="20">
        <f t="shared" si="8"/>
        <v>5.4083820859069931E-2</v>
      </c>
      <c r="K63" s="19">
        <f t="shared" si="9"/>
        <v>102042</v>
      </c>
      <c r="L63" s="20">
        <f>I63/$I$63</f>
        <v>1</v>
      </c>
    </row>
    <row r="64" spans="2:12" x14ac:dyDescent="0.25">
      <c r="B64" s="22"/>
      <c r="C64" s="23"/>
      <c r="D64" s="24" t="s">
        <v>31</v>
      </c>
      <c r="E64" s="68">
        <v>473644</v>
      </c>
      <c r="F64" s="68">
        <v>638416</v>
      </c>
      <c r="G64" s="68">
        <v>1472596</v>
      </c>
      <c r="H64" s="68">
        <v>1569863</v>
      </c>
      <c r="I64" s="68">
        <v>1666380</v>
      </c>
      <c r="J64" s="26">
        <f t="shared" si="8"/>
        <v>6.1481161094949055E-2</v>
      </c>
      <c r="K64" s="25">
        <f t="shared" si="9"/>
        <v>96517</v>
      </c>
      <c r="L64" s="26">
        <f t="shared" ref="L64" si="12">I64/$I$63</f>
        <v>0.83789056607568457</v>
      </c>
    </row>
    <row r="65" spans="2:12" x14ac:dyDescent="0.25">
      <c r="B65" s="22"/>
      <c r="C65" s="28"/>
      <c r="D65" s="29" t="s">
        <v>32</v>
      </c>
      <c r="E65" s="30">
        <v>137122</v>
      </c>
      <c r="F65" s="30">
        <v>136573</v>
      </c>
      <c r="G65" s="30">
        <v>280521</v>
      </c>
      <c r="H65" s="30">
        <v>316875</v>
      </c>
      <c r="I65" s="30">
        <v>322400</v>
      </c>
      <c r="J65" s="31">
        <f>IFERROR(I65/H65-1,"-")</f>
        <v>1.7435897435897463E-2</v>
      </c>
      <c r="K65" s="30">
        <f>IFERROR(I65-H65,"-")</f>
        <v>5525</v>
      </c>
      <c r="L65" s="31">
        <f>IFERROR(I65/I63,"-")</f>
        <v>0.1621094339243154</v>
      </c>
    </row>
    <row r="66" spans="2:12" x14ac:dyDescent="0.25">
      <c r="B66" s="22"/>
      <c r="C66" s="32" t="s">
        <v>22</v>
      </c>
      <c r="D66" s="33" t="s">
        <v>30</v>
      </c>
      <c r="E66" s="71">
        <v>6.3173322576307651</v>
      </c>
      <c r="F66" s="71">
        <v>5.5219885141008653</v>
      </c>
      <c r="G66" s="71">
        <v>6.81836284648623</v>
      </c>
      <c r="H66" s="71">
        <v>6.7723569064660403</v>
      </c>
      <c r="I66" s="71">
        <v>6.910044821236232</v>
      </c>
      <c r="J66" s="45">
        <f t="shared" si="8"/>
        <v>2.0330871020505681E-2</v>
      </c>
      <c r="K66" s="46">
        <f t="shared" si="9"/>
        <v>0.13768791477019171</v>
      </c>
      <c r="L66" s="45"/>
    </row>
    <row r="67" spans="2:12" x14ac:dyDescent="0.25">
      <c r="B67" s="22"/>
      <c r="C67" s="36"/>
      <c r="D67" s="4" t="s">
        <v>31</v>
      </c>
      <c r="E67" s="72">
        <f t="shared" ref="E67:I67" si="13">E64/E58</f>
        <v>6.1436409624489263</v>
      </c>
      <c r="F67" s="72">
        <f t="shared" si="13"/>
        <v>5.4757354833176084</v>
      </c>
      <c r="G67" s="72">
        <f t="shared" si="13"/>
        <v>6.9692850855190303</v>
      </c>
      <c r="H67" s="72">
        <f t="shared" si="13"/>
        <v>6.8539201732403097</v>
      </c>
      <c r="I67" s="72">
        <f t="shared" si="13"/>
        <v>7.063027169075573</v>
      </c>
      <c r="J67" s="49">
        <f t="shared" si="8"/>
        <v>3.0509108736293422E-2</v>
      </c>
      <c r="K67" s="50">
        <f t="shared" si="9"/>
        <v>0.20910699583526338</v>
      </c>
      <c r="L67" s="49"/>
    </row>
    <row r="68" spans="2:12" x14ac:dyDescent="0.25">
      <c r="B68" s="22"/>
      <c r="C68" s="40"/>
      <c r="D68" s="41" t="s">
        <v>32</v>
      </c>
      <c r="E68" s="52">
        <f>IFERROR(E65/E59,"-")</f>
        <v>7.0010211375472275</v>
      </c>
      <c r="F68" s="52">
        <f t="shared" ref="F68:I68" si="14">IFERROR(F65/F59,"-")</f>
        <v>5.7489897289105913</v>
      </c>
      <c r="G68" s="52">
        <f t="shared" si="14"/>
        <v>6.1223728147711647</v>
      </c>
      <c r="H68" s="52">
        <f t="shared" si="14"/>
        <v>6.3953136352627755</v>
      </c>
      <c r="I68" s="52">
        <f t="shared" si="14"/>
        <v>6.214340786430224</v>
      </c>
      <c r="J68" s="43">
        <f>IFERROR(I68/H68-1,"-")</f>
        <v>-2.8297728485854878E-2</v>
      </c>
      <c r="K68" s="42">
        <f>IFERROR(I68-H68,"-")</f>
        <v>-0.18097284883255149</v>
      </c>
      <c r="L68" s="79">
        <f>IFERROR(I68/I66,"-")</f>
        <v>0.89931989548491176</v>
      </c>
    </row>
    <row r="69" spans="2:12" x14ac:dyDescent="0.25">
      <c r="B69" s="22"/>
      <c r="C69" s="53" t="s">
        <v>34</v>
      </c>
      <c r="D69" s="18" t="s">
        <v>30</v>
      </c>
      <c r="E69" s="75">
        <v>0.49125694136118242</v>
      </c>
      <c r="F69" s="75">
        <v>0.48201408869433904</v>
      </c>
      <c r="G69" s="75">
        <v>0.74892677369097149</v>
      </c>
      <c r="H69" s="75">
        <v>0.81331329152256404</v>
      </c>
      <c r="I69" s="75">
        <v>0.84524916570756325</v>
      </c>
      <c r="J69" s="75">
        <f t="shared" si="8"/>
        <v>3.9266386665357089E-2</v>
      </c>
      <c r="K69" s="54">
        <f t="shared" si="9"/>
        <v>3.1935874184999213E-2</v>
      </c>
      <c r="L69" s="20"/>
    </row>
    <row r="70" spans="2:12" x14ac:dyDescent="0.25">
      <c r="B70" s="22"/>
      <c r="C70" s="55"/>
      <c r="D70" s="24" t="s">
        <v>31</v>
      </c>
      <c r="E70" s="76">
        <v>0.58674350442618195</v>
      </c>
      <c r="F70" s="76">
        <v>0.61734478770601819</v>
      </c>
      <c r="G70" s="76">
        <v>0.84878834356712252</v>
      </c>
      <c r="H70" s="76">
        <v>0.9159504223366709</v>
      </c>
      <c r="I70" s="76">
        <v>0.95750805881643142</v>
      </c>
      <c r="J70" s="76">
        <f t="shared" si="8"/>
        <v>4.5371054443911207E-2</v>
      </c>
      <c r="K70" s="56">
        <f t="shared" si="9"/>
        <v>4.1557636479760518E-2</v>
      </c>
      <c r="L70" s="26"/>
    </row>
    <row r="71" spans="2:12" x14ac:dyDescent="0.25">
      <c r="B71" s="22"/>
      <c r="C71" s="57"/>
      <c r="D71" s="29" t="s">
        <v>32</v>
      </c>
      <c r="E71" s="77">
        <v>0.3144783615806252</v>
      </c>
      <c r="F71" s="77">
        <v>0.2380639448335489</v>
      </c>
      <c r="G71" s="77">
        <v>0.46298234032018487</v>
      </c>
      <c r="H71" s="77">
        <v>0.52298234032018487</v>
      </c>
      <c r="I71" s="77">
        <v>0.52631407106545947</v>
      </c>
      <c r="J71" s="31">
        <f>IFERROR(I71/H71-1,"-")</f>
        <v>6.3706371867831013E-3</v>
      </c>
      <c r="K71" s="30">
        <f>IFERROR(I71-H71,"-")</f>
        <v>3.331730745274597E-3</v>
      </c>
      <c r="L71" s="31">
        <f>IFERROR(I71/I69,"-")</f>
        <v>0.62267328075370387</v>
      </c>
    </row>
    <row r="72" spans="2:12" x14ac:dyDescent="0.25">
      <c r="B72" s="22"/>
      <c r="C72" s="59" t="s">
        <v>39</v>
      </c>
      <c r="D72" s="33" t="s">
        <v>30</v>
      </c>
      <c r="E72" s="69">
        <v>3786</v>
      </c>
      <c r="F72" s="69">
        <v>4393</v>
      </c>
      <c r="G72" s="69">
        <v>6413</v>
      </c>
      <c r="H72" s="69">
        <v>6356</v>
      </c>
      <c r="I72" s="69">
        <v>6429</v>
      </c>
      <c r="J72" s="45">
        <f t="shared" si="8"/>
        <v>1.1485210824417891E-2</v>
      </c>
      <c r="K72" s="34">
        <f t="shared" si="9"/>
        <v>73</v>
      </c>
      <c r="L72" s="45">
        <f>I72/$I$72</f>
        <v>1</v>
      </c>
    </row>
    <row r="73" spans="2:12" x14ac:dyDescent="0.25">
      <c r="B73" s="22"/>
      <c r="C73" s="36"/>
      <c r="D73" s="4" t="s">
        <v>31</v>
      </c>
      <c r="E73" s="70">
        <v>2472</v>
      </c>
      <c r="F73" s="70">
        <v>2822</v>
      </c>
      <c r="G73" s="70">
        <v>4753</v>
      </c>
      <c r="H73" s="70">
        <v>4696</v>
      </c>
      <c r="I73" s="70">
        <v>4755</v>
      </c>
      <c r="J73" s="49">
        <f t="shared" si="8"/>
        <v>1.2563884156729044E-2</v>
      </c>
      <c r="K73" s="37">
        <f t="shared" si="9"/>
        <v>59</v>
      </c>
      <c r="L73" s="49">
        <f t="shared" ref="L73" si="15">I73/$I$72</f>
        <v>0.73961735884274382</v>
      </c>
    </row>
    <row r="74" spans="2:12" x14ac:dyDescent="0.25">
      <c r="B74" s="61"/>
      <c r="C74" s="40"/>
      <c r="D74" s="41" t="s">
        <v>32</v>
      </c>
      <c r="E74" s="42">
        <v>1314</v>
      </c>
      <c r="F74" s="42">
        <v>1571</v>
      </c>
      <c r="G74" s="42">
        <v>1660</v>
      </c>
      <c r="H74" s="42">
        <v>1660</v>
      </c>
      <c r="I74" s="42">
        <v>1674</v>
      </c>
      <c r="J74" s="43">
        <f>IFERROR(I74/H74-1,"-")</f>
        <v>8.4337349397589634E-3</v>
      </c>
      <c r="K74" s="42">
        <f>IFERROR(I74-H74,"-")</f>
        <v>14</v>
      </c>
      <c r="L74" s="79">
        <f>IFERROR(I74/I72,"-")</f>
        <v>0.26038264115725618</v>
      </c>
    </row>
    <row r="75" spans="2:12" x14ac:dyDescent="0.25"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4"/>
    </row>
    <row r="76" spans="2:12" ht="27" customHeight="1" x14ac:dyDescent="0.25">
      <c r="B76" s="65" t="s">
        <v>36</v>
      </c>
      <c r="C76" s="66"/>
      <c r="D76" s="66"/>
      <c r="E76" s="66"/>
      <c r="F76" s="66"/>
      <c r="G76" s="66"/>
      <c r="H76" s="66"/>
      <c r="I76" s="66"/>
      <c r="J76" s="66"/>
      <c r="K76" s="66"/>
    </row>
  </sheetData>
  <mergeCells count="30"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53649-6EB2-41A6-9C27-D1BE058AC179}">
  <sheetPr>
    <tabColor rgb="FFFFC00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F84F-A168-4FC6-9739-135926C6BEBC}">
  <sheetPr>
    <tabColor rgb="FFFFC000"/>
  </sheetPr>
  <dimension ref="A1:V16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271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2"/>
      <c r="C7" s="201" t="s">
        <v>43</v>
      </c>
      <c r="D7" s="202"/>
      <c r="E7" s="202"/>
      <c r="F7" s="202"/>
      <c r="G7" s="202"/>
      <c r="H7" s="202"/>
      <c r="I7" s="202"/>
    </row>
    <row r="8" spans="1:18" s="175" customFormat="1" ht="72" customHeight="1" x14ac:dyDescent="0.25">
      <c r="A8"/>
      <c r="B8" s="217"/>
      <c r="C8" s="203" t="s">
        <v>226</v>
      </c>
      <c r="D8" s="203" t="s">
        <v>227</v>
      </c>
      <c r="E8" s="203" t="s">
        <v>228</v>
      </c>
      <c r="F8" s="203" t="s">
        <v>229</v>
      </c>
      <c r="G8" s="203" t="s">
        <v>230</v>
      </c>
      <c r="H8" s="204" t="str">
        <f>CONCATENATE("var. ",RIGHT(G8,2),"/",RIGHT(F8,2))</f>
        <v>var. 25/24</v>
      </c>
      <c r="I8" s="204" t="str">
        <f>CONCATENATE("Cuota s/ total lugares de residencia ",RIGHT(G8,4))</f>
        <v>Cuota s/ total lugares de residencia 2025</v>
      </c>
      <c r="K8" s="217"/>
      <c r="L8" s="203" t="s">
        <v>226</v>
      </c>
      <c r="M8" s="203" t="s">
        <v>227</v>
      </c>
      <c r="N8" s="203" t="s">
        <v>228</v>
      </c>
      <c r="O8" s="203" t="s">
        <v>229</v>
      </c>
      <c r="P8" s="203" t="s">
        <v>230</v>
      </c>
      <c r="Q8" s="204" t="str">
        <f>CONCATENATE("var. ",RIGHT(P8,2),"/",RIGHT(O8,2))</f>
        <v>var. 25/24</v>
      </c>
      <c r="R8" s="204" t="str">
        <f>CONCATENATE("Cuota s/ total lugares de residencia ",RIGHT(P8,4))</f>
        <v>Cuota s/ total lugares de residencia 2025</v>
      </c>
    </row>
    <row r="9" spans="1:18" x14ac:dyDescent="0.25">
      <c r="B9" s="181" t="s">
        <v>43</v>
      </c>
      <c r="C9" s="182"/>
      <c r="D9" s="182"/>
      <c r="E9" s="182"/>
      <c r="F9" s="182"/>
      <c r="G9" s="182"/>
      <c r="H9" s="183"/>
      <c r="I9" s="183"/>
      <c r="K9" s="184" t="s">
        <v>52</v>
      </c>
      <c r="L9" s="205"/>
      <c r="M9" s="205"/>
      <c r="N9" s="205"/>
      <c r="O9" s="205"/>
      <c r="P9" s="205"/>
      <c r="Q9" s="206"/>
      <c r="R9" s="206"/>
    </row>
    <row r="10" spans="1:18" x14ac:dyDescent="0.25">
      <c r="B10" s="185" t="s">
        <v>68</v>
      </c>
      <c r="C10" s="207">
        <v>62524</v>
      </c>
      <c r="D10" s="207">
        <v>401172</v>
      </c>
      <c r="E10" s="207">
        <v>491339</v>
      </c>
      <c r="F10" s="207">
        <v>527075</v>
      </c>
      <c r="G10" s="207">
        <v>515316</v>
      </c>
      <c r="H10" s="208">
        <f t="shared" ref="H10:H22" si="0">IFERROR(G10/F10-1,"-")</f>
        <v>-2.2309917943366675E-2</v>
      </c>
      <c r="I10" s="208">
        <f t="shared" ref="I10:I22" si="1">G10/G$10</f>
        <v>1</v>
      </c>
      <c r="K10" s="185" t="s">
        <v>68</v>
      </c>
      <c r="L10" s="207">
        <v>5615</v>
      </c>
      <c r="M10" s="207">
        <v>24664</v>
      </c>
      <c r="N10" s="207">
        <v>27666</v>
      </c>
      <c r="O10" s="207">
        <v>28464</v>
      </c>
      <c r="P10" s="207">
        <v>27960</v>
      </c>
      <c r="Q10" s="208">
        <f t="shared" ref="Q10:Q22" si="2">IFERROR(P10/O10-1,"-")</f>
        <v>-1.7706576728499179E-2</v>
      </c>
      <c r="R10" s="208">
        <f t="shared" ref="R10:R22" si="3">P10/P$10</f>
        <v>1</v>
      </c>
    </row>
    <row r="11" spans="1:18" x14ac:dyDescent="0.25">
      <c r="B11" s="188" t="s">
        <v>97</v>
      </c>
      <c r="C11" s="189">
        <v>28045</v>
      </c>
      <c r="D11" s="189">
        <v>60612</v>
      </c>
      <c r="E11" s="189">
        <v>60671</v>
      </c>
      <c r="F11" s="189">
        <v>62028</v>
      </c>
      <c r="G11" s="189">
        <v>59950</v>
      </c>
      <c r="H11" s="190">
        <f t="shared" si="0"/>
        <v>-3.3500999548590982E-2</v>
      </c>
      <c r="I11" s="190">
        <f t="shared" si="1"/>
        <v>0.11633638388872071</v>
      </c>
      <c r="J11" s="101"/>
      <c r="K11" s="188" t="s">
        <v>97</v>
      </c>
      <c r="L11" s="189">
        <v>3054</v>
      </c>
      <c r="M11" s="189">
        <v>1452</v>
      </c>
      <c r="N11" s="189">
        <v>1303</v>
      </c>
      <c r="O11" s="189">
        <v>1373</v>
      </c>
      <c r="P11" s="189">
        <v>723</v>
      </c>
      <c r="Q11" s="190">
        <f t="shared" si="2"/>
        <v>-0.47341587764020399</v>
      </c>
      <c r="R11" s="190">
        <f t="shared" si="3"/>
        <v>2.5858369098712447E-2</v>
      </c>
    </row>
    <row r="12" spans="1:18" x14ac:dyDescent="0.25">
      <c r="B12" s="192" t="s">
        <v>103</v>
      </c>
      <c r="C12" s="193">
        <v>20651</v>
      </c>
      <c r="D12" s="193">
        <v>25231</v>
      </c>
      <c r="E12" s="193">
        <v>22038</v>
      </c>
      <c r="F12" s="193">
        <v>22297</v>
      </c>
      <c r="G12" s="193">
        <v>19505</v>
      </c>
      <c r="H12" s="194">
        <f t="shared" si="0"/>
        <v>-0.1252186392788267</v>
      </c>
      <c r="I12" s="194">
        <f t="shared" si="1"/>
        <v>3.785056159715592E-2</v>
      </c>
      <c r="J12" s="101"/>
      <c r="K12" s="192" t="s">
        <v>103</v>
      </c>
      <c r="L12" s="193">
        <v>2791</v>
      </c>
      <c r="M12" s="193">
        <v>881</v>
      </c>
      <c r="N12" s="193">
        <v>709</v>
      </c>
      <c r="O12" s="193">
        <v>880</v>
      </c>
      <c r="P12" s="193">
        <v>292</v>
      </c>
      <c r="Q12" s="194">
        <f t="shared" si="2"/>
        <v>-0.66818181818181821</v>
      </c>
      <c r="R12" s="194">
        <f t="shared" si="3"/>
        <v>1.044349070100143E-2</v>
      </c>
    </row>
    <row r="13" spans="1:18" x14ac:dyDescent="0.25">
      <c r="B13" s="192" t="s">
        <v>100</v>
      </c>
      <c r="C13" s="193">
        <v>7394</v>
      </c>
      <c r="D13" s="193">
        <v>35381</v>
      </c>
      <c r="E13" s="193">
        <v>38633</v>
      </c>
      <c r="F13" s="193">
        <v>39731</v>
      </c>
      <c r="G13" s="193">
        <v>40445</v>
      </c>
      <c r="H13" s="194">
        <f t="shared" si="0"/>
        <v>1.7970853993103608E-2</v>
      </c>
      <c r="I13" s="194">
        <f t="shared" si="1"/>
        <v>7.8485822291564783E-2</v>
      </c>
      <c r="J13" s="101"/>
      <c r="K13" s="192" t="s">
        <v>100</v>
      </c>
      <c r="L13" s="193">
        <v>263</v>
      </c>
      <c r="M13" s="193">
        <v>571</v>
      </c>
      <c r="N13" s="193">
        <v>594</v>
      </c>
      <c r="O13" s="193">
        <v>493</v>
      </c>
      <c r="P13" s="193">
        <v>431</v>
      </c>
      <c r="Q13" s="194">
        <f t="shared" si="2"/>
        <v>-0.12576064908722107</v>
      </c>
      <c r="R13" s="194">
        <f>P13/P$10</f>
        <v>1.5414878397711015E-2</v>
      </c>
    </row>
    <row r="14" spans="1:18" x14ac:dyDescent="0.25">
      <c r="B14" s="188" t="s">
        <v>107</v>
      </c>
      <c r="C14" s="189">
        <v>34479</v>
      </c>
      <c r="D14" s="189">
        <v>340560</v>
      </c>
      <c r="E14" s="189">
        <v>430668</v>
      </c>
      <c r="F14" s="189">
        <v>465047</v>
      </c>
      <c r="G14" s="189">
        <v>455366</v>
      </c>
      <c r="H14" s="190">
        <f t="shared" si="0"/>
        <v>-2.081725072949614E-2</v>
      </c>
      <c r="I14" s="190">
        <f t="shared" si="1"/>
        <v>0.8836636161112793</v>
      </c>
      <c r="J14" s="101"/>
      <c r="K14" s="188" t="s">
        <v>107</v>
      </c>
      <c r="L14" s="189">
        <v>2561</v>
      </c>
      <c r="M14" s="189">
        <v>23212</v>
      </c>
      <c r="N14" s="189">
        <v>26363</v>
      </c>
      <c r="O14" s="189">
        <v>27091</v>
      </c>
      <c r="P14" s="189">
        <v>27237</v>
      </c>
      <c r="Q14" s="190">
        <f t="shared" si="2"/>
        <v>5.3892436602562821E-3</v>
      </c>
      <c r="R14" s="190">
        <f t="shared" si="3"/>
        <v>0.97414163090128758</v>
      </c>
    </row>
    <row r="15" spans="1:18" x14ac:dyDescent="0.25">
      <c r="B15" s="192" t="s">
        <v>110</v>
      </c>
      <c r="C15" s="193">
        <v>1527</v>
      </c>
      <c r="D15" s="193">
        <v>133640</v>
      </c>
      <c r="E15" s="193">
        <v>168526</v>
      </c>
      <c r="F15" s="193">
        <v>181322</v>
      </c>
      <c r="G15" s="193">
        <v>182398</v>
      </c>
      <c r="H15" s="194">
        <f t="shared" si="0"/>
        <v>5.9341944165627325E-3</v>
      </c>
      <c r="I15" s="194">
        <f t="shared" si="1"/>
        <v>0.35395369055104053</v>
      </c>
      <c r="J15" s="101"/>
      <c r="K15" s="192" t="s">
        <v>110</v>
      </c>
      <c r="L15" s="193">
        <v>91</v>
      </c>
      <c r="M15" s="193">
        <v>8473</v>
      </c>
      <c r="N15" s="193">
        <v>10215</v>
      </c>
      <c r="O15" s="193">
        <v>11245</v>
      </c>
      <c r="P15" s="193">
        <v>11537</v>
      </c>
      <c r="Q15" s="194">
        <f t="shared" si="2"/>
        <v>2.5967096487327757E-2</v>
      </c>
      <c r="R15" s="194">
        <f t="shared" si="3"/>
        <v>0.41262517882689559</v>
      </c>
    </row>
    <row r="16" spans="1:18" x14ac:dyDescent="0.25">
      <c r="B16" s="192" t="s">
        <v>113</v>
      </c>
      <c r="C16" s="193">
        <v>5039</v>
      </c>
      <c r="D16" s="193">
        <v>35627</v>
      </c>
      <c r="E16" s="193">
        <v>49170</v>
      </c>
      <c r="F16" s="193">
        <v>54099</v>
      </c>
      <c r="G16" s="193">
        <v>49506</v>
      </c>
      <c r="H16" s="194">
        <f t="shared" si="0"/>
        <v>-8.4899905728386793E-2</v>
      </c>
      <c r="I16" s="194">
        <f t="shared" si="1"/>
        <v>9.6069208019933405E-2</v>
      </c>
      <c r="J16" s="101"/>
      <c r="K16" s="192" t="s">
        <v>113</v>
      </c>
      <c r="L16" s="193">
        <v>216</v>
      </c>
      <c r="M16" s="193">
        <v>1541</v>
      </c>
      <c r="N16" s="193">
        <v>2262</v>
      </c>
      <c r="O16" s="193">
        <v>2490</v>
      </c>
      <c r="P16" s="193">
        <v>2167</v>
      </c>
      <c r="Q16" s="194">
        <f t="shared" si="2"/>
        <v>-0.129718875502008</v>
      </c>
      <c r="R16" s="194">
        <f t="shared" si="3"/>
        <v>7.7503576537911303E-2</v>
      </c>
    </row>
    <row r="17" spans="2:22" x14ac:dyDescent="0.25">
      <c r="B17" s="192" t="s">
        <v>116</v>
      </c>
      <c r="C17" s="193">
        <v>8324</v>
      </c>
      <c r="D17" s="193">
        <v>20225</v>
      </c>
      <c r="E17" s="193">
        <v>25546</v>
      </c>
      <c r="F17" s="193">
        <v>26942</v>
      </c>
      <c r="G17" s="193">
        <v>24872</v>
      </c>
      <c r="H17" s="194">
        <f t="shared" si="0"/>
        <v>-7.6831712567738131E-2</v>
      </c>
      <c r="I17" s="194">
        <f t="shared" si="1"/>
        <v>4.8265530276568165E-2</v>
      </c>
      <c r="J17" s="101"/>
      <c r="K17" s="192" t="s">
        <v>116</v>
      </c>
      <c r="L17" s="193">
        <v>1014</v>
      </c>
      <c r="M17" s="193">
        <v>3136</v>
      </c>
      <c r="N17" s="193">
        <v>2492</v>
      </c>
      <c r="O17" s="193">
        <v>2396</v>
      </c>
      <c r="P17" s="193">
        <v>2587</v>
      </c>
      <c r="Q17" s="194">
        <f t="shared" si="2"/>
        <v>7.9716193656093504E-2</v>
      </c>
      <c r="R17" s="194">
        <f t="shared" si="3"/>
        <v>9.2525035765379113E-2</v>
      </c>
    </row>
    <row r="18" spans="2:22" x14ac:dyDescent="0.25">
      <c r="B18" s="192" t="s">
        <v>123</v>
      </c>
      <c r="C18" s="193">
        <v>646</v>
      </c>
      <c r="D18" s="193">
        <v>16794</v>
      </c>
      <c r="E18" s="193">
        <v>15703</v>
      </c>
      <c r="F18" s="193">
        <v>18859</v>
      </c>
      <c r="G18" s="193">
        <v>18189</v>
      </c>
      <c r="H18" s="194">
        <f t="shared" si="0"/>
        <v>-3.5526804178376392E-2</v>
      </c>
      <c r="I18" s="194">
        <f t="shared" si="1"/>
        <v>3.5296788766504439E-2</v>
      </c>
      <c r="J18" s="101"/>
      <c r="K18" s="192" t="s">
        <v>123</v>
      </c>
      <c r="L18" s="193">
        <v>43</v>
      </c>
      <c r="M18" s="193">
        <v>863</v>
      </c>
      <c r="N18" s="193">
        <v>893</v>
      </c>
      <c r="O18" s="193">
        <v>845</v>
      </c>
      <c r="P18" s="193">
        <v>751</v>
      </c>
      <c r="Q18" s="194">
        <f t="shared" si="2"/>
        <v>-0.1112426035502958</v>
      </c>
      <c r="R18" s="194">
        <f t="shared" si="3"/>
        <v>2.6859799713876968E-2</v>
      </c>
    </row>
    <row r="19" spans="2:22" x14ac:dyDescent="0.25">
      <c r="B19" s="192" t="s">
        <v>119</v>
      </c>
      <c r="C19" s="193">
        <v>677</v>
      </c>
      <c r="D19" s="193">
        <v>16122</v>
      </c>
      <c r="E19" s="193">
        <v>16177</v>
      </c>
      <c r="F19" s="193">
        <v>17001</v>
      </c>
      <c r="G19" s="193">
        <v>15355</v>
      </c>
      <c r="H19" s="194">
        <f t="shared" si="0"/>
        <v>-9.6817834245044421E-2</v>
      </c>
      <c r="I19" s="194">
        <f t="shared" si="1"/>
        <v>2.9797250619037638E-2</v>
      </c>
      <c r="J19" s="101"/>
      <c r="K19" s="192" t="s">
        <v>119</v>
      </c>
      <c r="L19" s="193">
        <v>23</v>
      </c>
      <c r="M19" s="193">
        <v>455</v>
      </c>
      <c r="N19" s="193">
        <v>534</v>
      </c>
      <c r="O19" s="193">
        <v>558</v>
      </c>
      <c r="P19" s="193">
        <v>415</v>
      </c>
      <c r="Q19" s="194">
        <f t="shared" si="2"/>
        <v>-0.25627240143369179</v>
      </c>
      <c r="R19" s="194">
        <f t="shared" si="3"/>
        <v>1.4842632331902719E-2</v>
      </c>
    </row>
    <row r="20" spans="2:22" x14ac:dyDescent="0.25">
      <c r="B20" s="192" t="s">
        <v>128</v>
      </c>
      <c r="C20" s="193">
        <v>117</v>
      </c>
      <c r="D20" s="193">
        <v>10516</v>
      </c>
      <c r="E20" s="193">
        <v>15767</v>
      </c>
      <c r="F20" s="193">
        <v>13877</v>
      </c>
      <c r="G20" s="193">
        <v>12487</v>
      </c>
      <c r="H20" s="194">
        <f t="shared" si="0"/>
        <v>-0.10016574187504501</v>
      </c>
      <c r="I20" s="194">
        <f t="shared" si="1"/>
        <v>2.4231733538256139E-2</v>
      </c>
      <c r="J20" s="101"/>
      <c r="K20" s="192" t="s">
        <v>128</v>
      </c>
      <c r="L20" s="193">
        <v>5</v>
      </c>
      <c r="M20" s="193">
        <v>534</v>
      </c>
      <c r="N20" s="193">
        <v>869</v>
      </c>
      <c r="O20" s="193">
        <v>803</v>
      </c>
      <c r="P20" s="193">
        <v>681</v>
      </c>
      <c r="Q20" s="194">
        <f t="shared" si="2"/>
        <v>-0.15193026151930267</v>
      </c>
      <c r="R20" s="194">
        <f t="shared" si="3"/>
        <v>2.4356223175965665E-2</v>
      </c>
    </row>
    <row r="21" spans="2:22" x14ac:dyDescent="0.25">
      <c r="B21" s="192" t="s">
        <v>131</v>
      </c>
      <c r="C21" s="193">
        <v>680</v>
      </c>
      <c r="D21" s="193">
        <v>6902</v>
      </c>
      <c r="E21" s="193">
        <v>12428</v>
      </c>
      <c r="F21" s="193">
        <v>14263</v>
      </c>
      <c r="G21" s="193">
        <v>11218</v>
      </c>
      <c r="H21" s="194">
        <f t="shared" si="0"/>
        <v>-0.21348944822267402</v>
      </c>
      <c r="I21" s="194">
        <f t="shared" si="1"/>
        <v>2.1769166880127921E-2</v>
      </c>
      <c r="J21" s="101"/>
      <c r="K21" s="192" t="s">
        <v>131</v>
      </c>
      <c r="L21" s="193">
        <v>11</v>
      </c>
      <c r="M21" s="193">
        <v>221</v>
      </c>
      <c r="N21" s="193">
        <v>615</v>
      </c>
      <c r="O21" s="193">
        <v>523</v>
      </c>
      <c r="P21" s="193">
        <v>360</v>
      </c>
      <c r="Q21" s="194">
        <f t="shared" si="2"/>
        <v>-0.31166347992351817</v>
      </c>
      <c r="R21" s="194">
        <f t="shared" si="3"/>
        <v>1.2875536480686695E-2</v>
      </c>
    </row>
    <row r="22" spans="2:22" x14ac:dyDescent="0.25">
      <c r="B22" s="197" t="s">
        <v>145</v>
      </c>
      <c r="C22" s="198">
        <f>C14-SUM(C15:C21)</f>
        <v>17469</v>
      </c>
      <c r="D22" s="198">
        <f>D14-SUM(D15:D21)</f>
        <v>100734</v>
      </c>
      <c r="E22" s="198">
        <f>E14-SUM(E15:E21)</f>
        <v>127351</v>
      </c>
      <c r="F22" s="198">
        <f>F14-SUM(F15:F21)</f>
        <v>138684</v>
      </c>
      <c r="G22" s="198">
        <f>G14-SUM(G15:G21)</f>
        <v>141341</v>
      </c>
      <c r="H22" s="199">
        <f t="shared" si="0"/>
        <v>1.9158662859450226E-2</v>
      </c>
      <c r="I22" s="199">
        <f t="shared" si="1"/>
        <v>0.27428024745981106</v>
      </c>
      <c r="J22" s="101"/>
      <c r="K22" s="197" t="s">
        <v>145</v>
      </c>
      <c r="L22" s="198">
        <f>L14-SUM(L15:L21)</f>
        <v>1158</v>
      </c>
      <c r="M22" s="198">
        <f>M14-SUM(M15:M21)</f>
        <v>7989</v>
      </c>
      <c r="N22" s="198">
        <f>N14-SUM(N15:N21)</f>
        <v>8483</v>
      </c>
      <c r="O22" s="198">
        <f>O14-SUM(O15:O21)</f>
        <v>8231</v>
      </c>
      <c r="P22" s="198">
        <f>P14-SUM(P15:P21)</f>
        <v>8739</v>
      </c>
      <c r="Q22" s="199">
        <f t="shared" si="2"/>
        <v>6.1717895759932029E-2</v>
      </c>
      <c r="R22" s="199">
        <f t="shared" si="3"/>
        <v>0.31255364806866953</v>
      </c>
    </row>
    <row r="23" spans="2:22" x14ac:dyDescent="0.25">
      <c r="B23" s="184" t="s">
        <v>44</v>
      </c>
      <c r="C23" s="205"/>
      <c r="D23" s="205"/>
      <c r="E23" s="205"/>
      <c r="F23" s="205"/>
      <c r="G23" s="205"/>
      <c r="H23" s="206"/>
      <c r="I23" s="206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</row>
    <row r="24" spans="2:22" x14ac:dyDescent="0.25">
      <c r="B24" s="185" t="s">
        <v>68</v>
      </c>
      <c r="C24" s="207">
        <v>21931</v>
      </c>
      <c r="D24" s="207">
        <v>153015</v>
      </c>
      <c r="E24" s="207">
        <v>177657</v>
      </c>
      <c r="F24" s="207">
        <v>186781</v>
      </c>
      <c r="G24" s="207">
        <v>178289</v>
      </c>
      <c r="H24" s="208">
        <f t="shared" ref="H24:H36" si="4">IFERROR(G24/F24-1,"-")</f>
        <v>-4.5465009824339764E-2</v>
      </c>
      <c r="I24" s="208">
        <f t="shared" ref="I24:I36" si="5">G24/G$10</f>
        <v>0.34597994240427232</v>
      </c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</row>
    <row r="25" spans="2:22" x14ac:dyDescent="0.25">
      <c r="B25" s="188" t="s">
        <v>97</v>
      </c>
      <c r="C25" s="189">
        <v>8935</v>
      </c>
      <c r="D25" s="189">
        <v>10386</v>
      </c>
      <c r="E25" s="189">
        <v>7225</v>
      </c>
      <c r="F25" s="189">
        <v>8736</v>
      </c>
      <c r="G25" s="189">
        <v>6280</v>
      </c>
      <c r="H25" s="190">
        <f t="shared" si="4"/>
        <v>-0.28113553113553114</v>
      </c>
      <c r="I25" s="190">
        <f t="shared" si="5"/>
        <v>1.2186697094598267E-2</v>
      </c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</row>
    <row r="26" spans="2:22" x14ac:dyDescent="0.25">
      <c r="B26" s="192" t="s">
        <v>103</v>
      </c>
      <c r="C26" s="193">
        <v>6493</v>
      </c>
      <c r="D26" s="193">
        <v>4569</v>
      </c>
      <c r="E26" s="193">
        <v>2646</v>
      </c>
      <c r="F26" s="193">
        <v>3348</v>
      </c>
      <c r="G26" s="193">
        <v>2159</v>
      </c>
      <c r="H26" s="194">
        <f t="shared" si="4"/>
        <v>-0.35513739545997614</v>
      </c>
      <c r="I26" s="194">
        <f t="shared" si="5"/>
        <v>4.189662265483703E-3</v>
      </c>
    </row>
    <row r="27" spans="2:22" x14ac:dyDescent="0.25">
      <c r="B27" s="192" t="s">
        <v>100</v>
      </c>
      <c r="C27" s="193">
        <v>2442</v>
      </c>
      <c r="D27" s="193">
        <v>5817</v>
      </c>
      <c r="E27" s="193">
        <v>4579</v>
      </c>
      <c r="F27" s="193">
        <v>5388</v>
      </c>
      <c r="G27" s="193">
        <v>4121</v>
      </c>
      <c r="H27" s="194">
        <f t="shared" si="4"/>
        <v>-0.2351521900519673</v>
      </c>
      <c r="I27" s="194">
        <f t="shared" si="5"/>
        <v>7.9970348291145636E-3</v>
      </c>
    </row>
    <row r="28" spans="2:22" x14ac:dyDescent="0.25">
      <c r="B28" s="188" t="s">
        <v>107</v>
      </c>
      <c r="C28" s="189">
        <v>12996</v>
      </c>
      <c r="D28" s="189">
        <v>142629</v>
      </c>
      <c r="E28" s="189">
        <v>170432</v>
      </c>
      <c r="F28" s="189">
        <v>178045</v>
      </c>
      <c r="G28" s="189">
        <v>172009</v>
      </c>
      <c r="H28" s="190">
        <f t="shared" si="4"/>
        <v>-3.3901541745064434E-2</v>
      </c>
      <c r="I28" s="190">
        <f t="shared" si="5"/>
        <v>0.33379324530967408</v>
      </c>
    </row>
    <row r="29" spans="2:22" x14ac:dyDescent="0.25">
      <c r="B29" s="192" t="s">
        <v>110</v>
      </c>
      <c r="C29" s="193">
        <v>594</v>
      </c>
      <c r="D29" s="193">
        <v>64598</v>
      </c>
      <c r="E29" s="193">
        <v>76477</v>
      </c>
      <c r="F29" s="193">
        <v>80160</v>
      </c>
      <c r="G29" s="193">
        <v>80153</v>
      </c>
      <c r="H29" s="194">
        <f t="shared" si="4"/>
        <v>-8.7325349301448085E-5</v>
      </c>
      <c r="I29" s="194">
        <f t="shared" si="5"/>
        <v>0.15554145417569026</v>
      </c>
    </row>
    <row r="30" spans="2:22" x14ac:dyDescent="0.25">
      <c r="B30" s="192" t="s">
        <v>113</v>
      </c>
      <c r="C30" s="193">
        <v>1912</v>
      </c>
      <c r="D30" s="193">
        <v>13926</v>
      </c>
      <c r="E30" s="193">
        <v>18213</v>
      </c>
      <c r="F30" s="193">
        <v>18866</v>
      </c>
      <c r="G30" s="193">
        <v>16993</v>
      </c>
      <c r="H30" s="194">
        <f t="shared" si="4"/>
        <v>-9.9279126470899981E-2</v>
      </c>
      <c r="I30" s="194">
        <f t="shared" si="5"/>
        <v>3.2975882759316615E-2</v>
      </c>
    </row>
    <row r="31" spans="2:22" x14ac:dyDescent="0.25">
      <c r="B31" s="192" t="s">
        <v>116</v>
      </c>
      <c r="C31" s="193">
        <v>3688</v>
      </c>
      <c r="D31" s="193">
        <v>7162</v>
      </c>
      <c r="E31" s="193">
        <v>8107</v>
      </c>
      <c r="F31" s="193">
        <v>8148</v>
      </c>
      <c r="G31" s="193">
        <v>6377</v>
      </c>
      <c r="H31" s="194">
        <f t="shared" si="4"/>
        <v>-0.21735395189003437</v>
      </c>
      <c r="I31" s="194">
        <f t="shared" si="5"/>
        <v>1.2374931110231392E-2</v>
      </c>
    </row>
    <row r="32" spans="2:22" x14ac:dyDescent="0.25">
      <c r="B32" s="192" t="s">
        <v>123</v>
      </c>
      <c r="C32" s="193">
        <v>203</v>
      </c>
      <c r="D32" s="193">
        <v>7968</v>
      </c>
      <c r="E32" s="193">
        <v>6555</v>
      </c>
      <c r="F32" s="193">
        <v>7447</v>
      </c>
      <c r="G32" s="193">
        <v>7101</v>
      </c>
      <c r="H32" s="194">
        <f t="shared" si="4"/>
        <v>-4.6461662414395088E-2</v>
      </c>
      <c r="I32" s="194">
        <f t="shared" si="5"/>
        <v>1.3779894278462148E-2</v>
      </c>
    </row>
    <row r="33" spans="2:9" x14ac:dyDescent="0.25">
      <c r="B33" s="192" t="s">
        <v>119</v>
      </c>
      <c r="C33" s="193">
        <v>393</v>
      </c>
      <c r="D33" s="193">
        <v>9731</v>
      </c>
      <c r="E33" s="193">
        <v>9109</v>
      </c>
      <c r="F33" s="193">
        <v>8588</v>
      </c>
      <c r="G33" s="193">
        <v>8273</v>
      </c>
      <c r="H33" s="194">
        <f t="shared" si="4"/>
        <v>-3.6679087098276719E-2</v>
      </c>
      <c r="I33" s="194">
        <f t="shared" si="5"/>
        <v>1.6054226920957239E-2</v>
      </c>
    </row>
    <row r="34" spans="2:9" x14ac:dyDescent="0.25">
      <c r="B34" s="192" t="s">
        <v>128</v>
      </c>
      <c r="C34" s="193">
        <v>42</v>
      </c>
      <c r="D34" s="193">
        <v>3919</v>
      </c>
      <c r="E34" s="193">
        <v>5444</v>
      </c>
      <c r="F34" s="193">
        <v>4603</v>
      </c>
      <c r="G34" s="193">
        <v>4422</v>
      </c>
      <c r="H34" s="194">
        <f t="shared" si="4"/>
        <v>-3.9322181186182914E-2</v>
      </c>
      <c r="I34" s="194">
        <f t="shared" si="5"/>
        <v>8.5811424446359131E-3</v>
      </c>
    </row>
    <row r="35" spans="2:9" x14ac:dyDescent="0.25">
      <c r="B35" s="192" t="s">
        <v>131</v>
      </c>
      <c r="C35" s="193">
        <v>101</v>
      </c>
      <c r="D35" s="193">
        <v>2037</v>
      </c>
      <c r="E35" s="193">
        <v>4234</v>
      </c>
      <c r="F35" s="193">
        <v>4561</v>
      </c>
      <c r="G35" s="193">
        <v>3830</v>
      </c>
      <c r="H35" s="194">
        <f t="shared" si="4"/>
        <v>-0.16027187020390266</v>
      </c>
      <c r="I35" s="194">
        <f t="shared" si="5"/>
        <v>7.4323327822151848E-3</v>
      </c>
    </row>
    <row r="36" spans="2:9" x14ac:dyDescent="0.25">
      <c r="B36" s="197" t="s">
        <v>145</v>
      </c>
      <c r="C36" s="198">
        <f>C28-SUM(C29:C35)</f>
        <v>6063</v>
      </c>
      <c r="D36" s="198">
        <f>D28-SUM(D29:D35)</f>
        <v>33288</v>
      </c>
      <c r="E36" s="198">
        <f>E28-SUM(E29:E35)</f>
        <v>42293</v>
      </c>
      <c r="F36" s="198">
        <f>F28-SUM(F29:F35)</f>
        <v>45672</v>
      </c>
      <c r="G36" s="198">
        <f>G28-SUM(G29:G35)</f>
        <v>44860</v>
      </c>
      <c r="H36" s="199">
        <f t="shared" si="4"/>
        <v>-1.7778945524610235E-2</v>
      </c>
      <c r="I36" s="199">
        <f t="shared" si="5"/>
        <v>8.7053380838165315E-2</v>
      </c>
    </row>
    <row r="37" spans="2:9" x14ac:dyDescent="0.25">
      <c r="B37" s="184" t="s">
        <v>45</v>
      </c>
      <c r="C37" s="205"/>
      <c r="D37" s="205"/>
      <c r="E37" s="205"/>
      <c r="F37" s="205"/>
      <c r="G37" s="205"/>
      <c r="H37" s="206"/>
      <c r="I37" s="206"/>
    </row>
    <row r="38" spans="2:9" x14ac:dyDescent="0.25">
      <c r="B38" s="185" t="s">
        <v>68</v>
      </c>
      <c r="C38" s="207">
        <v>11333</v>
      </c>
      <c r="D38" s="207">
        <v>102912</v>
      </c>
      <c r="E38" s="207">
        <v>125630</v>
      </c>
      <c r="F38" s="207">
        <v>135469</v>
      </c>
      <c r="G38" s="207">
        <v>138529</v>
      </c>
      <c r="H38" s="208">
        <f t="shared" ref="H38:H50" si="6">IFERROR(G38/F38-1,"-")</f>
        <v>2.2588193608869878E-2</v>
      </c>
      <c r="I38" s="208">
        <f t="shared" ref="I38:I50" si="7">G38/G$10</f>
        <v>0.26882340156331258</v>
      </c>
    </row>
    <row r="39" spans="2:9" x14ac:dyDescent="0.25">
      <c r="B39" s="188" t="s">
        <v>97</v>
      </c>
      <c r="C39" s="189">
        <v>3197</v>
      </c>
      <c r="D39" s="189">
        <v>6316</v>
      </c>
      <c r="E39" s="189">
        <v>4714</v>
      </c>
      <c r="F39" s="189">
        <v>5537</v>
      </c>
      <c r="G39" s="189">
        <v>6574</v>
      </c>
      <c r="H39" s="190">
        <f t="shared" si="6"/>
        <v>0.18728553368249945</v>
      </c>
      <c r="I39" s="190">
        <f t="shared" si="7"/>
        <v>1.2757220812084236E-2</v>
      </c>
    </row>
    <row r="40" spans="2:9" x14ac:dyDescent="0.25">
      <c r="B40" s="192" t="s">
        <v>103</v>
      </c>
      <c r="C40" s="193">
        <v>2429</v>
      </c>
      <c r="D40" s="193">
        <v>2586</v>
      </c>
      <c r="E40" s="193">
        <v>1495</v>
      </c>
      <c r="F40" s="193">
        <v>1960</v>
      </c>
      <c r="G40" s="193">
        <v>2386</v>
      </c>
      <c r="H40" s="194">
        <f t="shared" si="6"/>
        <v>0.21734693877551026</v>
      </c>
      <c r="I40" s="194">
        <f t="shared" si="7"/>
        <v>4.6301686732024621E-3</v>
      </c>
    </row>
    <row r="41" spans="2:9" x14ac:dyDescent="0.25">
      <c r="B41" s="192" t="s">
        <v>100</v>
      </c>
      <c r="C41" s="193">
        <v>768</v>
      </c>
      <c r="D41" s="193">
        <v>3730</v>
      </c>
      <c r="E41" s="193">
        <v>3219</v>
      </c>
      <c r="F41" s="193">
        <v>3577</v>
      </c>
      <c r="G41" s="193">
        <v>4188</v>
      </c>
      <c r="H41" s="194">
        <f t="shared" si="6"/>
        <v>0.17081353089180884</v>
      </c>
      <c r="I41" s="194">
        <f t="shared" si="7"/>
        <v>8.1270521388817733E-3</v>
      </c>
    </row>
    <row r="42" spans="2:9" x14ac:dyDescent="0.25">
      <c r="B42" s="188" t="s">
        <v>107</v>
      </c>
      <c r="C42" s="189">
        <v>8136</v>
      </c>
      <c r="D42" s="189">
        <v>96596</v>
      </c>
      <c r="E42" s="189">
        <v>120916</v>
      </c>
      <c r="F42" s="189">
        <v>129932</v>
      </c>
      <c r="G42" s="189">
        <v>131955</v>
      </c>
      <c r="H42" s="190">
        <f t="shared" si="6"/>
        <v>1.5569682603207902E-2</v>
      </c>
      <c r="I42" s="190">
        <f t="shared" si="7"/>
        <v>0.25606618075122839</v>
      </c>
    </row>
    <row r="43" spans="2:9" x14ac:dyDescent="0.25">
      <c r="B43" s="192" t="s">
        <v>110</v>
      </c>
      <c r="C43" s="193">
        <v>338</v>
      </c>
      <c r="D43" s="193">
        <v>39247</v>
      </c>
      <c r="E43" s="193">
        <v>49531</v>
      </c>
      <c r="F43" s="193">
        <v>54933</v>
      </c>
      <c r="G43" s="193">
        <v>56207</v>
      </c>
      <c r="H43" s="194">
        <f t="shared" si="6"/>
        <v>2.3191888300293062E-2</v>
      </c>
      <c r="I43" s="194">
        <f t="shared" si="7"/>
        <v>0.10907287955351667</v>
      </c>
    </row>
    <row r="44" spans="2:9" x14ac:dyDescent="0.25">
      <c r="B44" s="192" t="s">
        <v>113</v>
      </c>
      <c r="C44" s="193">
        <v>719</v>
      </c>
      <c r="D44" s="193">
        <v>3775</v>
      </c>
      <c r="E44" s="193">
        <v>5933</v>
      </c>
      <c r="F44" s="193">
        <v>5850</v>
      </c>
      <c r="G44" s="193">
        <v>5416</v>
      </c>
      <c r="H44" s="194">
        <f t="shared" si="6"/>
        <v>-7.4188034188034213E-2</v>
      </c>
      <c r="I44" s="194">
        <f t="shared" si="7"/>
        <v>1.0510055965659905E-2</v>
      </c>
    </row>
    <row r="45" spans="2:9" x14ac:dyDescent="0.25">
      <c r="B45" s="192" t="s">
        <v>116</v>
      </c>
      <c r="C45" s="193">
        <v>1531</v>
      </c>
      <c r="D45" s="193">
        <v>2966</v>
      </c>
      <c r="E45" s="193">
        <v>3332</v>
      </c>
      <c r="F45" s="193">
        <v>3469</v>
      </c>
      <c r="G45" s="193">
        <v>3829</v>
      </c>
      <c r="H45" s="194">
        <f t="shared" si="6"/>
        <v>0.1037763044104929</v>
      </c>
      <c r="I45" s="194">
        <f t="shared" si="7"/>
        <v>7.4303922253529872E-3</v>
      </c>
    </row>
    <row r="46" spans="2:9" x14ac:dyDescent="0.25">
      <c r="B46" s="192" t="s">
        <v>123</v>
      </c>
      <c r="C46" s="193">
        <v>166</v>
      </c>
      <c r="D46" s="193">
        <v>5224</v>
      </c>
      <c r="E46" s="193">
        <v>5687</v>
      </c>
      <c r="F46" s="193">
        <v>6060</v>
      </c>
      <c r="G46" s="193">
        <v>5899</v>
      </c>
      <c r="H46" s="194">
        <f t="shared" si="6"/>
        <v>-2.6567656765676517E-2</v>
      </c>
      <c r="I46" s="194">
        <f t="shared" si="7"/>
        <v>1.1447344930101142E-2</v>
      </c>
    </row>
    <row r="47" spans="2:9" x14ac:dyDescent="0.25">
      <c r="B47" s="192" t="s">
        <v>119</v>
      </c>
      <c r="C47" s="193">
        <v>83</v>
      </c>
      <c r="D47" s="193">
        <v>3834</v>
      </c>
      <c r="E47" s="193">
        <v>4177</v>
      </c>
      <c r="F47" s="193">
        <v>4879</v>
      </c>
      <c r="G47" s="193">
        <v>3967</v>
      </c>
      <c r="H47" s="194">
        <f t="shared" si="6"/>
        <v>-0.18692354990776794</v>
      </c>
      <c r="I47" s="194">
        <f t="shared" si="7"/>
        <v>7.6981890723361972E-3</v>
      </c>
    </row>
    <row r="48" spans="2:9" x14ac:dyDescent="0.25">
      <c r="B48" s="192" t="s">
        <v>128</v>
      </c>
      <c r="C48" s="193">
        <v>37</v>
      </c>
      <c r="D48" s="193">
        <v>4252</v>
      </c>
      <c r="E48" s="193">
        <v>5396</v>
      </c>
      <c r="F48" s="193">
        <v>4760</v>
      </c>
      <c r="G48" s="193">
        <v>4547</v>
      </c>
      <c r="H48" s="194">
        <f t="shared" si="6"/>
        <v>-4.4747899159663818E-2</v>
      </c>
      <c r="I48" s="194">
        <f t="shared" si="7"/>
        <v>8.8237120524105594E-3</v>
      </c>
    </row>
    <row r="49" spans="2:9" x14ac:dyDescent="0.25">
      <c r="B49" s="192" t="s">
        <v>131</v>
      </c>
      <c r="C49" s="193">
        <v>437</v>
      </c>
      <c r="D49" s="193">
        <v>3074</v>
      </c>
      <c r="E49" s="193">
        <v>4976</v>
      </c>
      <c r="F49" s="193">
        <v>5436</v>
      </c>
      <c r="G49" s="193">
        <v>4418</v>
      </c>
      <c r="H49" s="194">
        <f t="shared" si="6"/>
        <v>-0.1872700515084621</v>
      </c>
      <c r="I49" s="194">
        <f t="shared" si="7"/>
        <v>8.5733802171871244E-3</v>
      </c>
    </row>
    <row r="50" spans="2:9" x14ac:dyDescent="0.25">
      <c r="B50" s="197" t="s">
        <v>145</v>
      </c>
      <c r="C50" s="198">
        <f>C42-SUM(C43:C49)</f>
        <v>4825</v>
      </c>
      <c r="D50" s="198">
        <f>D42-SUM(D43:D49)</f>
        <v>34224</v>
      </c>
      <c r="E50" s="198">
        <f>E42-SUM(E43:E49)</f>
        <v>41884</v>
      </c>
      <c r="F50" s="198">
        <f>F42-SUM(F43:F49)</f>
        <v>44545</v>
      </c>
      <c r="G50" s="198">
        <f>G42-SUM(G43:G49)</f>
        <v>47672</v>
      </c>
      <c r="H50" s="199">
        <f t="shared" si="6"/>
        <v>7.0198675496688789E-2</v>
      </c>
      <c r="I50" s="199">
        <f t="shared" si="7"/>
        <v>9.2510226734663775E-2</v>
      </c>
    </row>
    <row r="51" spans="2:9" x14ac:dyDescent="0.25">
      <c r="B51" s="184" t="s">
        <v>46</v>
      </c>
      <c r="C51" s="205"/>
      <c r="D51" s="205"/>
      <c r="E51" s="205"/>
      <c r="F51" s="205"/>
      <c r="G51" s="205"/>
      <c r="H51" s="206"/>
      <c r="I51" s="206"/>
    </row>
    <row r="52" spans="2:9" x14ac:dyDescent="0.25">
      <c r="B52" s="185" t="s">
        <v>68</v>
      </c>
      <c r="C52" s="207">
        <v>390</v>
      </c>
      <c r="D52" s="207">
        <v>3092</v>
      </c>
      <c r="E52" s="207">
        <v>4933</v>
      </c>
      <c r="F52" s="207">
        <v>5269</v>
      </c>
      <c r="G52" s="207">
        <v>4496</v>
      </c>
      <c r="H52" s="208">
        <f t="shared" ref="H52:H64" si="8">IFERROR(G52/F52-1,"-")</f>
        <v>-0.14670715505788579</v>
      </c>
      <c r="I52" s="208">
        <f t="shared" ref="I52:I64" si="9">G52/G$10</f>
        <v>8.7247436524385043E-3</v>
      </c>
    </row>
    <row r="53" spans="2:9" x14ac:dyDescent="0.25">
      <c r="B53" s="188" t="s">
        <v>97</v>
      </c>
      <c r="C53" s="189">
        <v>51</v>
      </c>
      <c r="D53" s="189">
        <v>142</v>
      </c>
      <c r="E53" s="189">
        <v>1670</v>
      </c>
      <c r="F53" s="189">
        <v>972</v>
      </c>
      <c r="G53" s="189">
        <v>653</v>
      </c>
      <c r="H53" s="190">
        <f t="shared" si="8"/>
        <v>-0.32818930041152261</v>
      </c>
      <c r="I53" s="190">
        <f t="shared" si="9"/>
        <v>1.2671836310147559E-3</v>
      </c>
    </row>
    <row r="54" spans="2:9" x14ac:dyDescent="0.25">
      <c r="B54" s="192" t="s">
        <v>103</v>
      </c>
      <c r="C54" s="193">
        <v>39</v>
      </c>
      <c r="D54" s="193">
        <v>28</v>
      </c>
      <c r="E54" s="193">
        <v>1178</v>
      </c>
      <c r="F54" s="193">
        <v>379</v>
      </c>
      <c r="G54" s="193">
        <v>397</v>
      </c>
      <c r="H54" s="194">
        <f t="shared" si="8"/>
        <v>4.7493403693931402E-2</v>
      </c>
      <c r="I54" s="194">
        <f t="shared" si="9"/>
        <v>7.7040107429227891E-4</v>
      </c>
    </row>
    <row r="55" spans="2:9" x14ac:dyDescent="0.25">
      <c r="B55" s="192" t="s">
        <v>100</v>
      </c>
      <c r="C55" s="193">
        <v>12</v>
      </c>
      <c r="D55" s="193">
        <v>114</v>
      </c>
      <c r="E55" s="193">
        <v>492</v>
      </c>
      <c r="F55" s="193">
        <v>593</v>
      </c>
      <c r="G55" s="193">
        <v>256</v>
      </c>
      <c r="H55" s="194">
        <f t="shared" si="8"/>
        <v>-0.56829679595278249</v>
      </c>
      <c r="I55" s="194">
        <f t="shared" si="9"/>
        <v>4.9678255672247712E-4</v>
      </c>
    </row>
    <row r="56" spans="2:9" x14ac:dyDescent="0.25">
      <c r="B56" s="188" t="s">
        <v>107</v>
      </c>
      <c r="C56" s="189">
        <v>339</v>
      </c>
      <c r="D56" s="189">
        <v>2950</v>
      </c>
      <c r="E56" s="189">
        <v>3263</v>
      </c>
      <c r="F56" s="189">
        <v>4297</v>
      </c>
      <c r="G56" s="189">
        <v>3843</v>
      </c>
      <c r="H56" s="190">
        <f t="shared" si="8"/>
        <v>-0.10565510821503377</v>
      </c>
      <c r="I56" s="190">
        <f t="shared" si="9"/>
        <v>7.4575600214237476E-3</v>
      </c>
    </row>
    <row r="57" spans="2:9" x14ac:dyDescent="0.25">
      <c r="B57" s="192" t="s">
        <v>110</v>
      </c>
      <c r="C57" s="193">
        <v>6</v>
      </c>
      <c r="D57" s="193">
        <v>1084</v>
      </c>
      <c r="E57" s="193">
        <v>977</v>
      </c>
      <c r="F57" s="193">
        <v>1192</v>
      </c>
      <c r="G57" s="193">
        <v>1206</v>
      </c>
      <c r="H57" s="194">
        <f t="shared" si="8"/>
        <v>1.1744966442952975E-2</v>
      </c>
      <c r="I57" s="194">
        <f t="shared" si="9"/>
        <v>2.3403115758097942E-3</v>
      </c>
    </row>
    <row r="58" spans="2:9" x14ac:dyDescent="0.25">
      <c r="B58" s="192" t="s">
        <v>113</v>
      </c>
      <c r="C58" s="193">
        <v>207</v>
      </c>
      <c r="D58" s="193">
        <v>660</v>
      </c>
      <c r="E58" s="193">
        <v>642</v>
      </c>
      <c r="F58" s="193">
        <v>898</v>
      </c>
      <c r="G58" s="193">
        <v>865</v>
      </c>
      <c r="H58" s="194">
        <f t="shared" si="8"/>
        <v>-3.674832962138086E-2</v>
      </c>
      <c r="I58" s="194">
        <f t="shared" si="9"/>
        <v>1.6785816858005574E-3</v>
      </c>
    </row>
    <row r="59" spans="2:9" x14ac:dyDescent="0.25">
      <c r="B59" s="192" t="s">
        <v>116</v>
      </c>
      <c r="C59" s="193">
        <v>29</v>
      </c>
      <c r="D59" s="193">
        <v>140</v>
      </c>
      <c r="E59" s="193">
        <v>308</v>
      </c>
      <c r="F59" s="193">
        <v>306</v>
      </c>
      <c r="G59" s="193">
        <v>209</v>
      </c>
      <c r="H59" s="194">
        <f t="shared" si="8"/>
        <v>-0.31699346405228757</v>
      </c>
      <c r="I59" s="194">
        <f t="shared" si="9"/>
        <v>4.0557638419920982E-4</v>
      </c>
    </row>
    <row r="60" spans="2:9" x14ac:dyDescent="0.25">
      <c r="B60" s="192" t="s">
        <v>123</v>
      </c>
      <c r="C60" s="193">
        <v>6</v>
      </c>
      <c r="D60" s="193">
        <v>121</v>
      </c>
      <c r="E60" s="193">
        <v>79</v>
      </c>
      <c r="F60" s="193">
        <v>174</v>
      </c>
      <c r="G60" s="193">
        <v>105</v>
      </c>
      <c r="H60" s="194">
        <f t="shared" si="8"/>
        <v>-0.39655172413793105</v>
      </c>
      <c r="I60" s="194">
        <f t="shared" si="9"/>
        <v>2.0375847053070349E-4</v>
      </c>
    </row>
    <row r="61" spans="2:9" x14ac:dyDescent="0.25">
      <c r="B61" s="192" t="s">
        <v>119</v>
      </c>
      <c r="C61" s="193">
        <v>3</v>
      </c>
      <c r="D61" s="193">
        <v>120</v>
      </c>
      <c r="E61" s="193">
        <v>75</v>
      </c>
      <c r="F61" s="193">
        <v>101</v>
      </c>
      <c r="G61" s="193">
        <v>139</v>
      </c>
      <c r="H61" s="194">
        <f t="shared" si="8"/>
        <v>0.37623762376237613</v>
      </c>
      <c r="I61" s="194">
        <f t="shared" si="9"/>
        <v>2.6973740384540746E-4</v>
      </c>
    </row>
    <row r="62" spans="2:9" x14ac:dyDescent="0.25">
      <c r="B62" s="192" t="s">
        <v>128</v>
      </c>
      <c r="C62" s="193">
        <v>0</v>
      </c>
      <c r="D62" s="193">
        <v>13</v>
      </c>
      <c r="E62" s="193">
        <v>52</v>
      </c>
      <c r="F62" s="193">
        <v>27</v>
      </c>
      <c r="G62" s="193">
        <v>77</v>
      </c>
      <c r="H62" s="194">
        <f t="shared" si="8"/>
        <v>1.8518518518518516</v>
      </c>
      <c r="I62" s="194">
        <f t="shared" si="9"/>
        <v>1.4942287838918256E-4</v>
      </c>
    </row>
    <row r="63" spans="2:9" x14ac:dyDescent="0.25">
      <c r="B63" s="192" t="s">
        <v>131</v>
      </c>
      <c r="C63" s="193">
        <v>0</v>
      </c>
      <c r="D63" s="193">
        <v>39</v>
      </c>
      <c r="E63" s="193">
        <v>57</v>
      </c>
      <c r="F63" s="193">
        <v>46</v>
      </c>
      <c r="G63" s="193">
        <v>27</v>
      </c>
      <c r="H63" s="194">
        <f t="shared" si="8"/>
        <v>-0.41304347826086951</v>
      </c>
      <c r="I63" s="194">
        <f t="shared" si="9"/>
        <v>5.2395035279323756E-5</v>
      </c>
    </row>
    <row r="64" spans="2:9" x14ac:dyDescent="0.25">
      <c r="B64" s="197" t="s">
        <v>145</v>
      </c>
      <c r="C64" s="198">
        <f>C56-SUM(C57:C63)</f>
        <v>88</v>
      </c>
      <c r="D64" s="198">
        <f>D56-SUM(D57:D63)</f>
        <v>773</v>
      </c>
      <c r="E64" s="198">
        <f>E56-SUM(E57:E63)</f>
        <v>1073</v>
      </c>
      <c r="F64" s="198">
        <f>F56-SUM(F57:F63)</f>
        <v>1553</v>
      </c>
      <c r="G64" s="198">
        <f>G56-SUM(G57:G63)</f>
        <v>1215</v>
      </c>
      <c r="H64" s="199">
        <f t="shared" si="8"/>
        <v>-0.21764327108821635</v>
      </c>
      <c r="I64" s="199">
        <f t="shared" si="9"/>
        <v>2.3577765875695687E-3</v>
      </c>
    </row>
    <row r="65" spans="2:9" x14ac:dyDescent="0.25">
      <c r="B65" s="184" t="s">
        <v>47</v>
      </c>
      <c r="C65" s="205"/>
      <c r="D65" s="205"/>
      <c r="E65" s="205"/>
      <c r="F65" s="205"/>
      <c r="G65" s="205"/>
      <c r="H65" s="206"/>
      <c r="I65" s="206"/>
    </row>
    <row r="66" spans="2:9" x14ac:dyDescent="0.25">
      <c r="B66" s="185" t="s">
        <v>68</v>
      </c>
      <c r="C66" s="207">
        <v>1889</v>
      </c>
      <c r="D66" s="207">
        <v>11385</v>
      </c>
      <c r="E66" s="207">
        <v>21667</v>
      </c>
      <c r="F66" s="207">
        <v>27867</v>
      </c>
      <c r="G66" s="207">
        <v>18081</v>
      </c>
      <c r="H66" s="208">
        <f t="shared" ref="H66:H78" si="10">IFERROR(G66/F66-1,"-")</f>
        <v>-0.3511680482290882</v>
      </c>
      <c r="I66" s="208">
        <f t="shared" ref="I66:I78" si="11">G66/G$10</f>
        <v>3.508720862538714E-2</v>
      </c>
    </row>
    <row r="67" spans="2:9" x14ac:dyDescent="0.25">
      <c r="B67" s="188" t="s">
        <v>97</v>
      </c>
      <c r="C67" s="189">
        <v>843</v>
      </c>
      <c r="D67" s="189">
        <v>2571</v>
      </c>
      <c r="E67" s="189">
        <v>2445</v>
      </c>
      <c r="F67" s="189">
        <v>3850</v>
      </c>
      <c r="G67" s="189">
        <v>2230</v>
      </c>
      <c r="H67" s="190">
        <f t="shared" si="10"/>
        <v>-0.42077922077922081</v>
      </c>
      <c r="I67" s="190">
        <f t="shared" si="11"/>
        <v>4.3274418026997023E-3</v>
      </c>
    </row>
    <row r="68" spans="2:9" x14ac:dyDescent="0.25">
      <c r="B68" s="192" t="s">
        <v>103</v>
      </c>
      <c r="C68" s="193">
        <v>824</v>
      </c>
      <c r="D68" s="193">
        <v>1614</v>
      </c>
      <c r="E68" s="193">
        <v>2101</v>
      </c>
      <c r="F68" s="193">
        <v>2238</v>
      </c>
      <c r="G68" s="193">
        <v>792</v>
      </c>
      <c r="H68" s="194">
        <f t="shared" si="10"/>
        <v>-0.64611260053619302</v>
      </c>
      <c r="I68" s="194">
        <f t="shared" si="11"/>
        <v>1.5369210348601635E-3</v>
      </c>
    </row>
    <row r="69" spans="2:9" x14ac:dyDescent="0.25">
      <c r="B69" s="192" t="s">
        <v>100</v>
      </c>
      <c r="C69" s="193">
        <v>19</v>
      </c>
      <c r="D69" s="193">
        <v>957</v>
      </c>
      <c r="E69" s="193">
        <v>344</v>
      </c>
      <c r="F69" s="193">
        <v>1612</v>
      </c>
      <c r="G69" s="193">
        <v>1438</v>
      </c>
      <c r="H69" s="194">
        <f t="shared" si="10"/>
        <v>-0.10794044665012403</v>
      </c>
      <c r="I69" s="194">
        <f t="shared" si="11"/>
        <v>2.7905207678395392E-3</v>
      </c>
    </row>
    <row r="70" spans="2:9" x14ac:dyDescent="0.25">
      <c r="B70" s="188" t="s">
        <v>107</v>
      </c>
      <c r="C70" s="189">
        <v>1046</v>
      </c>
      <c r="D70" s="189">
        <v>8814</v>
      </c>
      <c r="E70" s="189">
        <v>19222</v>
      </c>
      <c r="F70" s="189">
        <v>24017</v>
      </c>
      <c r="G70" s="189">
        <v>15851</v>
      </c>
      <c r="H70" s="190">
        <f t="shared" si="10"/>
        <v>-0.34000916017820715</v>
      </c>
      <c r="I70" s="190">
        <f t="shared" si="11"/>
        <v>3.075976682268744E-2</v>
      </c>
    </row>
    <row r="71" spans="2:9" x14ac:dyDescent="0.25">
      <c r="B71" s="192" t="s">
        <v>110</v>
      </c>
      <c r="C71" s="193">
        <v>5</v>
      </c>
      <c r="D71" s="193">
        <v>3192</v>
      </c>
      <c r="E71" s="193">
        <v>6111</v>
      </c>
      <c r="F71" s="193">
        <v>7341</v>
      </c>
      <c r="G71" s="193">
        <v>7296</v>
      </c>
      <c r="H71" s="194">
        <f t="shared" si="10"/>
        <v>-6.129955046996316E-3</v>
      </c>
      <c r="I71" s="194">
        <f t="shared" si="11"/>
        <v>1.4158302866590597E-2</v>
      </c>
    </row>
    <row r="72" spans="2:9" x14ac:dyDescent="0.25">
      <c r="B72" s="192" t="s">
        <v>113</v>
      </c>
      <c r="C72" s="193">
        <v>313</v>
      </c>
      <c r="D72" s="193">
        <v>1320</v>
      </c>
      <c r="E72" s="193">
        <v>1171</v>
      </c>
      <c r="F72" s="193">
        <v>1585</v>
      </c>
      <c r="G72" s="193">
        <v>1198</v>
      </c>
      <c r="H72" s="194">
        <f t="shared" si="10"/>
        <v>-0.2441640378548896</v>
      </c>
      <c r="I72" s="194">
        <f t="shared" si="11"/>
        <v>2.3247871209122169E-3</v>
      </c>
    </row>
    <row r="73" spans="2:9" x14ac:dyDescent="0.25">
      <c r="B73" s="192" t="s">
        <v>116</v>
      </c>
      <c r="C73" s="193">
        <v>177</v>
      </c>
      <c r="D73" s="193">
        <v>775</v>
      </c>
      <c r="E73" s="193">
        <v>3031</v>
      </c>
      <c r="F73" s="193">
        <v>3212</v>
      </c>
      <c r="G73" s="193">
        <v>1026</v>
      </c>
      <c r="H73" s="194">
        <f t="shared" si="10"/>
        <v>-0.68057285180572857</v>
      </c>
      <c r="I73" s="194">
        <f t="shared" si="11"/>
        <v>1.9910113406143028E-3</v>
      </c>
    </row>
    <row r="74" spans="2:9" x14ac:dyDescent="0.25">
      <c r="B74" s="192" t="s">
        <v>123</v>
      </c>
      <c r="C74" s="193">
        <v>23</v>
      </c>
      <c r="D74" s="193">
        <v>226</v>
      </c>
      <c r="E74" s="193">
        <v>390</v>
      </c>
      <c r="F74" s="193">
        <v>1033</v>
      </c>
      <c r="G74" s="193">
        <v>627</v>
      </c>
      <c r="H74" s="194">
        <f t="shared" si="10"/>
        <v>-0.39303000968054214</v>
      </c>
      <c r="I74" s="194">
        <f t="shared" si="11"/>
        <v>1.2167291525976294E-3</v>
      </c>
    </row>
    <row r="75" spans="2:9" x14ac:dyDescent="0.25">
      <c r="B75" s="192" t="s">
        <v>119</v>
      </c>
      <c r="C75" s="193">
        <v>1</v>
      </c>
      <c r="D75" s="193">
        <v>234</v>
      </c>
      <c r="E75" s="193">
        <v>369</v>
      </c>
      <c r="F75" s="193">
        <v>703</v>
      </c>
      <c r="G75" s="193">
        <v>358</v>
      </c>
      <c r="H75" s="194">
        <f t="shared" si="10"/>
        <v>-0.49075391180654337</v>
      </c>
      <c r="I75" s="194">
        <f t="shared" si="11"/>
        <v>6.9471935666658906E-4</v>
      </c>
    </row>
    <row r="76" spans="2:9" x14ac:dyDescent="0.25">
      <c r="B76" s="192" t="s">
        <v>128</v>
      </c>
      <c r="C76" s="193">
        <v>0</v>
      </c>
      <c r="D76" s="193">
        <v>265</v>
      </c>
      <c r="E76" s="193">
        <v>1385</v>
      </c>
      <c r="F76" s="193">
        <v>1055</v>
      </c>
      <c r="G76" s="193">
        <v>485</v>
      </c>
      <c r="H76" s="194">
        <f t="shared" si="10"/>
        <v>-0.54028436018957349</v>
      </c>
      <c r="I76" s="194">
        <f t="shared" si="11"/>
        <v>9.411700781656304E-4</v>
      </c>
    </row>
    <row r="77" spans="2:9" x14ac:dyDescent="0.25">
      <c r="B77" s="192" t="s">
        <v>131</v>
      </c>
      <c r="C77" s="193">
        <v>0</v>
      </c>
      <c r="D77" s="193">
        <v>154</v>
      </c>
      <c r="E77" s="193">
        <v>247</v>
      </c>
      <c r="F77" s="193">
        <v>513</v>
      </c>
      <c r="G77" s="193">
        <v>608</v>
      </c>
      <c r="H77" s="194">
        <f t="shared" si="10"/>
        <v>0.18518518518518512</v>
      </c>
      <c r="I77" s="194">
        <f t="shared" si="11"/>
        <v>1.1798585722158832E-3</v>
      </c>
    </row>
    <row r="78" spans="2:9" x14ac:dyDescent="0.25">
      <c r="B78" s="197" t="s">
        <v>145</v>
      </c>
      <c r="C78" s="198">
        <f>C70-SUM(C71:C77)</f>
        <v>527</v>
      </c>
      <c r="D78" s="198">
        <f>D70-SUM(D71:D77)</f>
        <v>2648</v>
      </c>
      <c r="E78" s="198">
        <f>E70-SUM(E71:E77)</f>
        <v>6518</v>
      </c>
      <c r="F78" s="198">
        <f>F70-SUM(F71:F77)</f>
        <v>8575</v>
      </c>
      <c r="G78" s="198">
        <f>G70-SUM(G71:G77)</f>
        <v>4253</v>
      </c>
      <c r="H78" s="199">
        <f t="shared" si="10"/>
        <v>-0.50402332361516033</v>
      </c>
      <c r="I78" s="199">
        <f t="shared" si="11"/>
        <v>8.2531883349245896E-3</v>
      </c>
    </row>
    <row r="79" spans="2:9" x14ac:dyDescent="0.25">
      <c r="B79" s="184" t="s">
        <v>48</v>
      </c>
      <c r="C79" s="205"/>
      <c r="D79" s="205"/>
      <c r="E79" s="205"/>
      <c r="F79" s="205"/>
      <c r="G79" s="205"/>
      <c r="H79" s="206"/>
      <c r="I79" s="206"/>
    </row>
    <row r="80" spans="2:9" x14ac:dyDescent="0.25">
      <c r="B80" s="185" t="s">
        <v>68</v>
      </c>
      <c r="C80" s="207">
        <v>6799</v>
      </c>
      <c r="D80" s="207">
        <v>56972</v>
      </c>
      <c r="E80" s="207">
        <v>69900</v>
      </c>
      <c r="F80" s="207">
        <v>80389</v>
      </c>
      <c r="G80" s="207">
        <v>82767</v>
      </c>
      <c r="H80" s="208">
        <f t="shared" ref="H80:H92" si="12">IFERROR(G80/F80-1,"-")</f>
        <v>2.9581161601711647E-2</v>
      </c>
      <c r="I80" s="208">
        <f t="shared" ref="I80:I92" si="13">G80/G$10</f>
        <v>0.16061406981347368</v>
      </c>
    </row>
    <row r="81" spans="2:9" x14ac:dyDescent="0.25">
      <c r="B81" s="188" t="s">
        <v>97</v>
      </c>
      <c r="C81" s="189">
        <v>3102</v>
      </c>
      <c r="D81" s="189">
        <v>21264</v>
      </c>
      <c r="E81" s="189">
        <v>20449</v>
      </c>
      <c r="F81" s="189">
        <v>20128</v>
      </c>
      <c r="G81" s="189">
        <v>21353</v>
      </c>
      <c r="H81" s="190">
        <f t="shared" si="12"/>
        <v>6.0860492845786984E-2</v>
      </c>
      <c r="I81" s="190">
        <f t="shared" si="13"/>
        <v>4.1436710678496302E-2</v>
      </c>
    </row>
    <row r="82" spans="2:9" x14ac:dyDescent="0.25">
      <c r="B82" s="192" t="s">
        <v>103</v>
      </c>
      <c r="C82" s="193">
        <v>1900</v>
      </c>
      <c r="D82" s="193">
        <v>6002</v>
      </c>
      <c r="E82" s="193">
        <v>3214</v>
      </c>
      <c r="F82" s="193">
        <v>3643</v>
      </c>
      <c r="G82" s="193">
        <v>3654</v>
      </c>
      <c r="H82" s="194">
        <f t="shared" si="12"/>
        <v>3.0194894317869814E-3</v>
      </c>
      <c r="I82" s="194">
        <f t="shared" si="13"/>
        <v>7.0907947744684816E-3</v>
      </c>
    </row>
    <row r="83" spans="2:9" x14ac:dyDescent="0.25">
      <c r="B83" s="192" t="s">
        <v>100</v>
      </c>
      <c r="C83" s="193">
        <v>1202</v>
      </c>
      <c r="D83" s="193">
        <v>15262</v>
      </c>
      <c r="E83" s="193">
        <v>17235</v>
      </c>
      <c r="F83" s="193">
        <v>16485</v>
      </c>
      <c r="G83" s="193">
        <v>17699</v>
      </c>
      <c r="H83" s="194">
        <f t="shared" si="12"/>
        <v>7.36427054898392E-2</v>
      </c>
      <c r="I83" s="194">
        <f t="shared" si="13"/>
        <v>3.4345915904027823E-2</v>
      </c>
    </row>
    <row r="84" spans="2:9" x14ac:dyDescent="0.25">
      <c r="B84" s="188" t="s">
        <v>107</v>
      </c>
      <c r="C84" s="189">
        <v>3697</v>
      </c>
      <c r="D84" s="189">
        <v>35708</v>
      </c>
      <c r="E84" s="189">
        <v>49451</v>
      </c>
      <c r="F84" s="189">
        <v>60261</v>
      </c>
      <c r="G84" s="189">
        <v>61414</v>
      </c>
      <c r="H84" s="190">
        <f t="shared" si="12"/>
        <v>1.9133436219113564E-2</v>
      </c>
      <c r="I84" s="190">
        <f t="shared" si="13"/>
        <v>0.11917735913497737</v>
      </c>
    </row>
    <row r="85" spans="2:9" x14ac:dyDescent="0.25">
      <c r="B85" s="192" t="s">
        <v>110</v>
      </c>
      <c r="C85" s="193">
        <v>268</v>
      </c>
      <c r="D85" s="193">
        <v>5687</v>
      </c>
      <c r="E85" s="193">
        <v>8814</v>
      </c>
      <c r="F85" s="193">
        <v>11256</v>
      </c>
      <c r="G85" s="193">
        <v>11573</v>
      </c>
      <c r="H85" s="194">
        <f t="shared" si="12"/>
        <v>2.8162757640369573E-2</v>
      </c>
      <c r="I85" s="194">
        <f t="shared" si="13"/>
        <v>2.2458064566207921E-2</v>
      </c>
    </row>
    <row r="86" spans="2:9" x14ac:dyDescent="0.25">
      <c r="B86" s="192" t="s">
        <v>113</v>
      </c>
      <c r="C86" s="193">
        <v>858</v>
      </c>
      <c r="D86" s="193">
        <v>10988</v>
      </c>
      <c r="E86" s="193">
        <v>15779</v>
      </c>
      <c r="F86" s="193">
        <v>19184</v>
      </c>
      <c r="G86" s="193">
        <v>17678</v>
      </c>
      <c r="H86" s="194">
        <f t="shared" si="12"/>
        <v>-7.8502919099249335E-2</v>
      </c>
      <c r="I86" s="194">
        <f t="shared" si="13"/>
        <v>3.4305164209921676E-2</v>
      </c>
    </row>
    <row r="87" spans="2:9" x14ac:dyDescent="0.25">
      <c r="B87" s="192" t="s">
        <v>116</v>
      </c>
      <c r="C87" s="193">
        <v>742</v>
      </c>
      <c r="D87" s="193">
        <v>3209</v>
      </c>
      <c r="E87" s="193">
        <v>3964</v>
      </c>
      <c r="F87" s="193">
        <v>5679</v>
      </c>
      <c r="G87" s="193">
        <v>5853</v>
      </c>
      <c r="H87" s="194">
        <f t="shared" si="12"/>
        <v>3.0639197041732791E-2</v>
      </c>
      <c r="I87" s="194">
        <f t="shared" si="13"/>
        <v>1.1358079314440071E-2</v>
      </c>
    </row>
    <row r="88" spans="2:9" x14ac:dyDescent="0.25">
      <c r="B88" s="192" t="s">
        <v>123</v>
      </c>
      <c r="C88" s="193">
        <v>61</v>
      </c>
      <c r="D88" s="193">
        <v>1110</v>
      </c>
      <c r="E88" s="193">
        <v>908</v>
      </c>
      <c r="F88" s="193">
        <v>1411</v>
      </c>
      <c r="G88" s="193">
        <v>1992</v>
      </c>
      <c r="H88" s="194">
        <f t="shared" si="12"/>
        <v>0.41176470588235303</v>
      </c>
      <c r="I88" s="194">
        <f t="shared" si="13"/>
        <v>3.8655892694967747E-3</v>
      </c>
    </row>
    <row r="89" spans="2:9" x14ac:dyDescent="0.25">
      <c r="B89" s="192" t="s">
        <v>119</v>
      </c>
      <c r="C89" s="193">
        <v>59</v>
      </c>
      <c r="D89" s="193">
        <v>679</v>
      </c>
      <c r="E89" s="193">
        <v>551</v>
      </c>
      <c r="F89" s="193">
        <v>750</v>
      </c>
      <c r="G89" s="193">
        <v>914</v>
      </c>
      <c r="H89" s="194">
        <f t="shared" si="12"/>
        <v>0.21866666666666656</v>
      </c>
      <c r="I89" s="194">
        <f t="shared" si="13"/>
        <v>1.773668972048219E-3</v>
      </c>
    </row>
    <row r="90" spans="2:9" x14ac:dyDescent="0.25">
      <c r="B90" s="192" t="s">
        <v>128</v>
      </c>
      <c r="C90" s="193">
        <v>22</v>
      </c>
      <c r="D90" s="193">
        <v>1114</v>
      </c>
      <c r="E90" s="193">
        <v>2022</v>
      </c>
      <c r="F90" s="193">
        <v>1805</v>
      </c>
      <c r="G90" s="193">
        <v>1548</v>
      </c>
      <c r="H90" s="194">
        <f t="shared" si="12"/>
        <v>-0.14238227146814408</v>
      </c>
      <c r="I90" s="194">
        <f t="shared" si="13"/>
        <v>3.0039820226812285E-3</v>
      </c>
    </row>
    <row r="91" spans="2:9" x14ac:dyDescent="0.25">
      <c r="B91" s="192" t="s">
        <v>131</v>
      </c>
      <c r="C91" s="193">
        <v>109</v>
      </c>
      <c r="D91" s="193">
        <v>860</v>
      </c>
      <c r="E91" s="193">
        <v>1627</v>
      </c>
      <c r="F91" s="193">
        <v>2114</v>
      </c>
      <c r="G91" s="193">
        <v>1226</v>
      </c>
      <c r="H91" s="194">
        <f t="shared" si="12"/>
        <v>-0.42005676442762541</v>
      </c>
      <c r="I91" s="194">
        <f t="shared" si="13"/>
        <v>2.379122713053738E-3</v>
      </c>
    </row>
    <row r="92" spans="2:9" x14ac:dyDescent="0.25">
      <c r="B92" s="197" t="s">
        <v>145</v>
      </c>
      <c r="C92" s="198">
        <f>C84-SUM(C85:C91)</f>
        <v>1578</v>
      </c>
      <c r="D92" s="198">
        <f>D84-SUM(D85:D91)</f>
        <v>12061</v>
      </c>
      <c r="E92" s="198">
        <f>E84-SUM(E85:E91)</f>
        <v>15786</v>
      </c>
      <c r="F92" s="198">
        <f>F84-SUM(F85:F91)</f>
        <v>18062</v>
      </c>
      <c r="G92" s="198">
        <f>G84-SUM(G85:G91)</f>
        <v>20630</v>
      </c>
      <c r="H92" s="199">
        <f t="shared" si="12"/>
        <v>0.14217694607463183</v>
      </c>
      <c r="I92" s="199">
        <f t="shared" si="13"/>
        <v>4.0033688067127746E-2</v>
      </c>
    </row>
    <row r="93" spans="2:9" x14ac:dyDescent="0.25">
      <c r="B93" s="184" t="s">
        <v>49</v>
      </c>
      <c r="C93" s="205"/>
      <c r="D93" s="205"/>
      <c r="E93" s="205"/>
      <c r="F93" s="205"/>
      <c r="G93" s="205"/>
      <c r="H93" s="206"/>
      <c r="I93" s="206"/>
    </row>
    <row r="94" spans="2:9" x14ac:dyDescent="0.25">
      <c r="B94" s="185" t="s">
        <v>68</v>
      </c>
      <c r="C94" s="207">
        <v>1422</v>
      </c>
      <c r="D94" s="207">
        <v>4415</v>
      </c>
      <c r="E94" s="207">
        <v>5460</v>
      </c>
      <c r="F94" s="207">
        <v>5170</v>
      </c>
      <c r="G94" s="207">
        <v>4445</v>
      </c>
      <c r="H94" s="208">
        <f t="shared" ref="H94:H106" si="14">IFERROR(G94/F94-1,"-")</f>
        <v>-0.14023210831721467</v>
      </c>
      <c r="I94" s="208">
        <f t="shared" ref="I94:I106" si="15">G94/G$10</f>
        <v>8.6257752524664475E-3</v>
      </c>
    </row>
    <row r="95" spans="2:9" x14ac:dyDescent="0.25">
      <c r="B95" s="188" t="s">
        <v>97</v>
      </c>
      <c r="C95" s="189">
        <v>803</v>
      </c>
      <c r="D95" s="189">
        <v>2335</v>
      </c>
      <c r="E95" s="189">
        <v>3132</v>
      </c>
      <c r="F95" s="189">
        <v>2270</v>
      </c>
      <c r="G95" s="189">
        <v>1807</v>
      </c>
      <c r="H95" s="190">
        <f t="shared" si="14"/>
        <v>-0.20396475770925115</v>
      </c>
      <c r="I95" s="190">
        <f t="shared" si="15"/>
        <v>3.506586249990297E-3</v>
      </c>
    </row>
    <row r="96" spans="2:9" x14ac:dyDescent="0.25">
      <c r="B96" s="192" t="s">
        <v>103</v>
      </c>
      <c r="C96" s="193">
        <v>461</v>
      </c>
      <c r="D96" s="193">
        <v>1144</v>
      </c>
      <c r="E96" s="193">
        <v>502</v>
      </c>
      <c r="F96" s="193">
        <v>316</v>
      </c>
      <c r="G96" s="193">
        <v>398</v>
      </c>
      <c r="H96" s="194">
        <f t="shared" si="14"/>
        <v>0.259493670886076</v>
      </c>
      <c r="I96" s="194">
        <f t="shared" si="15"/>
        <v>7.7234163115447608E-4</v>
      </c>
    </row>
    <row r="97" spans="2:9" x14ac:dyDescent="0.25">
      <c r="B97" s="192" t="s">
        <v>100</v>
      </c>
      <c r="C97" s="193">
        <v>342</v>
      </c>
      <c r="D97" s="193">
        <v>1191</v>
      </c>
      <c r="E97" s="193">
        <v>2630</v>
      </c>
      <c r="F97" s="193">
        <v>1954</v>
      </c>
      <c r="G97" s="193">
        <v>1409</v>
      </c>
      <c r="H97" s="194">
        <f t="shared" si="14"/>
        <v>-0.27891504605936546</v>
      </c>
      <c r="I97" s="194">
        <f t="shared" si="15"/>
        <v>2.734244618835821E-3</v>
      </c>
    </row>
    <row r="98" spans="2:9" x14ac:dyDescent="0.25">
      <c r="B98" s="188" t="s">
        <v>107</v>
      </c>
      <c r="C98" s="189">
        <v>619</v>
      </c>
      <c r="D98" s="189">
        <v>2080</v>
      </c>
      <c r="E98" s="189">
        <v>2328</v>
      </c>
      <c r="F98" s="189">
        <v>2900</v>
      </c>
      <c r="G98" s="189">
        <v>2638</v>
      </c>
      <c r="H98" s="190">
        <f t="shared" si="14"/>
        <v>-9.0344827586206877E-2</v>
      </c>
      <c r="I98" s="190">
        <f t="shared" si="15"/>
        <v>5.1191890024761509E-3</v>
      </c>
    </row>
    <row r="99" spans="2:9" x14ac:dyDescent="0.25">
      <c r="B99" s="192" t="s">
        <v>110</v>
      </c>
      <c r="C99" s="193">
        <v>25</v>
      </c>
      <c r="D99" s="193">
        <v>374</v>
      </c>
      <c r="E99" s="193">
        <v>456</v>
      </c>
      <c r="F99" s="193">
        <v>536</v>
      </c>
      <c r="G99" s="193">
        <v>499</v>
      </c>
      <c r="H99" s="194">
        <f t="shared" si="14"/>
        <v>-6.9029850746268662E-2</v>
      </c>
      <c r="I99" s="194">
        <f t="shared" si="15"/>
        <v>9.6833787423639085E-4</v>
      </c>
    </row>
    <row r="100" spans="2:9" x14ac:dyDescent="0.25">
      <c r="B100" s="192" t="s">
        <v>113</v>
      </c>
      <c r="C100" s="193">
        <v>106</v>
      </c>
      <c r="D100" s="193">
        <v>441</v>
      </c>
      <c r="E100" s="193">
        <v>513</v>
      </c>
      <c r="F100" s="193">
        <v>633</v>
      </c>
      <c r="G100" s="193">
        <v>585</v>
      </c>
      <c r="H100" s="194">
        <f t="shared" si="14"/>
        <v>-7.582938388625593E-2</v>
      </c>
      <c r="I100" s="194">
        <f t="shared" si="15"/>
        <v>1.1352257643853481E-3</v>
      </c>
    </row>
    <row r="101" spans="2:9" x14ac:dyDescent="0.25">
      <c r="B101" s="192" t="s">
        <v>116</v>
      </c>
      <c r="C101" s="193">
        <v>276</v>
      </c>
      <c r="D101" s="193">
        <v>403</v>
      </c>
      <c r="E101" s="193">
        <v>405</v>
      </c>
      <c r="F101" s="193">
        <v>462</v>
      </c>
      <c r="G101" s="193">
        <v>432</v>
      </c>
      <c r="H101" s="194">
        <f t="shared" si="14"/>
        <v>-6.4935064935064957E-2</v>
      </c>
      <c r="I101" s="194">
        <f t="shared" si="15"/>
        <v>8.3832056446918009E-4</v>
      </c>
    </row>
    <row r="102" spans="2:9" x14ac:dyDescent="0.25">
      <c r="B102" s="192" t="s">
        <v>123</v>
      </c>
      <c r="C102" s="193">
        <v>11</v>
      </c>
      <c r="D102" s="193">
        <v>128</v>
      </c>
      <c r="E102" s="193">
        <v>102</v>
      </c>
      <c r="F102" s="193">
        <v>152</v>
      </c>
      <c r="G102" s="193">
        <v>140</v>
      </c>
      <c r="H102" s="194">
        <f t="shared" si="14"/>
        <v>-7.8947368421052655E-2</v>
      </c>
      <c r="I102" s="194">
        <f t="shared" si="15"/>
        <v>2.7167796070760468E-4</v>
      </c>
    </row>
    <row r="103" spans="2:9" x14ac:dyDescent="0.25">
      <c r="B103" s="192" t="s">
        <v>119</v>
      </c>
      <c r="C103" s="193">
        <v>15</v>
      </c>
      <c r="D103" s="193">
        <v>85</v>
      </c>
      <c r="E103" s="193">
        <v>33</v>
      </c>
      <c r="F103" s="193">
        <v>112</v>
      </c>
      <c r="G103" s="193">
        <v>99</v>
      </c>
      <c r="H103" s="194">
        <f t="shared" si="14"/>
        <v>-0.1160714285714286</v>
      </c>
      <c r="I103" s="194">
        <f t="shared" si="15"/>
        <v>1.9211512935752044E-4</v>
      </c>
    </row>
    <row r="104" spans="2:9" x14ac:dyDescent="0.25">
      <c r="B104" s="192" t="s">
        <v>128</v>
      </c>
      <c r="C104" s="193">
        <v>5</v>
      </c>
      <c r="D104" s="193">
        <v>65</v>
      </c>
      <c r="E104" s="193">
        <v>17</v>
      </c>
      <c r="F104" s="193">
        <v>34</v>
      </c>
      <c r="G104" s="193">
        <v>78</v>
      </c>
      <c r="H104" s="194">
        <f t="shared" si="14"/>
        <v>1.2941176470588234</v>
      </c>
      <c r="I104" s="194">
        <f t="shared" si="15"/>
        <v>1.5136343525137973E-4</v>
      </c>
    </row>
    <row r="105" spans="2:9" x14ac:dyDescent="0.25">
      <c r="B105" s="192" t="s">
        <v>131</v>
      </c>
      <c r="C105" s="193">
        <v>3</v>
      </c>
      <c r="D105" s="193">
        <v>10</v>
      </c>
      <c r="E105" s="193">
        <v>16</v>
      </c>
      <c r="F105" s="193">
        <v>81</v>
      </c>
      <c r="G105" s="193">
        <v>11</v>
      </c>
      <c r="H105" s="194">
        <f t="shared" si="14"/>
        <v>-0.86419753086419759</v>
      </c>
      <c r="I105" s="194">
        <f t="shared" si="15"/>
        <v>2.1346125484168936E-5</v>
      </c>
    </row>
    <row r="106" spans="2:9" x14ac:dyDescent="0.25">
      <c r="B106" s="197" t="s">
        <v>145</v>
      </c>
      <c r="C106" s="198">
        <f>C98-SUM(C99:C105)</f>
        <v>178</v>
      </c>
      <c r="D106" s="198">
        <f>D98-SUM(D99:D105)</f>
        <v>574</v>
      </c>
      <c r="E106" s="198">
        <f>E98-SUM(E99:E105)</f>
        <v>786</v>
      </c>
      <c r="F106" s="198">
        <f>F98-SUM(F99:F105)</f>
        <v>890</v>
      </c>
      <c r="G106" s="198">
        <f>G98-SUM(G99:G105)</f>
        <v>794</v>
      </c>
      <c r="H106" s="199">
        <f t="shared" si="14"/>
        <v>-0.10786516853932582</v>
      </c>
      <c r="I106" s="199">
        <f t="shared" si="15"/>
        <v>1.5408021485845578E-3</v>
      </c>
    </row>
    <row r="107" spans="2:9" x14ac:dyDescent="0.25">
      <c r="B107" s="184" t="s">
        <v>50</v>
      </c>
      <c r="C107" s="205"/>
      <c r="D107" s="205"/>
      <c r="E107" s="205"/>
      <c r="F107" s="205"/>
      <c r="G107" s="205"/>
      <c r="H107" s="206"/>
      <c r="I107" s="206"/>
    </row>
    <row r="108" spans="2:9" x14ac:dyDescent="0.25">
      <c r="B108" s="185" t="s">
        <v>68</v>
      </c>
      <c r="C108" s="207">
        <v>2044</v>
      </c>
      <c r="D108" s="207">
        <v>16951</v>
      </c>
      <c r="E108" s="207">
        <v>22920</v>
      </c>
      <c r="F108" s="207">
        <v>20863</v>
      </c>
      <c r="G108" s="207">
        <v>22448</v>
      </c>
      <c r="H108" s="208">
        <f t="shared" ref="H108:H120" si="16">IFERROR(G108/F108-1,"-")</f>
        <v>7.5971816133825421E-2</v>
      </c>
      <c r="I108" s="208">
        <f t="shared" ref="I108:I120" si="17">G108/G$10</f>
        <v>4.3561620442602207E-2</v>
      </c>
    </row>
    <row r="109" spans="2:9" x14ac:dyDescent="0.25">
      <c r="B109" s="188" t="s">
        <v>97</v>
      </c>
      <c r="C109" s="189">
        <v>1049</v>
      </c>
      <c r="D109" s="189">
        <v>2395</v>
      </c>
      <c r="E109" s="189">
        <v>2712</v>
      </c>
      <c r="F109" s="189">
        <v>2244</v>
      </c>
      <c r="G109" s="189">
        <v>2831</v>
      </c>
      <c r="H109" s="190">
        <f t="shared" si="16"/>
        <v>0.26158645276292325</v>
      </c>
      <c r="I109" s="190">
        <f t="shared" si="17"/>
        <v>5.4937164768802055E-3</v>
      </c>
    </row>
    <row r="110" spans="2:9" x14ac:dyDescent="0.25">
      <c r="B110" s="192" t="s">
        <v>103</v>
      </c>
      <c r="C110" s="193">
        <v>1049</v>
      </c>
      <c r="D110" s="193">
        <v>1027</v>
      </c>
      <c r="E110" s="193">
        <v>982</v>
      </c>
      <c r="F110" s="193">
        <v>757</v>
      </c>
      <c r="G110" s="193">
        <v>725</v>
      </c>
      <c r="H110" s="194">
        <f t="shared" si="16"/>
        <v>-4.2272126816380484E-2</v>
      </c>
      <c r="I110" s="194">
        <f t="shared" si="17"/>
        <v>1.4069037250929526E-3</v>
      </c>
    </row>
    <row r="111" spans="2:9" x14ac:dyDescent="0.25">
      <c r="B111" s="192" t="s">
        <v>100</v>
      </c>
      <c r="C111" s="193">
        <v>0</v>
      </c>
      <c r="D111" s="193">
        <v>1368</v>
      </c>
      <c r="E111" s="193">
        <v>1730</v>
      </c>
      <c r="F111" s="193">
        <v>1487</v>
      </c>
      <c r="G111" s="193">
        <v>2106</v>
      </c>
      <c r="H111" s="194">
        <f t="shared" si="16"/>
        <v>0.41627437794216537</v>
      </c>
      <c r="I111" s="194">
        <f t="shared" si="17"/>
        <v>4.0868127517872527E-3</v>
      </c>
    </row>
    <row r="112" spans="2:9" x14ac:dyDescent="0.25">
      <c r="B112" s="188" t="s">
        <v>107</v>
      </c>
      <c r="C112" s="189">
        <v>995</v>
      </c>
      <c r="D112" s="189">
        <v>14556</v>
      </c>
      <c r="E112" s="189">
        <v>20208</v>
      </c>
      <c r="F112" s="189">
        <v>18619</v>
      </c>
      <c r="G112" s="189">
        <v>19617</v>
      </c>
      <c r="H112" s="190">
        <f t="shared" si="16"/>
        <v>5.360116010526883E-2</v>
      </c>
      <c r="I112" s="190">
        <f t="shared" si="17"/>
        <v>3.8067903965722003E-2</v>
      </c>
    </row>
    <row r="113" spans="2:9" x14ac:dyDescent="0.25">
      <c r="B113" s="192" t="s">
        <v>110</v>
      </c>
      <c r="C113" s="193">
        <v>93</v>
      </c>
      <c r="D113" s="193">
        <v>8207</v>
      </c>
      <c r="E113" s="193">
        <v>12451</v>
      </c>
      <c r="F113" s="193">
        <v>10538</v>
      </c>
      <c r="G113" s="193">
        <v>10438</v>
      </c>
      <c r="H113" s="194">
        <f t="shared" si="16"/>
        <v>-9.4894666919719262E-3</v>
      </c>
      <c r="I113" s="194">
        <f t="shared" si="17"/>
        <v>2.0255532527614126E-2</v>
      </c>
    </row>
    <row r="114" spans="2:9" x14ac:dyDescent="0.25">
      <c r="B114" s="192" t="s">
        <v>113</v>
      </c>
      <c r="C114" s="193">
        <v>138</v>
      </c>
      <c r="D114" s="193">
        <v>606</v>
      </c>
      <c r="E114" s="193">
        <v>1143</v>
      </c>
      <c r="F114" s="193">
        <v>846</v>
      </c>
      <c r="G114" s="193">
        <v>948</v>
      </c>
      <c r="H114" s="194">
        <f t="shared" si="16"/>
        <v>0.12056737588652489</v>
      </c>
      <c r="I114" s="194">
        <f t="shared" si="17"/>
        <v>1.8396479053629229E-3</v>
      </c>
    </row>
    <row r="115" spans="2:9" x14ac:dyDescent="0.25">
      <c r="B115" s="192" t="s">
        <v>116</v>
      </c>
      <c r="C115" s="193">
        <v>316</v>
      </c>
      <c r="D115" s="193">
        <v>959</v>
      </c>
      <c r="E115" s="193">
        <v>2120</v>
      </c>
      <c r="F115" s="193">
        <v>1330</v>
      </c>
      <c r="G115" s="193">
        <v>1645</v>
      </c>
      <c r="H115" s="194">
        <f t="shared" si="16"/>
        <v>0.23684210526315796</v>
      </c>
      <c r="I115" s="194">
        <f t="shared" si="17"/>
        <v>3.1922160383143546E-3</v>
      </c>
    </row>
    <row r="116" spans="2:9" x14ac:dyDescent="0.25">
      <c r="B116" s="192" t="s">
        <v>123</v>
      </c>
      <c r="C116" s="193">
        <v>36</v>
      </c>
      <c r="D116" s="193">
        <v>687</v>
      </c>
      <c r="E116" s="193">
        <v>562</v>
      </c>
      <c r="F116" s="193">
        <v>972</v>
      </c>
      <c r="G116" s="193">
        <v>904</v>
      </c>
      <c r="H116" s="194">
        <f t="shared" si="16"/>
        <v>-6.9958847736625529E-2</v>
      </c>
      <c r="I116" s="194">
        <f t="shared" si="17"/>
        <v>1.7542634034262471E-3</v>
      </c>
    </row>
    <row r="117" spans="2:9" x14ac:dyDescent="0.25">
      <c r="B117" s="192" t="s">
        <v>119</v>
      </c>
      <c r="C117" s="193">
        <v>25</v>
      </c>
      <c r="D117" s="193">
        <v>533</v>
      </c>
      <c r="E117" s="193">
        <v>736</v>
      </c>
      <c r="F117" s="193">
        <v>787</v>
      </c>
      <c r="G117" s="193">
        <v>574</v>
      </c>
      <c r="H117" s="194">
        <f t="shared" si="16"/>
        <v>-0.27064803049555275</v>
      </c>
      <c r="I117" s="194">
        <f t="shared" si="17"/>
        <v>1.1138796389011791E-3</v>
      </c>
    </row>
    <row r="118" spans="2:9" x14ac:dyDescent="0.25">
      <c r="B118" s="192" t="s">
        <v>128</v>
      </c>
      <c r="C118" s="193">
        <v>0</v>
      </c>
      <c r="D118" s="193">
        <v>166</v>
      </c>
      <c r="E118" s="193">
        <v>288</v>
      </c>
      <c r="F118" s="193">
        <v>449</v>
      </c>
      <c r="G118" s="193">
        <v>325</v>
      </c>
      <c r="H118" s="194">
        <f t="shared" si="16"/>
        <v>-0.27616926503340755</v>
      </c>
      <c r="I118" s="194">
        <f t="shared" si="17"/>
        <v>6.3068098021408221E-4</v>
      </c>
    </row>
    <row r="119" spans="2:9" x14ac:dyDescent="0.25">
      <c r="B119" s="192" t="s">
        <v>131</v>
      </c>
      <c r="C119" s="193">
        <v>0</v>
      </c>
      <c r="D119" s="193">
        <v>165</v>
      </c>
      <c r="E119" s="193">
        <v>184</v>
      </c>
      <c r="F119" s="193">
        <v>485</v>
      </c>
      <c r="G119" s="193">
        <v>252</v>
      </c>
      <c r="H119" s="194">
        <f t="shared" si="16"/>
        <v>-0.48041237113402058</v>
      </c>
      <c r="I119" s="194">
        <f t="shared" si="17"/>
        <v>4.8902032927368834E-4</v>
      </c>
    </row>
    <row r="120" spans="2:9" x14ac:dyDescent="0.25">
      <c r="B120" s="197" t="s">
        <v>145</v>
      </c>
      <c r="C120" s="198">
        <f>C112-SUM(C113:C119)</f>
        <v>387</v>
      </c>
      <c r="D120" s="198">
        <f>D112-SUM(D113:D119)</f>
        <v>3233</v>
      </c>
      <c r="E120" s="198">
        <f>E112-SUM(E113:E119)</f>
        <v>2724</v>
      </c>
      <c r="F120" s="198">
        <f>F112-SUM(F113:F119)</f>
        <v>3212</v>
      </c>
      <c r="G120" s="198">
        <f>G112-SUM(G113:G119)</f>
        <v>4531</v>
      </c>
      <c r="H120" s="199">
        <f t="shared" si="16"/>
        <v>0.41064757160647569</v>
      </c>
      <c r="I120" s="199">
        <f t="shared" si="17"/>
        <v>8.7926631426154048E-3</v>
      </c>
    </row>
    <row r="121" spans="2:9" x14ac:dyDescent="0.25">
      <c r="B121" s="184" t="s">
        <v>51</v>
      </c>
      <c r="C121" s="205"/>
      <c r="D121" s="205"/>
      <c r="E121" s="205"/>
      <c r="F121" s="205"/>
      <c r="G121" s="205"/>
      <c r="H121" s="206"/>
      <c r="I121" s="206"/>
    </row>
    <row r="122" spans="2:9" x14ac:dyDescent="0.25">
      <c r="B122" s="185" t="s">
        <v>68</v>
      </c>
      <c r="C122" s="207">
        <v>8193</v>
      </c>
      <c r="D122" s="207">
        <v>17773</v>
      </c>
      <c r="E122" s="207">
        <v>23696</v>
      </c>
      <c r="F122" s="207">
        <v>23656</v>
      </c>
      <c r="G122" s="207">
        <v>25999</v>
      </c>
      <c r="H122" s="208">
        <f t="shared" ref="H122:H134" si="18">IFERROR(G122/F122-1,"-")</f>
        <v>9.9044639837673421E-2</v>
      </c>
      <c r="I122" s="208">
        <f t="shared" ref="I122:I134" si="19">G122/G$10</f>
        <v>5.0452537860264379E-2</v>
      </c>
    </row>
    <row r="123" spans="2:9" x14ac:dyDescent="0.25">
      <c r="B123" s="188" t="s">
        <v>97</v>
      </c>
      <c r="C123" s="189">
        <v>5151</v>
      </c>
      <c r="D123" s="189">
        <v>9259</v>
      </c>
      <c r="E123" s="189">
        <v>12400</v>
      </c>
      <c r="F123" s="189">
        <v>12256</v>
      </c>
      <c r="G123" s="189">
        <v>13948</v>
      </c>
      <c r="H123" s="190">
        <f t="shared" si="18"/>
        <v>0.13805483028720622</v>
      </c>
      <c r="I123" s="190">
        <f t="shared" si="19"/>
        <v>2.7066887113926213E-2</v>
      </c>
    </row>
    <row r="124" spans="2:9" x14ac:dyDescent="0.25">
      <c r="B124" s="192" t="s">
        <v>103</v>
      </c>
      <c r="C124" s="193">
        <v>2902</v>
      </c>
      <c r="D124" s="193">
        <v>4086</v>
      </c>
      <c r="E124" s="193">
        <v>5751</v>
      </c>
      <c r="F124" s="193">
        <v>5123</v>
      </c>
      <c r="G124" s="193">
        <v>6285</v>
      </c>
      <c r="H124" s="194">
        <f t="shared" si="18"/>
        <v>0.22682022252586376</v>
      </c>
      <c r="I124" s="194">
        <f t="shared" si="19"/>
        <v>1.2196399878909251E-2</v>
      </c>
    </row>
    <row r="125" spans="2:9" x14ac:dyDescent="0.25">
      <c r="B125" s="192" t="s">
        <v>100</v>
      </c>
      <c r="C125" s="193">
        <v>2249</v>
      </c>
      <c r="D125" s="193">
        <v>5173</v>
      </c>
      <c r="E125" s="193">
        <v>6649</v>
      </c>
      <c r="F125" s="193">
        <v>7133</v>
      </c>
      <c r="G125" s="193">
        <v>7663</v>
      </c>
      <c r="H125" s="194">
        <f t="shared" si="18"/>
        <v>7.4302537501752308E-2</v>
      </c>
      <c r="I125" s="194">
        <f t="shared" si="19"/>
        <v>1.4870487235016961E-2</v>
      </c>
    </row>
    <row r="126" spans="2:9" x14ac:dyDescent="0.25">
      <c r="B126" s="188" t="s">
        <v>107</v>
      </c>
      <c r="C126" s="189">
        <v>3042</v>
      </c>
      <c r="D126" s="189">
        <v>8514</v>
      </c>
      <c r="E126" s="189">
        <v>11296</v>
      </c>
      <c r="F126" s="189">
        <v>11400</v>
      </c>
      <c r="G126" s="189">
        <v>12051</v>
      </c>
      <c r="H126" s="190">
        <f t="shared" si="18"/>
        <v>5.710526315789477E-2</v>
      </c>
      <c r="I126" s="190">
        <f t="shared" si="19"/>
        <v>2.3385650746338169E-2</v>
      </c>
    </row>
    <row r="127" spans="2:9" x14ac:dyDescent="0.25">
      <c r="B127" s="192" t="s">
        <v>110</v>
      </c>
      <c r="C127" s="193">
        <v>71</v>
      </c>
      <c r="D127" s="193">
        <v>959</v>
      </c>
      <c r="E127" s="193">
        <v>1329</v>
      </c>
      <c r="F127" s="193">
        <v>1691</v>
      </c>
      <c r="G127" s="193">
        <v>1360</v>
      </c>
      <c r="H127" s="194">
        <f t="shared" si="18"/>
        <v>-0.19574216439976344</v>
      </c>
      <c r="I127" s="194">
        <f t="shared" si="19"/>
        <v>2.6391573325881593E-3</v>
      </c>
    </row>
    <row r="128" spans="2:9" x14ac:dyDescent="0.25">
      <c r="B128" s="192" t="s">
        <v>113</v>
      </c>
      <c r="C128" s="193">
        <v>349</v>
      </c>
      <c r="D128" s="193">
        <v>981</v>
      </c>
      <c r="E128" s="193">
        <v>1715</v>
      </c>
      <c r="F128" s="193">
        <v>1730</v>
      </c>
      <c r="G128" s="193">
        <v>1927</v>
      </c>
      <c r="H128" s="194">
        <f t="shared" si="18"/>
        <v>0.11387283236994228</v>
      </c>
      <c r="I128" s="194">
        <f t="shared" si="19"/>
        <v>3.7394530734539584E-3</v>
      </c>
    </row>
    <row r="129" spans="2:9" x14ac:dyDescent="0.25">
      <c r="B129" s="192" t="s">
        <v>116</v>
      </c>
      <c r="C129" s="193">
        <v>357</v>
      </c>
      <c r="D129" s="193">
        <v>900</v>
      </c>
      <c r="E129" s="193">
        <v>900</v>
      </c>
      <c r="F129" s="193">
        <v>829</v>
      </c>
      <c r="G129" s="193">
        <v>1099</v>
      </c>
      <c r="H129" s="194">
        <f t="shared" si="18"/>
        <v>0.3256936067551266</v>
      </c>
      <c r="I129" s="194">
        <f t="shared" si="19"/>
        <v>2.1326719915546965E-3</v>
      </c>
    </row>
    <row r="130" spans="2:9" x14ac:dyDescent="0.25">
      <c r="B130" s="192" t="s">
        <v>123</v>
      </c>
      <c r="C130" s="193">
        <v>46</v>
      </c>
      <c r="D130" s="193">
        <v>285</v>
      </c>
      <c r="E130" s="193">
        <v>281</v>
      </c>
      <c r="F130" s="193">
        <v>342</v>
      </c>
      <c r="G130" s="193">
        <v>321</v>
      </c>
      <c r="H130" s="194">
        <f t="shared" si="18"/>
        <v>-6.1403508771929793E-2</v>
      </c>
      <c r="I130" s="194">
        <f t="shared" si="19"/>
        <v>6.2291875276529354E-4</v>
      </c>
    </row>
    <row r="131" spans="2:9" x14ac:dyDescent="0.25">
      <c r="B131" s="192" t="s">
        <v>119</v>
      </c>
      <c r="C131" s="193">
        <v>38</v>
      </c>
      <c r="D131" s="193">
        <v>185</v>
      </c>
      <c r="E131" s="193">
        <v>214</v>
      </c>
      <c r="F131" s="193">
        <v>205</v>
      </c>
      <c r="G131" s="193">
        <v>240</v>
      </c>
      <c r="H131" s="194">
        <f t="shared" si="18"/>
        <v>0.1707317073170731</v>
      </c>
      <c r="I131" s="194">
        <f t="shared" si="19"/>
        <v>4.6573364692732228E-4</v>
      </c>
    </row>
    <row r="132" spans="2:9" x14ac:dyDescent="0.25">
      <c r="B132" s="192" t="s">
        <v>128</v>
      </c>
      <c r="C132" s="193">
        <v>2</v>
      </c>
      <c r="D132" s="193">
        <v>112</v>
      </c>
      <c r="E132" s="193">
        <v>163</v>
      </c>
      <c r="F132" s="193">
        <v>252</v>
      </c>
      <c r="G132" s="193">
        <v>219</v>
      </c>
      <c r="H132" s="194">
        <f t="shared" si="18"/>
        <v>-0.13095238095238093</v>
      </c>
      <c r="I132" s="194">
        <f t="shared" si="19"/>
        <v>4.2498195282118155E-4</v>
      </c>
    </row>
    <row r="133" spans="2:9" x14ac:dyDescent="0.25">
      <c r="B133" s="192" t="s">
        <v>131</v>
      </c>
      <c r="C133" s="193">
        <v>10</v>
      </c>
      <c r="D133" s="193">
        <v>251</v>
      </c>
      <c r="E133" s="193">
        <v>320</v>
      </c>
      <c r="F133" s="193">
        <v>358</v>
      </c>
      <c r="G133" s="193">
        <v>374</v>
      </c>
      <c r="H133" s="194">
        <f t="shared" si="18"/>
        <v>4.4692737430167551E-2</v>
      </c>
      <c r="I133" s="194">
        <f t="shared" si="19"/>
        <v>7.2576826646174384E-4</v>
      </c>
    </row>
    <row r="134" spans="2:9" x14ac:dyDescent="0.25">
      <c r="B134" s="197" t="s">
        <v>145</v>
      </c>
      <c r="C134" s="198">
        <f>C126-SUM(C127:C133)</f>
        <v>2169</v>
      </c>
      <c r="D134" s="198">
        <f>D126-SUM(D127:D133)</f>
        <v>4841</v>
      </c>
      <c r="E134" s="198">
        <f>E126-SUM(E127:E133)</f>
        <v>6374</v>
      </c>
      <c r="F134" s="198">
        <f>F126-SUM(F127:F133)</f>
        <v>5993</v>
      </c>
      <c r="G134" s="198">
        <f>G126-SUM(G127:G133)</f>
        <v>6511</v>
      </c>
      <c r="H134" s="199">
        <f t="shared" si="18"/>
        <v>8.6434173202069031E-2</v>
      </c>
      <c r="I134" s="199">
        <f t="shared" si="19"/>
        <v>1.2634965729765813E-2</v>
      </c>
    </row>
    <row r="135" spans="2:9" x14ac:dyDescent="0.25">
      <c r="B135" s="184" t="s">
        <v>52</v>
      </c>
      <c r="C135" s="205"/>
      <c r="D135" s="205"/>
      <c r="E135" s="205"/>
      <c r="F135" s="205"/>
      <c r="G135" s="205"/>
      <c r="H135" s="206"/>
      <c r="I135" s="206"/>
    </row>
    <row r="136" spans="2:9" x14ac:dyDescent="0.25">
      <c r="B136" s="185" t="s">
        <v>68</v>
      </c>
      <c r="C136" s="207">
        <v>5615</v>
      </c>
      <c r="D136" s="207">
        <v>24664</v>
      </c>
      <c r="E136" s="207">
        <v>27666</v>
      </c>
      <c r="F136" s="207">
        <v>28464</v>
      </c>
      <c r="G136" s="207">
        <v>27960</v>
      </c>
      <c r="H136" s="208">
        <f t="shared" ref="H136:H148" si="20">IFERROR(G136/F136-1,"-")</f>
        <v>-1.7706576728499179E-2</v>
      </c>
      <c r="I136" s="208">
        <f t="shared" ref="I136:I148" si="21">G136/G$10</f>
        <v>5.4257969867033046E-2</v>
      </c>
    </row>
    <row r="137" spans="2:9" x14ac:dyDescent="0.25">
      <c r="B137" s="188" t="s">
        <v>97</v>
      </c>
      <c r="C137" s="189">
        <v>3054</v>
      </c>
      <c r="D137" s="189">
        <v>1452</v>
      </c>
      <c r="E137" s="189">
        <v>1303</v>
      </c>
      <c r="F137" s="189">
        <v>1373</v>
      </c>
      <c r="G137" s="189">
        <v>723</v>
      </c>
      <c r="H137" s="190">
        <f t="shared" si="20"/>
        <v>-0.47341587764020399</v>
      </c>
      <c r="I137" s="190">
        <f t="shared" si="21"/>
        <v>1.4030226113685583E-3</v>
      </c>
    </row>
    <row r="138" spans="2:9" x14ac:dyDescent="0.25">
      <c r="B138" s="192" t="s">
        <v>103</v>
      </c>
      <c r="C138" s="193">
        <v>2791</v>
      </c>
      <c r="D138" s="193">
        <v>881</v>
      </c>
      <c r="E138" s="193">
        <v>709</v>
      </c>
      <c r="F138" s="193">
        <v>880</v>
      </c>
      <c r="G138" s="193">
        <v>292</v>
      </c>
      <c r="H138" s="194">
        <f t="shared" si="20"/>
        <v>-0.66818181818181821</v>
      </c>
      <c r="I138" s="194">
        <f t="shared" si="21"/>
        <v>5.6664260376157547E-4</v>
      </c>
    </row>
    <row r="139" spans="2:9" x14ac:dyDescent="0.25">
      <c r="B139" s="192" t="s">
        <v>100</v>
      </c>
      <c r="C139" s="193">
        <v>263</v>
      </c>
      <c r="D139" s="193">
        <v>571</v>
      </c>
      <c r="E139" s="193">
        <v>594</v>
      </c>
      <c r="F139" s="193">
        <v>493</v>
      </c>
      <c r="G139" s="193">
        <v>431</v>
      </c>
      <c r="H139" s="194">
        <f t="shared" si="20"/>
        <v>-0.12576064908722107</v>
      </c>
      <c r="I139" s="194">
        <f t="shared" si="21"/>
        <v>8.3638000760698293E-4</v>
      </c>
    </row>
    <row r="140" spans="2:9" x14ac:dyDescent="0.25">
      <c r="B140" s="188" t="s">
        <v>107</v>
      </c>
      <c r="C140" s="189">
        <v>2561</v>
      </c>
      <c r="D140" s="189">
        <v>23212</v>
      </c>
      <c r="E140" s="189">
        <v>26363</v>
      </c>
      <c r="F140" s="189">
        <v>27091</v>
      </c>
      <c r="G140" s="189">
        <v>27237</v>
      </c>
      <c r="H140" s="190">
        <f t="shared" si="20"/>
        <v>5.3892436602562821E-3</v>
      </c>
      <c r="I140" s="190">
        <f t="shared" si="21"/>
        <v>5.2854947255664489E-2</v>
      </c>
    </row>
    <row r="141" spans="2:9" x14ac:dyDescent="0.25">
      <c r="B141" s="192" t="s">
        <v>110</v>
      </c>
      <c r="C141" s="193">
        <v>91</v>
      </c>
      <c r="D141" s="193">
        <v>8473</v>
      </c>
      <c r="E141" s="193">
        <v>10215</v>
      </c>
      <c r="F141" s="193">
        <v>11245</v>
      </c>
      <c r="G141" s="193">
        <v>11537</v>
      </c>
      <c r="H141" s="194">
        <f t="shared" si="20"/>
        <v>2.5967096487327757E-2</v>
      </c>
      <c r="I141" s="194">
        <f t="shared" si="21"/>
        <v>2.2388204519168821E-2</v>
      </c>
    </row>
    <row r="142" spans="2:9" x14ac:dyDescent="0.25">
      <c r="B142" s="192" t="s">
        <v>113</v>
      </c>
      <c r="C142" s="193">
        <v>216</v>
      </c>
      <c r="D142" s="193">
        <v>1541</v>
      </c>
      <c r="E142" s="193">
        <v>2262</v>
      </c>
      <c r="F142" s="193">
        <v>2490</v>
      </c>
      <c r="G142" s="193">
        <v>2167</v>
      </c>
      <c r="H142" s="194">
        <f t="shared" si="20"/>
        <v>-0.129718875502008</v>
      </c>
      <c r="I142" s="194">
        <f t="shared" si="21"/>
        <v>4.2051867203812803E-3</v>
      </c>
    </row>
    <row r="143" spans="2:9" x14ac:dyDescent="0.25">
      <c r="B143" s="192" t="s">
        <v>116</v>
      </c>
      <c r="C143" s="193">
        <v>1014</v>
      </c>
      <c r="D143" s="193">
        <v>3136</v>
      </c>
      <c r="E143" s="193">
        <v>2492</v>
      </c>
      <c r="F143" s="193">
        <v>2396</v>
      </c>
      <c r="G143" s="193">
        <v>2587</v>
      </c>
      <c r="H143" s="194">
        <f t="shared" si="20"/>
        <v>7.9716193656093504E-2</v>
      </c>
      <c r="I143" s="194">
        <f t="shared" si="21"/>
        <v>5.0202206025040949E-3</v>
      </c>
    </row>
    <row r="144" spans="2:9" x14ac:dyDescent="0.25">
      <c r="B144" s="192" t="s">
        <v>123</v>
      </c>
      <c r="C144" s="193">
        <v>43</v>
      </c>
      <c r="D144" s="193">
        <v>863</v>
      </c>
      <c r="E144" s="193">
        <v>893</v>
      </c>
      <c r="F144" s="193">
        <v>845</v>
      </c>
      <c r="G144" s="193">
        <v>751</v>
      </c>
      <c r="H144" s="194">
        <f t="shared" si="20"/>
        <v>-0.1112426035502958</v>
      </c>
      <c r="I144" s="194">
        <f t="shared" si="21"/>
        <v>1.4573582035100792E-3</v>
      </c>
    </row>
    <row r="145" spans="2:9" x14ac:dyDescent="0.25">
      <c r="B145" s="192" t="s">
        <v>119</v>
      </c>
      <c r="C145" s="193">
        <v>23</v>
      </c>
      <c r="D145" s="193">
        <v>455</v>
      </c>
      <c r="E145" s="193">
        <v>534</v>
      </c>
      <c r="F145" s="193">
        <v>558</v>
      </c>
      <c r="G145" s="193">
        <v>415</v>
      </c>
      <c r="H145" s="194">
        <f t="shared" si="20"/>
        <v>-0.25627240143369179</v>
      </c>
      <c r="I145" s="194">
        <f t="shared" si="21"/>
        <v>8.0533109781182803E-4</v>
      </c>
    </row>
    <row r="146" spans="2:9" x14ac:dyDescent="0.25">
      <c r="B146" s="192" t="s">
        <v>128</v>
      </c>
      <c r="C146" s="193">
        <v>5</v>
      </c>
      <c r="D146" s="193">
        <v>534</v>
      </c>
      <c r="E146" s="193">
        <v>869</v>
      </c>
      <c r="F146" s="193">
        <v>803</v>
      </c>
      <c r="G146" s="193">
        <v>681</v>
      </c>
      <c r="H146" s="194">
        <f t="shared" si="20"/>
        <v>-0.15193026151930267</v>
      </c>
      <c r="I146" s="194">
        <f t="shared" si="21"/>
        <v>1.3215192231562768E-3</v>
      </c>
    </row>
    <row r="147" spans="2:9" x14ac:dyDescent="0.25">
      <c r="B147" s="192" t="s">
        <v>131</v>
      </c>
      <c r="C147" s="193">
        <v>11</v>
      </c>
      <c r="D147" s="193">
        <v>221</v>
      </c>
      <c r="E147" s="193">
        <v>615</v>
      </c>
      <c r="F147" s="193">
        <v>523</v>
      </c>
      <c r="G147" s="193">
        <v>360</v>
      </c>
      <c r="H147" s="194">
        <f t="shared" si="20"/>
        <v>-0.31166347992351817</v>
      </c>
      <c r="I147" s="194">
        <f t="shared" si="21"/>
        <v>6.9860047039098339E-4</v>
      </c>
    </row>
    <row r="148" spans="2:9" x14ac:dyDescent="0.25">
      <c r="B148" s="197" t="s">
        <v>145</v>
      </c>
      <c r="C148" s="198">
        <f>C140-SUM(C141:C147)</f>
        <v>1158</v>
      </c>
      <c r="D148" s="198">
        <f>D140-SUM(D141:D147)</f>
        <v>7989</v>
      </c>
      <c r="E148" s="198">
        <f>E140-SUM(E141:E147)</f>
        <v>8483</v>
      </c>
      <c r="F148" s="198">
        <f>F140-SUM(F141:F147)</f>
        <v>8231</v>
      </c>
      <c r="G148" s="198">
        <f>G140-SUM(G141:G147)</f>
        <v>8739</v>
      </c>
      <c r="H148" s="199">
        <f t="shared" si="20"/>
        <v>6.1717895759932029E-2</v>
      </c>
      <c r="I148" s="199">
        <f t="shared" si="21"/>
        <v>1.6958526418741123E-2</v>
      </c>
    </row>
    <row r="149" spans="2:9" x14ac:dyDescent="0.25">
      <c r="B149" s="184" t="s">
        <v>53</v>
      </c>
      <c r="C149" s="205"/>
      <c r="D149" s="205"/>
      <c r="E149" s="205"/>
      <c r="F149" s="205"/>
      <c r="G149" s="205"/>
      <c r="H149" s="206"/>
      <c r="I149" s="206"/>
    </row>
    <row r="150" spans="2:9" x14ac:dyDescent="0.25">
      <c r="B150" s="185" t="s">
        <v>68</v>
      </c>
      <c r="C150" s="207">
        <v>2908</v>
      </c>
      <c r="D150" s="207">
        <v>9993</v>
      </c>
      <c r="E150" s="207">
        <v>11810</v>
      </c>
      <c r="F150" s="207">
        <v>13147</v>
      </c>
      <c r="G150" s="207">
        <v>12302</v>
      </c>
      <c r="H150" s="208">
        <f t="shared" ref="H150:H162" si="22">IFERROR(G150/F150-1,"-")</f>
        <v>-6.427321822469001E-2</v>
      </c>
      <c r="I150" s="208">
        <f t="shared" ref="I150:I162" si="23">G150/G$10</f>
        <v>2.387273051874966E-2</v>
      </c>
    </row>
    <row r="151" spans="2:9" x14ac:dyDescent="0.25">
      <c r="B151" s="188" t="s">
        <v>97</v>
      </c>
      <c r="C151" s="189">
        <v>1860</v>
      </c>
      <c r="D151" s="189">
        <v>4492</v>
      </c>
      <c r="E151" s="189">
        <v>4621</v>
      </c>
      <c r="F151" s="189">
        <v>4662</v>
      </c>
      <c r="G151" s="189">
        <v>3551</v>
      </c>
      <c r="H151" s="190">
        <f t="shared" si="22"/>
        <v>-0.23830973830973834</v>
      </c>
      <c r="I151" s="190">
        <f t="shared" si="23"/>
        <v>6.8909174176621721E-3</v>
      </c>
    </row>
    <row r="152" spans="2:9" x14ac:dyDescent="0.25">
      <c r="B152" s="192" t="s">
        <v>103</v>
      </c>
      <c r="C152" s="193">
        <v>1763</v>
      </c>
      <c r="D152" s="193">
        <v>3294</v>
      </c>
      <c r="E152" s="193">
        <v>3460</v>
      </c>
      <c r="F152" s="193">
        <v>3653</v>
      </c>
      <c r="G152" s="193">
        <v>2417</v>
      </c>
      <c r="H152" s="194">
        <f t="shared" si="22"/>
        <v>-0.33835203941965508</v>
      </c>
      <c r="I152" s="194">
        <f t="shared" si="23"/>
        <v>4.6903259359305748E-3</v>
      </c>
    </row>
    <row r="153" spans="2:9" x14ac:dyDescent="0.25">
      <c r="B153" s="192" t="s">
        <v>100</v>
      </c>
      <c r="C153" s="193">
        <v>97</v>
      </c>
      <c r="D153" s="193">
        <v>1198</v>
      </c>
      <c r="E153" s="193">
        <v>1161</v>
      </c>
      <c r="F153" s="193">
        <v>1009</v>
      </c>
      <c r="G153" s="193">
        <v>1134</v>
      </c>
      <c r="H153" s="194">
        <f t="shared" si="22"/>
        <v>0.12388503468780976</v>
      </c>
      <c r="I153" s="194">
        <f t="shared" si="23"/>
        <v>2.2005914817315978E-3</v>
      </c>
    </row>
    <row r="154" spans="2:9" x14ac:dyDescent="0.25">
      <c r="B154" s="188" t="s">
        <v>107</v>
      </c>
      <c r="C154" s="189">
        <v>1048</v>
      </c>
      <c r="D154" s="189">
        <v>5501</v>
      </c>
      <c r="E154" s="189">
        <v>7189</v>
      </c>
      <c r="F154" s="189">
        <v>8485</v>
      </c>
      <c r="G154" s="189">
        <v>8751</v>
      </c>
      <c r="H154" s="190">
        <f t="shared" si="22"/>
        <v>3.1349440188568112E-2</v>
      </c>
      <c r="I154" s="190">
        <f t="shared" si="23"/>
        <v>1.6981813101087487E-2</v>
      </c>
    </row>
    <row r="155" spans="2:9" x14ac:dyDescent="0.25">
      <c r="B155" s="192" t="s">
        <v>110</v>
      </c>
      <c r="C155" s="193">
        <v>36</v>
      </c>
      <c r="D155" s="193">
        <v>1819</v>
      </c>
      <c r="E155" s="193">
        <v>2165</v>
      </c>
      <c r="F155" s="193">
        <v>2430</v>
      </c>
      <c r="G155" s="193">
        <v>2129</v>
      </c>
      <c r="H155" s="194">
        <f t="shared" si="22"/>
        <v>-0.12386831275720167</v>
      </c>
      <c r="I155" s="194">
        <f t="shared" si="23"/>
        <v>4.131445559617788E-3</v>
      </c>
    </row>
    <row r="156" spans="2:9" x14ac:dyDescent="0.25">
      <c r="B156" s="192" t="s">
        <v>113</v>
      </c>
      <c r="C156" s="193">
        <v>221</v>
      </c>
      <c r="D156" s="193">
        <v>1389</v>
      </c>
      <c r="E156" s="193">
        <v>1799</v>
      </c>
      <c r="F156" s="193">
        <v>2017</v>
      </c>
      <c r="G156" s="193">
        <v>1729</v>
      </c>
      <c r="H156" s="194">
        <f t="shared" si="22"/>
        <v>-0.14278631631135352</v>
      </c>
      <c r="I156" s="194">
        <f t="shared" si="23"/>
        <v>3.3552228147389175E-3</v>
      </c>
    </row>
    <row r="157" spans="2:9" x14ac:dyDescent="0.25">
      <c r="B157" s="192" t="s">
        <v>116</v>
      </c>
      <c r="C157" s="193">
        <v>194</v>
      </c>
      <c r="D157" s="193">
        <v>575</v>
      </c>
      <c r="E157" s="193">
        <v>887</v>
      </c>
      <c r="F157" s="193">
        <v>1111</v>
      </c>
      <c r="G157" s="193">
        <v>1815</v>
      </c>
      <c r="H157" s="194">
        <f t="shared" si="22"/>
        <v>0.63366336633663356</v>
      </c>
      <c r="I157" s="194">
        <f t="shared" si="23"/>
        <v>3.5221107048878748E-3</v>
      </c>
    </row>
    <row r="158" spans="2:9" x14ac:dyDescent="0.25">
      <c r="B158" s="192" t="s">
        <v>123</v>
      </c>
      <c r="C158" s="193">
        <v>51</v>
      </c>
      <c r="D158" s="193">
        <v>182</v>
      </c>
      <c r="E158" s="193">
        <v>246</v>
      </c>
      <c r="F158" s="193">
        <v>423</v>
      </c>
      <c r="G158" s="193">
        <v>349</v>
      </c>
      <c r="H158" s="194">
        <f t="shared" si="22"/>
        <v>-0.17494089834515369</v>
      </c>
      <c r="I158" s="194">
        <f t="shared" si="23"/>
        <v>6.7725434490681444E-4</v>
      </c>
    </row>
    <row r="159" spans="2:9" x14ac:dyDescent="0.25">
      <c r="B159" s="192" t="s">
        <v>119</v>
      </c>
      <c r="C159" s="193">
        <v>37</v>
      </c>
      <c r="D159" s="193">
        <v>266</v>
      </c>
      <c r="E159" s="193">
        <v>379</v>
      </c>
      <c r="F159" s="193">
        <v>318</v>
      </c>
      <c r="G159" s="193">
        <v>376</v>
      </c>
      <c r="H159" s="194">
        <f t="shared" si="22"/>
        <v>0.1823899371069182</v>
      </c>
      <c r="I159" s="194">
        <f t="shared" si="23"/>
        <v>7.2964938018613818E-4</v>
      </c>
    </row>
    <row r="160" spans="2:9" x14ac:dyDescent="0.25">
      <c r="B160" s="192" t="s">
        <v>128</v>
      </c>
      <c r="C160" s="193">
        <v>4</v>
      </c>
      <c r="D160" s="193">
        <v>76</v>
      </c>
      <c r="E160" s="193">
        <v>131</v>
      </c>
      <c r="F160" s="193">
        <v>89</v>
      </c>
      <c r="G160" s="193">
        <v>105</v>
      </c>
      <c r="H160" s="194">
        <f t="shared" si="22"/>
        <v>0.1797752808988764</v>
      </c>
      <c r="I160" s="194">
        <f t="shared" si="23"/>
        <v>2.0375847053070349E-4</v>
      </c>
    </row>
    <row r="161" spans="2:9" x14ac:dyDescent="0.25">
      <c r="B161" s="192" t="s">
        <v>131</v>
      </c>
      <c r="C161" s="193">
        <v>9</v>
      </c>
      <c r="D161" s="193">
        <v>91</v>
      </c>
      <c r="E161" s="193">
        <v>152</v>
      </c>
      <c r="F161" s="193">
        <v>146</v>
      </c>
      <c r="G161" s="193">
        <v>112</v>
      </c>
      <c r="H161" s="194">
        <f t="shared" si="22"/>
        <v>-0.23287671232876717</v>
      </c>
      <c r="I161" s="194">
        <f t="shared" si="23"/>
        <v>2.1734236856608372E-4</v>
      </c>
    </row>
    <row r="162" spans="2:9" x14ac:dyDescent="0.25">
      <c r="B162" s="197" t="s">
        <v>145</v>
      </c>
      <c r="C162" s="198">
        <f>C154-SUM(C155:C161)</f>
        <v>496</v>
      </c>
      <c r="D162" s="198">
        <f>D154-SUM(D155:D161)</f>
        <v>1103</v>
      </c>
      <c r="E162" s="198">
        <f>E154-SUM(E155:E161)</f>
        <v>1430</v>
      </c>
      <c r="F162" s="198">
        <f>F154-SUM(F155:F161)</f>
        <v>1951</v>
      </c>
      <c r="G162" s="198">
        <f>G154-SUM(G155:G161)</f>
        <v>2136</v>
      </c>
      <c r="H162" s="199">
        <f t="shared" si="22"/>
        <v>9.4823167606355785E-2</v>
      </c>
      <c r="I162" s="199">
        <f t="shared" si="23"/>
        <v>4.1450294576531686E-3</v>
      </c>
    </row>
    <row r="163" spans="2:9" x14ac:dyDescent="0.25">
      <c r="C163" s="101"/>
      <c r="D163" s="101"/>
      <c r="E163" s="101"/>
      <c r="F163" s="101"/>
      <c r="G163" s="101"/>
      <c r="H163" s="101"/>
    </row>
    <row r="164" spans="2:9" x14ac:dyDescent="0.25">
      <c r="B164" s="129" t="s">
        <v>55</v>
      </c>
      <c r="C164" s="129"/>
      <c r="D164" s="129"/>
      <c r="E164" s="129"/>
      <c r="F164" s="129"/>
      <c r="G164" s="129"/>
      <c r="H164" s="129"/>
      <c r="I164" s="129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647DA-3B4A-40BE-A8C3-241E9CF9AFA6}">
  <sheetPr>
    <tabColor rgb="FFFFC000"/>
    <pageSetUpPr fitToPage="1"/>
  </sheetPr>
  <dimension ref="A1:X163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271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2"/>
      <c r="C6" s="201" t="s">
        <v>43</v>
      </c>
      <c r="D6" s="202"/>
      <c r="E6" s="202"/>
      <c r="F6" s="202"/>
      <c r="G6" s="202"/>
      <c r="H6" s="202"/>
      <c r="I6" s="202"/>
      <c r="J6" s="202"/>
      <c r="K6" s="202"/>
      <c r="L6" s="202"/>
    </row>
    <row r="7" spans="1:24" s="175" customFormat="1" ht="72" customHeight="1" x14ac:dyDescent="0.25">
      <c r="B7" s="176"/>
      <c r="C7" s="203" t="s">
        <v>272</v>
      </c>
      <c r="D7" s="203" t="s">
        <v>263</v>
      </c>
      <c r="E7" s="203" t="s">
        <v>264</v>
      </c>
      <c r="F7" s="203" t="s">
        <v>265</v>
      </c>
      <c r="G7" s="203" t="s">
        <v>266</v>
      </c>
      <c r="H7" s="203" t="s">
        <v>267</v>
      </c>
      <c r="I7" s="203" t="s">
        <v>268</v>
      </c>
      <c r="J7" s="204" t="str">
        <f>CONCATENATE("var. ",RIGHT(I7,2),"/",RIGHT(H7,2))</f>
        <v>var. 25/24</v>
      </c>
      <c r="K7" s="203" t="str">
        <f>CONCATENATE("dif. ",RIGHT(I7,2),"/",RIGHT(H7,2))</f>
        <v>dif. 25/24</v>
      </c>
      <c r="L7" s="204" t="str">
        <f>CONCATENATE("Cuota s/ total lugares de residencia ",RIGHT(I7,4))</f>
        <v>Cuota s/ total lugares de residencia 2025</v>
      </c>
      <c r="O7" s="176"/>
      <c r="P7" s="203" t="s">
        <v>263</v>
      </c>
      <c r="Q7" s="203" t="s">
        <v>264</v>
      </c>
      <c r="R7" s="203" t="s">
        <v>265</v>
      </c>
      <c r="S7" s="203" t="s">
        <v>266</v>
      </c>
      <c r="T7" s="203" t="s">
        <v>267</v>
      </c>
      <c r="U7" s="203" t="s">
        <v>268</v>
      </c>
      <c r="V7" s="204" t="str">
        <f>CONCATENATE("var. ",RIGHT(U7,2),"/",RIGHT(T7,2))</f>
        <v>var. 25/24</v>
      </c>
      <c r="W7" s="203" t="str">
        <f>CONCATENATE("dif. ",RIGHT(U7,2),"/",RIGHT(T7,2))</f>
        <v>dif. 25/24</v>
      </c>
      <c r="X7" s="204" t="str">
        <f>CONCATENATE("Cuota s/ total lugares de residencia ",RIGHT(U7,4))</f>
        <v>Cuota s/ total lugares de residencia 2025</v>
      </c>
    </row>
    <row r="8" spans="1:24" x14ac:dyDescent="0.25">
      <c r="A8" s="1"/>
      <c r="B8" s="181" t="s">
        <v>43</v>
      </c>
      <c r="C8" s="182"/>
      <c r="D8" s="182"/>
      <c r="E8" s="182"/>
      <c r="F8" s="182"/>
      <c r="G8" s="182"/>
      <c r="H8" s="182"/>
      <c r="I8" s="183"/>
      <c r="J8" s="183"/>
      <c r="K8" s="183"/>
      <c r="L8" s="182"/>
      <c r="O8" s="184" t="s">
        <v>52</v>
      </c>
      <c r="P8" s="182"/>
      <c r="Q8" s="182"/>
      <c r="R8" s="182"/>
      <c r="S8" s="182"/>
      <c r="T8" s="182"/>
      <c r="U8" s="183"/>
      <c r="V8" s="183"/>
      <c r="W8" s="183"/>
      <c r="X8" s="182"/>
    </row>
    <row r="9" spans="1:24" x14ac:dyDescent="0.25">
      <c r="A9" s="1"/>
      <c r="B9" s="185" t="s">
        <v>68</v>
      </c>
      <c r="C9" s="207">
        <v>907682</v>
      </c>
      <c r="D9" s="207">
        <v>971769</v>
      </c>
      <c r="E9" s="207">
        <v>121129</v>
      </c>
      <c r="F9" s="207">
        <v>750050</v>
      </c>
      <c r="G9" s="207">
        <v>987530</v>
      </c>
      <c r="H9" s="207">
        <v>1041210</v>
      </c>
      <c r="I9" s="207">
        <v>1034846</v>
      </c>
      <c r="J9" s="208">
        <f>IFERROR(I9/H9-1,"-")</f>
        <v>-6.1121195532121142E-3</v>
      </c>
      <c r="K9" s="207">
        <f t="shared" ref="K9:K21" si="0">I9-H9</f>
        <v>-6364</v>
      </c>
      <c r="L9" s="208">
        <f t="shared" ref="L9:L21" si="1">I9/I$9</f>
        <v>1</v>
      </c>
      <c r="O9" s="185" t="s">
        <v>68</v>
      </c>
      <c r="P9" s="207">
        <v>52541</v>
      </c>
      <c r="Q9" s="207">
        <v>12821</v>
      </c>
      <c r="R9" s="207">
        <v>44789</v>
      </c>
      <c r="S9" s="207">
        <v>55197</v>
      </c>
      <c r="T9" s="207">
        <v>56420</v>
      </c>
      <c r="U9" s="207">
        <v>55860</v>
      </c>
      <c r="V9" s="208">
        <f>IFERROR(U9/T9-1,"-")</f>
        <v>-9.9255583126550695E-3</v>
      </c>
      <c r="W9" s="207">
        <f>U9-T9</f>
        <v>-560</v>
      </c>
      <c r="X9" s="208">
        <f t="shared" ref="X9:X21" si="2">U9/U$9</f>
        <v>1</v>
      </c>
    </row>
    <row r="10" spans="1:24" x14ac:dyDescent="0.25">
      <c r="A10" s="1" t="s">
        <v>96</v>
      </c>
      <c r="B10" s="188" t="s">
        <v>97</v>
      </c>
      <c r="C10" s="189">
        <v>112642</v>
      </c>
      <c r="D10" s="189">
        <v>135636</v>
      </c>
      <c r="E10" s="189">
        <v>49882</v>
      </c>
      <c r="F10" s="189">
        <v>110467</v>
      </c>
      <c r="G10" s="189">
        <v>132312</v>
      </c>
      <c r="H10" s="189">
        <v>124529</v>
      </c>
      <c r="I10" s="189">
        <v>123986</v>
      </c>
      <c r="J10" s="209">
        <f>IFERROR(I10/H10-1,"-")</f>
        <v>-4.3604301006191504E-3</v>
      </c>
      <c r="K10" s="188">
        <f t="shared" si="0"/>
        <v>-543</v>
      </c>
      <c r="L10" s="190">
        <f t="shared" si="1"/>
        <v>0.11981106367517486</v>
      </c>
      <c r="O10" s="188" t="s">
        <v>97</v>
      </c>
      <c r="P10" s="189">
        <v>2407</v>
      </c>
      <c r="Q10" s="189">
        <v>6580</v>
      </c>
      <c r="R10" s="189">
        <v>2531</v>
      </c>
      <c r="S10" s="189">
        <v>3288</v>
      </c>
      <c r="T10" s="189">
        <v>2659</v>
      </c>
      <c r="U10" s="189">
        <v>1856</v>
      </c>
      <c r="V10" s="209">
        <f>IFERROR(U10/T10-1,"-")</f>
        <v>-0.30199323053779614</v>
      </c>
      <c r="W10" s="188">
        <f t="shared" ref="W10:W20" si="3">U10-T10</f>
        <v>-803</v>
      </c>
      <c r="X10" s="190">
        <f t="shared" si="2"/>
        <v>3.3225921947726458E-2</v>
      </c>
    </row>
    <row r="11" spans="1:24" x14ac:dyDescent="0.25">
      <c r="A11" s="191" t="s">
        <v>103</v>
      </c>
      <c r="B11" s="192" t="s">
        <v>103</v>
      </c>
      <c r="C11" s="193">
        <v>37383</v>
      </c>
      <c r="D11" s="193">
        <v>46865</v>
      </c>
      <c r="E11" s="193">
        <v>35921</v>
      </c>
      <c r="F11" s="193">
        <v>44452</v>
      </c>
      <c r="G11" s="193">
        <v>49364</v>
      </c>
      <c r="H11" s="193">
        <v>43443</v>
      </c>
      <c r="I11" s="193">
        <v>39457</v>
      </c>
      <c r="J11" s="210">
        <f>IFERROR(I11/H11-1,"-")</f>
        <v>-9.1752411205487605E-2</v>
      </c>
      <c r="K11" s="192">
        <f t="shared" si="0"/>
        <v>-3986</v>
      </c>
      <c r="L11" s="194">
        <f t="shared" si="1"/>
        <v>3.8128378522021632E-2</v>
      </c>
      <c r="O11" s="192" t="s">
        <v>103</v>
      </c>
      <c r="P11" s="193">
        <v>1533</v>
      </c>
      <c r="Q11" s="193">
        <v>5786</v>
      </c>
      <c r="R11" s="193">
        <v>1185</v>
      </c>
      <c r="S11" s="193">
        <v>1828</v>
      </c>
      <c r="T11" s="193">
        <v>1496</v>
      </c>
      <c r="U11" s="193">
        <v>566</v>
      </c>
      <c r="V11" s="210">
        <f>IFERROR(U11/T11-1,"-")</f>
        <v>-0.62165775401069512</v>
      </c>
      <c r="W11" s="192">
        <f t="shared" si="3"/>
        <v>-930</v>
      </c>
      <c r="X11" s="194">
        <f t="shared" si="2"/>
        <v>1.0132474042248478E-2</v>
      </c>
    </row>
    <row r="12" spans="1:24" x14ac:dyDescent="0.25">
      <c r="A12" s="191" t="s">
        <v>100</v>
      </c>
      <c r="B12" s="192" t="s">
        <v>100</v>
      </c>
      <c r="C12" s="193">
        <v>75259</v>
      </c>
      <c r="D12" s="193">
        <v>88771</v>
      </c>
      <c r="E12" s="193">
        <v>13961</v>
      </c>
      <c r="F12" s="193">
        <v>66015</v>
      </c>
      <c r="G12" s="193">
        <v>82948</v>
      </c>
      <c r="H12" s="193">
        <v>81086</v>
      </c>
      <c r="I12" s="193">
        <v>84529</v>
      </c>
      <c r="J12" s="210">
        <f>IFERROR(I12/H12-1,"-")</f>
        <v>4.2461090693831194E-2</v>
      </c>
      <c r="K12" s="192">
        <f t="shared" si="0"/>
        <v>3443</v>
      </c>
      <c r="L12" s="194">
        <f t="shared" si="1"/>
        <v>8.1682685153153217E-2</v>
      </c>
      <c r="O12" s="192" t="s">
        <v>100</v>
      </c>
      <c r="P12" s="193">
        <v>874</v>
      </c>
      <c r="Q12" s="193">
        <v>794</v>
      </c>
      <c r="R12" s="193">
        <v>1346</v>
      </c>
      <c r="S12" s="193">
        <v>1460</v>
      </c>
      <c r="T12" s="193">
        <v>1163</v>
      </c>
      <c r="U12" s="193">
        <v>1290</v>
      </c>
      <c r="V12" s="210">
        <f>IFERROR(U12/T12-1,"-")</f>
        <v>0.10920034393809108</v>
      </c>
      <c r="W12" s="192">
        <f t="shared" si="3"/>
        <v>127</v>
      </c>
      <c r="X12" s="194">
        <f t="shared" si="2"/>
        <v>2.309344790547798E-2</v>
      </c>
    </row>
    <row r="13" spans="1:24" x14ac:dyDescent="0.25">
      <c r="A13" s="1"/>
      <c r="B13" s="188" t="s">
        <v>107</v>
      </c>
      <c r="C13" s="189">
        <v>795040</v>
      </c>
      <c r="D13" s="189">
        <v>836133</v>
      </c>
      <c r="E13" s="189">
        <v>71247</v>
      </c>
      <c r="F13" s="189">
        <v>639583</v>
      </c>
      <c r="G13" s="189">
        <v>855218</v>
      </c>
      <c r="H13" s="189">
        <v>916681</v>
      </c>
      <c r="I13" s="189">
        <v>910860</v>
      </c>
      <c r="J13" s="209">
        <f>IFERROR(I13/H13-1,"-")</f>
        <v>-6.3500825259823479E-3</v>
      </c>
      <c r="K13" s="188">
        <f t="shared" si="0"/>
        <v>-5821</v>
      </c>
      <c r="L13" s="190">
        <f t="shared" si="1"/>
        <v>0.88018893632482509</v>
      </c>
      <c r="O13" s="188" t="s">
        <v>107</v>
      </c>
      <c r="P13" s="189">
        <v>50134</v>
      </c>
      <c r="Q13" s="189">
        <v>6241</v>
      </c>
      <c r="R13" s="189">
        <v>42258</v>
      </c>
      <c r="S13" s="189">
        <v>51909</v>
      </c>
      <c r="T13" s="189">
        <v>53761</v>
      </c>
      <c r="U13" s="189">
        <v>54004</v>
      </c>
      <c r="V13" s="209">
        <f>IFERROR(U13/T13-1,"-")</f>
        <v>4.5200052082363662E-3</v>
      </c>
      <c r="W13" s="188">
        <f t="shared" si="3"/>
        <v>243</v>
      </c>
      <c r="X13" s="190">
        <f t="shared" si="2"/>
        <v>0.96677407805227356</v>
      </c>
    </row>
    <row r="14" spans="1:24" s="74" customFormat="1" x14ac:dyDescent="0.25">
      <c r="B14" s="192" t="s">
        <v>110</v>
      </c>
      <c r="C14" s="193">
        <v>316726</v>
      </c>
      <c r="D14" s="193">
        <v>336306</v>
      </c>
      <c r="E14" s="193">
        <v>6199</v>
      </c>
      <c r="F14" s="193">
        <v>229896</v>
      </c>
      <c r="G14" s="193">
        <v>333768</v>
      </c>
      <c r="H14" s="193">
        <v>364721</v>
      </c>
      <c r="I14" s="193">
        <v>370475</v>
      </c>
      <c r="J14" s="210">
        <f t="shared" ref="J14:J21" si="4">IFERROR(I14/H14-1,"-")</f>
        <v>1.577644281519297E-2</v>
      </c>
      <c r="K14" s="192">
        <f t="shared" si="0"/>
        <v>5754</v>
      </c>
      <c r="L14" s="194">
        <f t="shared" si="1"/>
        <v>0.3580001275552111</v>
      </c>
      <c r="O14" s="192" t="s">
        <v>110</v>
      </c>
      <c r="P14" s="193">
        <v>22351</v>
      </c>
      <c r="Q14" s="193">
        <v>311</v>
      </c>
      <c r="R14" s="193">
        <v>14508</v>
      </c>
      <c r="S14" s="193">
        <v>19887</v>
      </c>
      <c r="T14" s="193">
        <v>21790</v>
      </c>
      <c r="U14" s="193">
        <v>22731</v>
      </c>
      <c r="V14" s="210">
        <f t="shared" ref="V14:V21" si="5">IFERROR(U14/T14-1,"-")</f>
        <v>4.3184947223497083E-2</v>
      </c>
      <c r="W14" s="192">
        <f t="shared" si="3"/>
        <v>941</v>
      </c>
      <c r="X14" s="194">
        <f t="shared" si="2"/>
        <v>0.40692803437164338</v>
      </c>
    </row>
    <row r="15" spans="1:24" s="74" customFormat="1" x14ac:dyDescent="0.25">
      <c r="B15" s="192" t="s">
        <v>113</v>
      </c>
      <c r="C15" s="193">
        <v>113055</v>
      </c>
      <c r="D15" s="193">
        <v>104761</v>
      </c>
      <c r="E15" s="193">
        <v>10604</v>
      </c>
      <c r="F15" s="193">
        <v>70544</v>
      </c>
      <c r="G15" s="193">
        <v>97806</v>
      </c>
      <c r="H15" s="193">
        <v>106404</v>
      </c>
      <c r="I15" s="193">
        <v>101268</v>
      </c>
      <c r="J15" s="210">
        <f t="shared" si="4"/>
        <v>-4.8268862072854413E-2</v>
      </c>
      <c r="K15" s="192">
        <f t="shared" si="0"/>
        <v>-5136</v>
      </c>
      <c r="L15" s="194">
        <f t="shared" si="1"/>
        <v>9.7858038780649484E-2</v>
      </c>
      <c r="O15" s="192" t="s">
        <v>113</v>
      </c>
      <c r="P15" s="193">
        <v>3129</v>
      </c>
      <c r="Q15" s="193">
        <v>539</v>
      </c>
      <c r="R15" s="193">
        <v>2992</v>
      </c>
      <c r="S15" s="193">
        <v>4323</v>
      </c>
      <c r="T15" s="193">
        <v>4589</v>
      </c>
      <c r="U15" s="193">
        <v>4388</v>
      </c>
      <c r="V15" s="210">
        <f t="shared" si="5"/>
        <v>-4.3800392242318575E-2</v>
      </c>
      <c r="W15" s="192">
        <f t="shared" si="3"/>
        <v>-201</v>
      </c>
      <c r="X15" s="194">
        <f t="shared" si="2"/>
        <v>7.8553526673827423E-2</v>
      </c>
    </row>
    <row r="16" spans="1:24" x14ac:dyDescent="0.25">
      <c r="A16" s="1"/>
      <c r="B16" s="192" t="s">
        <v>116</v>
      </c>
      <c r="C16" s="193">
        <v>34141</v>
      </c>
      <c r="D16" s="193">
        <v>36678</v>
      </c>
      <c r="E16" s="193">
        <v>14612</v>
      </c>
      <c r="F16" s="193">
        <v>34517</v>
      </c>
      <c r="G16" s="193">
        <v>45856</v>
      </c>
      <c r="H16" s="193">
        <v>47377</v>
      </c>
      <c r="I16" s="193">
        <v>44810</v>
      </c>
      <c r="J16" s="210">
        <f t="shared" si="4"/>
        <v>-5.41824091858919E-2</v>
      </c>
      <c r="K16" s="192">
        <f t="shared" si="0"/>
        <v>-2567</v>
      </c>
      <c r="L16" s="194">
        <f t="shared" si="1"/>
        <v>4.3301128863618352E-2</v>
      </c>
      <c r="O16" s="192" t="s">
        <v>116</v>
      </c>
      <c r="P16" s="193">
        <v>3309</v>
      </c>
      <c r="Q16" s="193">
        <v>2223</v>
      </c>
      <c r="R16" s="193">
        <v>4800</v>
      </c>
      <c r="S16" s="193">
        <v>4356</v>
      </c>
      <c r="T16" s="193">
        <v>4400</v>
      </c>
      <c r="U16" s="193">
        <v>4467</v>
      </c>
      <c r="V16" s="210">
        <f t="shared" si="5"/>
        <v>1.5227272727272645E-2</v>
      </c>
      <c r="W16" s="192">
        <f t="shared" si="3"/>
        <v>67</v>
      </c>
      <c r="X16" s="194">
        <f t="shared" si="2"/>
        <v>7.9967776584317932E-2</v>
      </c>
    </row>
    <row r="17" spans="1:24" x14ac:dyDescent="0.25">
      <c r="A17" s="1"/>
      <c r="B17" s="192" t="s">
        <v>123</v>
      </c>
      <c r="C17" s="193">
        <v>25752</v>
      </c>
      <c r="D17" s="193">
        <v>27234</v>
      </c>
      <c r="E17" s="193">
        <v>1226</v>
      </c>
      <c r="F17" s="193">
        <v>34917</v>
      </c>
      <c r="G17" s="193">
        <v>31098</v>
      </c>
      <c r="H17" s="193">
        <v>35006</v>
      </c>
      <c r="I17" s="193">
        <v>33246</v>
      </c>
      <c r="J17" s="210">
        <f t="shared" si="4"/>
        <v>-5.0277095355081958E-2</v>
      </c>
      <c r="K17" s="192">
        <f t="shared" si="0"/>
        <v>-1760</v>
      </c>
      <c r="L17" s="194">
        <f t="shared" si="1"/>
        <v>3.212651930818692E-2</v>
      </c>
      <c r="O17" s="192" t="s">
        <v>123</v>
      </c>
      <c r="P17" s="193">
        <v>688</v>
      </c>
      <c r="Q17" s="193">
        <v>101</v>
      </c>
      <c r="R17" s="193">
        <v>1986</v>
      </c>
      <c r="S17" s="193">
        <v>1733</v>
      </c>
      <c r="T17" s="193">
        <v>1547</v>
      </c>
      <c r="U17" s="193">
        <v>1357</v>
      </c>
      <c r="V17" s="210">
        <f t="shared" si="5"/>
        <v>-0.12281835811247577</v>
      </c>
      <c r="W17" s="192">
        <f t="shared" si="3"/>
        <v>-190</v>
      </c>
      <c r="X17" s="194">
        <f t="shared" si="2"/>
        <v>2.4292875044754744E-2</v>
      </c>
    </row>
    <row r="18" spans="1:24" x14ac:dyDescent="0.25">
      <c r="A18" s="1"/>
      <c r="B18" s="192" t="s">
        <v>119</v>
      </c>
      <c r="C18" s="193">
        <v>27736</v>
      </c>
      <c r="D18" s="193">
        <v>31311</v>
      </c>
      <c r="E18" s="193">
        <v>3011</v>
      </c>
      <c r="F18" s="193">
        <v>32144</v>
      </c>
      <c r="G18" s="193">
        <v>32399</v>
      </c>
      <c r="H18" s="193">
        <v>33847</v>
      </c>
      <c r="I18" s="193">
        <v>30765</v>
      </c>
      <c r="J18" s="210">
        <f t="shared" si="4"/>
        <v>-9.105681448872871E-2</v>
      </c>
      <c r="K18" s="192">
        <f t="shared" si="0"/>
        <v>-3082</v>
      </c>
      <c r="L18" s="194">
        <f t="shared" si="1"/>
        <v>2.9729061135666562E-2</v>
      </c>
      <c r="O18" s="192" t="s">
        <v>119</v>
      </c>
      <c r="P18" s="193">
        <v>785</v>
      </c>
      <c r="Q18" s="193">
        <v>211</v>
      </c>
      <c r="R18" s="193">
        <v>1111</v>
      </c>
      <c r="S18" s="193">
        <v>1002</v>
      </c>
      <c r="T18" s="193">
        <v>1052</v>
      </c>
      <c r="U18" s="193">
        <v>848</v>
      </c>
      <c r="V18" s="210">
        <f t="shared" si="5"/>
        <v>-0.19391634980988592</v>
      </c>
      <c r="W18" s="192">
        <f t="shared" si="3"/>
        <v>-204</v>
      </c>
      <c r="X18" s="194">
        <f t="shared" si="2"/>
        <v>1.5180809165771572E-2</v>
      </c>
    </row>
    <row r="19" spans="1:24" x14ac:dyDescent="0.25">
      <c r="A19" s="1"/>
      <c r="B19" s="192" t="s">
        <v>128</v>
      </c>
      <c r="C19" s="193">
        <v>28289</v>
      </c>
      <c r="D19" s="193">
        <v>28558</v>
      </c>
      <c r="E19" s="193">
        <v>288</v>
      </c>
      <c r="F19" s="193">
        <v>20780</v>
      </c>
      <c r="G19" s="193">
        <v>28939</v>
      </c>
      <c r="H19" s="193">
        <v>25464</v>
      </c>
      <c r="I19" s="193">
        <v>22977</v>
      </c>
      <c r="J19" s="210">
        <f t="shared" si="4"/>
        <v>-9.7667295004712495E-2</v>
      </c>
      <c r="K19" s="192">
        <f t="shared" si="0"/>
        <v>-2487</v>
      </c>
      <c r="L19" s="194">
        <f t="shared" si="1"/>
        <v>2.220330367996784E-2</v>
      </c>
      <c r="O19" s="192" t="s">
        <v>128</v>
      </c>
      <c r="P19" s="193">
        <v>1908</v>
      </c>
      <c r="Q19" s="193">
        <v>23</v>
      </c>
      <c r="R19" s="193">
        <v>1208</v>
      </c>
      <c r="S19" s="193">
        <v>1829</v>
      </c>
      <c r="T19" s="193">
        <v>1537</v>
      </c>
      <c r="U19" s="193">
        <v>1436</v>
      </c>
      <c r="V19" s="210">
        <f t="shared" si="5"/>
        <v>-6.5712426805465185E-2</v>
      </c>
      <c r="W19" s="192">
        <f t="shared" si="3"/>
        <v>-101</v>
      </c>
      <c r="X19" s="194">
        <f t="shared" si="2"/>
        <v>2.5707124955245256E-2</v>
      </c>
    </row>
    <row r="20" spans="1:24" x14ac:dyDescent="0.25">
      <c r="A20" s="191" t="s">
        <v>144</v>
      </c>
      <c r="B20" s="192" t="s">
        <v>131</v>
      </c>
      <c r="C20" s="193">
        <v>39053</v>
      </c>
      <c r="D20" s="193">
        <v>43467</v>
      </c>
      <c r="E20" s="193">
        <v>1640</v>
      </c>
      <c r="F20" s="193">
        <v>16826</v>
      </c>
      <c r="G20" s="193">
        <v>26940</v>
      </c>
      <c r="H20" s="193">
        <v>29931</v>
      </c>
      <c r="I20" s="193">
        <v>24136</v>
      </c>
      <c r="J20" s="210">
        <f t="shared" si="4"/>
        <v>-0.19361197420734355</v>
      </c>
      <c r="K20" s="192">
        <f t="shared" si="0"/>
        <v>-5795</v>
      </c>
      <c r="L20" s="194">
        <f t="shared" si="1"/>
        <v>2.3323277086638977E-2</v>
      </c>
      <c r="O20" s="192" t="s">
        <v>131</v>
      </c>
      <c r="P20" s="193">
        <v>4041</v>
      </c>
      <c r="Q20" s="193">
        <v>31</v>
      </c>
      <c r="R20" s="193">
        <v>506</v>
      </c>
      <c r="S20" s="193">
        <v>1230</v>
      </c>
      <c r="T20" s="193">
        <v>1080</v>
      </c>
      <c r="U20" s="193">
        <v>801</v>
      </c>
      <c r="V20" s="210">
        <f t="shared" si="5"/>
        <v>-0.2583333333333333</v>
      </c>
      <c r="W20" s="192">
        <f t="shared" si="3"/>
        <v>-279</v>
      </c>
      <c r="X20" s="194">
        <f t="shared" si="2"/>
        <v>1.4339419978517723E-2</v>
      </c>
    </row>
    <row r="21" spans="1:24" x14ac:dyDescent="0.25">
      <c r="A21" s="196" t="s">
        <v>145</v>
      </c>
      <c r="B21" s="197" t="s">
        <v>145</v>
      </c>
      <c r="C21" s="198">
        <f t="shared" ref="C21" si="6">C13-SUM(C14:C20)</f>
        <v>210288</v>
      </c>
      <c r="D21" s="198">
        <f t="shared" ref="D21:I21" si="7">D13-SUM(D14:D20)</f>
        <v>227818</v>
      </c>
      <c r="E21" s="198">
        <f t="shared" si="7"/>
        <v>33667</v>
      </c>
      <c r="F21" s="198">
        <f t="shared" si="7"/>
        <v>199959</v>
      </c>
      <c r="G21" s="198">
        <f t="shared" si="7"/>
        <v>258412</v>
      </c>
      <c r="H21" s="198">
        <f t="shared" si="7"/>
        <v>273931</v>
      </c>
      <c r="I21" s="198">
        <f t="shared" si="7"/>
        <v>283183</v>
      </c>
      <c r="J21" s="211">
        <f t="shared" si="4"/>
        <v>3.3774928722926534E-2</v>
      </c>
      <c r="K21" s="197">
        <f t="shared" si="0"/>
        <v>9252</v>
      </c>
      <c r="L21" s="199">
        <f t="shared" si="1"/>
        <v>0.27364747991488586</v>
      </c>
      <c r="O21" s="197" t="s">
        <v>145</v>
      </c>
      <c r="P21" s="198">
        <f t="shared" ref="P21:U21" si="8">P13-SUM(P14:P20)</f>
        <v>13923</v>
      </c>
      <c r="Q21" s="198">
        <f t="shared" si="8"/>
        <v>2802</v>
      </c>
      <c r="R21" s="198">
        <f t="shared" si="8"/>
        <v>15147</v>
      </c>
      <c r="S21" s="198">
        <f t="shared" si="8"/>
        <v>17549</v>
      </c>
      <c r="T21" s="198">
        <f t="shared" si="8"/>
        <v>17766</v>
      </c>
      <c r="U21" s="198">
        <f t="shared" si="8"/>
        <v>17976</v>
      </c>
      <c r="V21" s="211">
        <f t="shared" si="5"/>
        <v>1.1820330969267046E-2</v>
      </c>
      <c r="W21" s="197">
        <f>U21-T21</f>
        <v>210</v>
      </c>
      <c r="X21" s="199">
        <f t="shared" si="2"/>
        <v>0.32180451127819548</v>
      </c>
    </row>
    <row r="22" spans="1:24" x14ac:dyDescent="0.25">
      <c r="A22" s="1"/>
      <c r="B22" s="184" t="s">
        <v>44</v>
      </c>
      <c r="C22" s="182"/>
      <c r="D22" s="182"/>
      <c r="E22" s="182"/>
      <c r="F22" s="182"/>
      <c r="G22" s="182"/>
      <c r="H22" s="182"/>
      <c r="I22" s="182"/>
      <c r="J22" s="183"/>
      <c r="K22" s="183"/>
      <c r="L22" s="182"/>
    </row>
    <row r="23" spans="1:24" x14ac:dyDescent="0.25">
      <c r="A23" s="1"/>
      <c r="B23" s="185" t="s">
        <v>68</v>
      </c>
      <c r="C23" s="207">
        <v>325977</v>
      </c>
      <c r="D23" s="207">
        <v>356649</v>
      </c>
      <c r="E23" s="207">
        <v>42100</v>
      </c>
      <c r="F23" s="207">
        <v>281286</v>
      </c>
      <c r="G23" s="207">
        <v>353943</v>
      </c>
      <c r="H23" s="207">
        <v>376573</v>
      </c>
      <c r="I23" s="207">
        <v>361031</v>
      </c>
      <c r="J23" s="208">
        <f>IFERROR(I23/H23-1,"-")</f>
        <v>-4.127221016907745E-2</v>
      </c>
      <c r="K23" s="207">
        <f>I23-H23</f>
        <v>-15542</v>
      </c>
      <c r="L23" s="208">
        <f t="shared" ref="L23:L35" si="9">I23/I$9</f>
        <v>0.34887413199645162</v>
      </c>
    </row>
    <row r="24" spans="1:24" x14ac:dyDescent="0.25">
      <c r="A24" s="1" t="s">
        <v>96</v>
      </c>
      <c r="B24" s="188" t="s">
        <v>97</v>
      </c>
      <c r="C24" s="189">
        <v>18180</v>
      </c>
      <c r="D24" s="189">
        <v>20781</v>
      </c>
      <c r="E24" s="189">
        <v>15966</v>
      </c>
      <c r="F24" s="189">
        <v>21567</v>
      </c>
      <c r="G24" s="189">
        <v>18475</v>
      </c>
      <c r="H24" s="189">
        <v>18110</v>
      </c>
      <c r="I24" s="189">
        <v>14966</v>
      </c>
      <c r="J24" s="209">
        <f>IFERROR(I24/H24-1,"-")</f>
        <v>-0.17360574268360018</v>
      </c>
      <c r="K24" s="188">
        <f t="shared" ref="K24:K34" si="10">I24-H24</f>
        <v>-3144</v>
      </c>
      <c r="L24" s="190">
        <f t="shared" si="9"/>
        <v>1.4462055223675793E-2</v>
      </c>
    </row>
    <row r="25" spans="1:24" x14ac:dyDescent="0.25">
      <c r="A25" s="191" t="s">
        <v>103</v>
      </c>
      <c r="B25" s="192" t="s">
        <v>103</v>
      </c>
      <c r="C25" s="193">
        <v>7366</v>
      </c>
      <c r="D25" s="193">
        <v>9198</v>
      </c>
      <c r="E25" s="193">
        <v>11337</v>
      </c>
      <c r="F25" s="193">
        <v>9274</v>
      </c>
      <c r="G25" s="193">
        <v>7140</v>
      </c>
      <c r="H25" s="193">
        <v>5925</v>
      </c>
      <c r="I25" s="193">
        <v>5258</v>
      </c>
      <c r="J25" s="210">
        <f>IFERROR(I25/H25-1,"-")</f>
        <v>-0.11257383966244727</v>
      </c>
      <c r="K25" s="192">
        <f t="shared" si="10"/>
        <v>-667</v>
      </c>
      <c r="L25" s="194">
        <f t="shared" si="9"/>
        <v>5.0809492426892502E-3</v>
      </c>
    </row>
    <row r="26" spans="1:24" x14ac:dyDescent="0.25">
      <c r="A26" s="191" t="s">
        <v>100</v>
      </c>
      <c r="B26" s="192" t="s">
        <v>100</v>
      </c>
      <c r="C26" s="193">
        <v>10814</v>
      </c>
      <c r="D26" s="193">
        <v>11583</v>
      </c>
      <c r="E26" s="193">
        <v>4629</v>
      </c>
      <c r="F26" s="193">
        <v>12293</v>
      </c>
      <c r="G26" s="193">
        <v>11335</v>
      </c>
      <c r="H26" s="193">
        <v>12185</v>
      </c>
      <c r="I26" s="193">
        <v>9708</v>
      </c>
      <c r="J26" s="210">
        <f>IFERROR(I26/H26-1,"-")</f>
        <v>-0.20328272466146902</v>
      </c>
      <c r="K26" s="192">
        <f t="shared" si="10"/>
        <v>-2477</v>
      </c>
      <c r="L26" s="194">
        <f t="shared" si="9"/>
        <v>9.3811059809865427E-3</v>
      </c>
    </row>
    <row r="27" spans="1:24" x14ac:dyDescent="0.25">
      <c r="A27" s="1"/>
      <c r="B27" s="188" t="s">
        <v>107</v>
      </c>
      <c r="C27" s="189">
        <v>307797</v>
      </c>
      <c r="D27" s="189">
        <v>335868</v>
      </c>
      <c r="E27" s="189">
        <v>26134</v>
      </c>
      <c r="F27" s="189">
        <v>259719</v>
      </c>
      <c r="G27" s="189">
        <v>335468</v>
      </c>
      <c r="H27" s="189">
        <v>358463</v>
      </c>
      <c r="I27" s="189">
        <v>346065</v>
      </c>
      <c r="J27" s="209">
        <f>IFERROR(I27/H27-1,"-")</f>
        <v>-3.4586554260830238E-2</v>
      </c>
      <c r="K27" s="188">
        <f t="shared" si="10"/>
        <v>-12398</v>
      </c>
      <c r="L27" s="190">
        <f t="shared" si="9"/>
        <v>0.33441207677277585</v>
      </c>
    </row>
    <row r="28" spans="1:24" s="74" customFormat="1" x14ac:dyDescent="0.25">
      <c r="B28" s="192" t="s">
        <v>110</v>
      </c>
      <c r="C28" s="193">
        <v>140683</v>
      </c>
      <c r="D28" s="193">
        <v>152067</v>
      </c>
      <c r="E28" s="193">
        <v>2119</v>
      </c>
      <c r="F28" s="193">
        <v>109041</v>
      </c>
      <c r="G28" s="193">
        <v>151391</v>
      </c>
      <c r="H28" s="193">
        <v>164340</v>
      </c>
      <c r="I28" s="193">
        <v>164681</v>
      </c>
      <c r="J28" s="210">
        <f t="shared" ref="J28:J35" si="11">IFERROR(I28/H28-1,"-")</f>
        <v>2.0749665327979283E-3</v>
      </c>
      <c r="K28" s="192">
        <f t="shared" si="10"/>
        <v>341</v>
      </c>
      <c r="L28" s="194">
        <f t="shared" si="9"/>
        <v>0.15913575546506437</v>
      </c>
    </row>
    <row r="29" spans="1:24" s="74" customFormat="1" x14ac:dyDescent="0.25">
      <c r="B29" s="192" t="s">
        <v>113</v>
      </c>
      <c r="C29" s="193">
        <v>39469</v>
      </c>
      <c r="D29" s="193">
        <v>39044</v>
      </c>
      <c r="E29" s="193">
        <v>3927</v>
      </c>
      <c r="F29" s="193">
        <v>27137</v>
      </c>
      <c r="G29" s="193">
        <v>35252</v>
      </c>
      <c r="H29" s="193">
        <v>37075</v>
      </c>
      <c r="I29" s="193">
        <v>34553</v>
      </c>
      <c r="J29" s="210">
        <f t="shared" si="11"/>
        <v>-6.8024275118004018E-2</v>
      </c>
      <c r="K29" s="192">
        <f t="shared" si="10"/>
        <v>-2522</v>
      </c>
      <c r="L29" s="194">
        <f t="shared" si="9"/>
        <v>3.3389509163682322E-2</v>
      </c>
    </row>
    <row r="30" spans="1:24" x14ac:dyDescent="0.25">
      <c r="A30" s="1"/>
      <c r="B30" s="192" t="s">
        <v>116</v>
      </c>
      <c r="C30" s="193">
        <v>11583</v>
      </c>
      <c r="D30" s="193">
        <v>12970</v>
      </c>
      <c r="E30" s="193">
        <v>6029</v>
      </c>
      <c r="F30" s="193">
        <v>11680</v>
      </c>
      <c r="G30" s="193">
        <v>13943</v>
      </c>
      <c r="H30" s="193">
        <v>15241</v>
      </c>
      <c r="I30" s="193">
        <v>11548</v>
      </c>
      <c r="J30" s="210">
        <f t="shared" si="11"/>
        <v>-0.24230693524046976</v>
      </c>
      <c r="K30" s="192">
        <f t="shared" si="10"/>
        <v>-3693</v>
      </c>
      <c r="L30" s="194">
        <f t="shared" si="9"/>
        <v>1.1159148317720705E-2</v>
      </c>
    </row>
    <row r="31" spans="1:24" x14ac:dyDescent="0.25">
      <c r="A31" s="1"/>
      <c r="B31" s="192" t="s">
        <v>123</v>
      </c>
      <c r="C31" s="193">
        <v>10942</v>
      </c>
      <c r="D31" s="193">
        <v>12288</v>
      </c>
      <c r="E31" s="193">
        <v>396</v>
      </c>
      <c r="F31" s="193">
        <v>15381</v>
      </c>
      <c r="G31" s="193">
        <v>13018</v>
      </c>
      <c r="H31" s="193">
        <v>13712</v>
      </c>
      <c r="I31" s="193">
        <v>12598</v>
      </c>
      <c r="J31" s="210">
        <f t="shared" si="11"/>
        <v>-8.1242707117852975E-2</v>
      </c>
      <c r="K31" s="192">
        <f t="shared" si="10"/>
        <v>-1114</v>
      </c>
      <c r="L31" s="194">
        <f t="shared" si="9"/>
        <v>1.2173792042487482E-2</v>
      </c>
    </row>
    <row r="32" spans="1:24" x14ac:dyDescent="0.25">
      <c r="A32" s="1"/>
      <c r="B32" s="192" t="s">
        <v>119</v>
      </c>
      <c r="C32" s="193">
        <v>14833</v>
      </c>
      <c r="D32" s="193">
        <v>17231</v>
      </c>
      <c r="E32" s="193">
        <v>1398</v>
      </c>
      <c r="F32" s="193">
        <v>19278</v>
      </c>
      <c r="G32" s="193">
        <v>17536</v>
      </c>
      <c r="H32" s="193">
        <v>17203</v>
      </c>
      <c r="I32" s="193">
        <v>16500</v>
      </c>
      <c r="J32" s="210">
        <f t="shared" si="11"/>
        <v>-4.0864965413009324E-2</v>
      </c>
      <c r="K32" s="192">
        <f t="shared" si="10"/>
        <v>-703</v>
      </c>
      <c r="L32" s="194">
        <f t="shared" si="9"/>
        <v>1.5944401389192207E-2</v>
      </c>
    </row>
    <row r="33" spans="1:12" x14ac:dyDescent="0.25">
      <c r="A33" s="1"/>
      <c r="B33" s="192" t="s">
        <v>128</v>
      </c>
      <c r="C33" s="193">
        <v>11576</v>
      </c>
      <c r="D33" s="193">
        <v>11614</v>
      </c>
      <c r="E33" s="193">
        <v>57</v>
      </c>
      <c r="F33" s="193">
        <v>7067</v>
      </c>
      <c r="G33" s="193">
        <v>9874</v>
      </c>
      <c r="H33" s="193">
        <v>8648</v>
      </c>
      <c r="I33" s="193">
        <v>7540</v>
      </c>
      <c r="J33" s="210">
        <f t="shared" si="11"/>
        <v>-0.12812210915818689</v>
      </c>
      <c r="K33" s="192">
        <f t="shared" si="10"/>
        <v>-1108</v>
      </c>
      <c r="L33" s="194">
        <f t="shared" si="9"/>
        <v>7.286108271182379E-3</v>
      </c>
    </row>
    <row r="34" spans="1:12" x14ac:dyDescent="0.25">
      <c r="A34" s="191" t="s">
        <v>144</v>
      </c>
      <c r="B34" s="192" t="s">
        <v>131</v>
      </c>
      <c r="C34" s="193">
        <v>11670</v>
      </c>
      <c r="D34" s="193">
        <v>13747</v>
      </c>
      <c r="E34" s="193">
        <v>175</v>
      </c>
      <c r="F34" s="193">
        <v>4513</v>
      </c>
      <c r="G34" s="193">
        <v>9583</v>
      </c>
      <c r="H34" s="193">
        <v>9752</v>
      </c>
      <c r="I34" s="193">
        <v>7806</v>
      </c>
      <c r="J34" s="210">
        <f t="shared" si="11"/>
        <v>-0.19954881050041018</v>
      </c>
      <c r="K34" s="192">
        <f t="shared" si="10"/>
        <v>-1946</v>
      </c>
      <c r="L34" s="194">
        <f t="shared" si="9"/>
        <v>7.5431513481232955E-3</v>
      </c>
    </row>
    <row r="35" spans="1:12" x14ac:dyDescent="0.25">
      <c r="A35" s="196" t="s">
        <v>145</v>
      </c>
      <c r="B35" s="197" t="s">
        <v>145</v>
      </c>
      <c r="C35" s="198">
        <f t="shared" ref="C35" si="12">C27-SUM(C28:C34)</f>
        <v>67041</v>
      </c>
      <c r="D35" s="198">
        <f t="shared" ref="D35:I35" si="13">D27-SUM(D28:D34)</f>
        <v>76907</v>
      </c>
      <c r="E35" s="198">
        <f t="shared" si="13"/>
        <v>12033</v>
      </c>
      <c r="F35" s="198">
        <f t="shared" si="13"/>
        <v>65622</v>
      </c>
      <c r="G35" s="198">
        <f t="shared" si="13"/>
        <v>84871</v>
      </c>
      <c r="H35" s="198">
        <f t="shared" si="13"/>
        <v>92492</v>
      </c>
      <c r="I35" s="198">
        <f t="shared" si="13"/>
        <v>90839</v>
      </c>
      <c r="J35" s="211">
        <f t="shared" si="11"/>
        <v>-1.7871815940838087E-2</v>
      </c>
      <c r="K35" s="197">
        <f>I35-H35</f>
        <v>-1653</v>
      </c>
      <c r="L35" s="199">
        <f t="shared" si="9"/>
        <v>8.7780210775323095E-2</v>
      </c>
    </row>
    <row r="36" spans="1:12" x14ac:dyDescent="0.25">
      <c r="A36" s="1"/>
      <c r="B36" s="184" t="s">
        <v>45</v>
      </c>
      <c r="C36" s="182"/>
      <c r="D36" s="182"/>
      <c r="E36" s="182"/>
      <c r="F36" s="182"/>
      <c r="G36" s="182"/>
      <c r="H36" s="182"/>
      <c r="I36" s="182"/>
      <c r="J36" s="183"/>
      <c r="K36" s="183"/>
      <c r="L36" s="182"/>
    </row>
    <row r="37" spans="1:12" x14ac:dyDescent="0.25">
      <c r="A37" s="1"/>
      <c r="B37" s="185" t="s">
        <v>68</v>
      </c>
      <c r="C37" s="207">
        <v>253986</v>
      </c>
      <c r="D37" s="207">
        <v>262862</v>
      </c>
      <c r="E37" s="207">
        <v>21892</v>
      </c>
      <c r="F37" s="207">
        <v>197512</v>
      </c>
      <c r="G37" s="207">
        <v>253859</v>
      </c>
      <c r="H37" s="207">
        <v>264242</v>
      </c>
      <c r="I37" s="207">
        <v>276285</v>
      </c>
      <c r="J37" s="208">
        <f>IFERROR(I37/H37-1,"-")</f>
        <v>4.5575646566405004E-2</v>
      </c>
      <c r="K37" s="207">
        <f>I37-H37</f>
        <v>12043</v>
      </c>
      <c r="L37" s="208">
        <f t="shared" ref="L37:L49" si="14">I37/I$9</f>
        <v>0.26698175380684663</v>
      </c>
    </row>
    <row r="38" spans="1:12" x14ac:dyDescent="0.25">
      <c r="A38" s="1" t="s">
        <v>96</v>
      </c>
      <c r="B38" s="188" t="s">
        <v>97</v>
      </c>
      <c r="C38" s="189">
        <v>13489</v>
      </c>
      <c r="D38" s="189">
        <v>14518</v>
      </c>
      <c r="E38" s="189">
        <v>5331</v>
      </c>
      <c r="F38" s="189">
        <v>11761</v>
      </c>
      <c r="G38" s="189">
        <v>11607</v>
      </c>
      <c r="H38" s="189">
        <v>11241</v>
      </c>
      <c r="I38" s="189">
        <v>13602</v>
      </c>
      <c r="J38" s="209">
        <f>IFERROR(I38/H38-1,"-")</f>
        <v>0.21003469442220446</v>
      </c>
      <c r="K38" s="188">
        <f t="shared" ref="K38:K48" si="15">I38-H38</f>
        <v>2361</v>
      </c>
      <c r="L38" s="190">
        <f t="shared" si="14"/>
        <v>1.3143984708835904E-2</v>
      </c>
    </row>
    <row r="39" spans="1:12" x14ac:dyDescent="0.25">
      <c r="A39" s="191" t="s">
        <v>103</v>
      </c>
      <c r="B39" s="192" t="s">
        <v>103</v>
      </c>
      <c r="C39" s="193">
        <v>3358</v>
      </c>
      <c r="D39" s="193">
        <v>5081</v>
      </c>
      <c r="E39" s="193">
        <v>4150</v>
      </c>
      <c r="F39" s="193">
        <v>4478</v>
      </c>
      <c r="G39" s="193">
        <v>3172</v>
      </c>
      <c r="H39" s="193">
        <v>3714</v>
      </c>
      <c r="I39" s="193">
        <v>4682</v>
      </c>
      <c r="J39" s="210">
        <f>IFERROR(I39/H39-1,"-")</f>
        <v>0.26063543349488416</v>
      </c>
      <c r="K39" s="192">
        <f t="shared" si="15"/>
        <v>968</v>
      </c>
      <c r="L39" s="194">
        <f t="shared" si="14"/>
        <v>4.5243446851029046E-3</v>
      </c>
    </row>
    <row r="40" spans="1:12" x14ac:dyDescent="0.25">
      <c r="A40" s="191" t="s">
        <v>100</v>
      </c>
      <c r="B40" s="192" t="s">
        <v>100</v>
      </c>
      <c r="C40" s="193">
        <v>10131</v>
      </c>
      <c r="D40" s="193">
        <v>9437</v>
      </c>
      <c r="E40" s="193">
        <v>1181</v>
      </c>
      <c r="F40" s="193">
        <v>7283</v>
      </c>
      <c r="G40" s="193">
        <v>8435</v>
      </c>
      <c r="H40" s="193">
        <v>7527</v>
      </c>
      <c r="I40" s="193">
        <v>8920</v>
      </c>
      <c r="J40" s="210">
        <f>IFERROR(I40/H40-1,"-")</f>
        <v>0.1850670918028432</v>
      </c>
      <c r="K40" s="192">
        <f t="shared" si="15"/>
        <v>1393</v>
      </c>
      <c r="L40" s="194">
        <f t="shared" si="14"/>
        <v>8.6196400237329995E-3</v>
      </c>
    </row>
    <row r="41" spans="1:12" x14ac:dyDescent="0.25">
      <c r="A41" s="1"/>
      <c r="B41" s="188" t="s">
        <v>107</v>
      </c>
      <c r="C41" s="189">
        <v>240497</v>
      </c>
      <c r="D41" s="189">
        <v>248344</v>
      </c>
      <c r="E41" s="189">
        <v>16561</v>
      </c>
      <c r="F41" s="189">
        <v>185751</v>
      </c>
      <c r="G41" s="189">
        <v>242252</v>
      </c>
      <c r="H41" s="189">
        <v>253001</v>
      </c>
      <c r="I41" s="189">
        <v>262683</v>
      </c>
      <c r="J41" s="209">
        <f>IFERROR(I41/H41-1,"-")</f>
        <v>3.8268623444176031E-2</v>
      </c>
      <c r="K41" s="188">
        <f t="shared" si="15"/>
        <v>9682</v>
      </c>
      <c r="L41" s="190">
        <f t="shared" si="14"/>
        <v>0.2538377690980107</v>
      </c>
    </row>
    <row r="42" spans="1:12" s="74" customFormat="1" x14ac:dyDescent="0.25">
      <c r="B42" s="192" t="s">
        <v>110</v>
      </c>
      <c r="C42" s="193">
        <v>107998</v>
      </c>
      <c r="D42" s="193">
        <v>111197</v>
      </c>
      <c r="E42" s="193">
        <v>1323</v>
      </c>
      <c r="F42" s="193">
        <v>69376</v>
      </c>
      <c r="G42" s="193">
        <v>100932</v>
      </c>
      <c r="H42" s="193">
        <v>109278</v>
      </c>
      <c r="I42" s="193">
        <v>115186</v>
      </c>
      <c r="J42" s="210">
        <f t="shared" ref="J42:J49" si="16">IFERROR(I42/H42-1,"-")</f>
        <v>5.4063946997565893E-2</v>
      </c>
      <c r="K42" s="192">
        <f t="shared" si="15"/>
        <v>5908</v>
      </c>
      <c r="L42" s="194">
        <f t="shared" si="14"/>
        <v>0.11130738293427235</v>
      </c>
    </row>
    <row r="43" spans="1:12" s="74" customFormat="1" x14ac:dyDescent="0.25">
      <c r="B43" s="192" t="s">
        <v>113</v>
      </c>
      <c r="C43" s="193">
        <v>12436</v>
      </c>
      <c r="D43" s="193">
        <v>11625</v>
      </c>
      <c r="E43" s="193">
        <v>1423</v>
      </c>
      <c r="F43" s="193">
        <v>7921</v>
      </c>
      <c r="G43" s="193">
        <v>11096</v>
      </c>
      <c r="H43" s="193">
        <v>10750</v>
      </c>
      <c r="I43" s="193">
        <v>10599</v>
      </c>
      <c r="J43" s="210">
        <f t="shared" si="16"/>
        <v>-1.4046511627906932E-2</v>
      </c>
      <c r="K43" s="192">
        <f t="shared" si="15"/>
        <v>-151</v>
      </c>
      <c r="L43" s="194">
        <f t="shared" si="14"/>
        <v>1.0242103656002923E-2</v>
      </c>
    </row>
    <row r="44" spans="1:12" x14ac:dyDescent="0.25">
      <c r="A44" s="1"/>
      <c r="B44" s="192" t="s">
        <v>116</v>
      </c>
      <c r="C44" s="193">
        <v>5330</v>
      </c>
      <c r="D44" s="193">
        <v>5957</v>
      </c>
      <c r="E44" s="193">
        <v>2444</v>
      </c>
      <c r="F44" s="193">
        <v>5128</v>
      </c>
      <c r="G44" s="193">
        <v>5893</v>
      </c>
      <c r="H44" s="193">
        <v>6051</v>
      </c>
      <c r="I44" s="193">
        <v>6699</v>
      </c>
      <c r="J44" s="210">
        <f t="shared" si="16"/>
        <v>0.10708973723351511</v>
      </c>
      <c r="K44" s="192">
        <f t="shared" si="15"/>
        <v>648</v>
      </c>
      <c r="L44" s="194">
        <f t="shared" si="14"/>
        <v>6.4734269640120369E-3</v>
      </c>
    </row>
    <row r="45" spans="1:12" x14ac:dyDescent="0.25">
      <c r="A45" s="1"/>
      <c r="B45" s="192" t="s">
        <v>123</v>
      </c>
      <c r="C45" s="193">
        <v>10129</v>
      </c>
      <c r="D45" s="193">
        <v>10598</v>
      </c>
      <c r="E45" s="193">
        <v>386</v>
      </c>
      <c r="F45" s="193">
        <v>10732</v>
      </c>
      <c r="G45" s="193">
        <v>10835</v>
      </c>
      <c r="H45" s="193">
        <v>11328</v>
      </c>
      <c r="I45" s="193">
        <v>10519</v>
      </c>
      <c r="J45" s="210">
        <f t="shared" si="16"/>
        <v>-7.1415960451977401E-2</v>
      </c>
      <c r="K45" s="192">
        <f t="shared" si="15"/>
        <v>-809</v>
      </c>
      <c r="L45" s="194">
        <f t="shared" si="14"/>
        <v>1.0164797467449263E-2</v>
      </c>
    </row>
    <row r="46" spans="1:12" x14ac:dyDescent="0.25">
      <c r="A46" s="1"/>
      <c r="B46" s="192" t="s">
        <v>119</v>
      </c>
      <c r="C46" s="193">
        <v>8322</v>
      </c>
      <c r="D46" s="193">
        <v>9727</v>
      </c>
      <c r="E46" s="193">
        <v>481</v>
      </c>
      <c r="F46" s="193">
        <v>7425</v>
      </c>
      <c r="G46" s="193">
        <v>9153</v>
      </c>
      <c r="H46" s="193">
        <v>10071</v>
      </c>
      <c r="I46" s="193">
        <v>7855</v>
      </c>
      <c r="J46" s="210">
        <f t="shared" si="16"/>
        <v>-0.22003773210207522</v>
      </c>
      <c r="K46" s="192">
        <f t="shared" si="15"/>
        <v>-2216</v>
      </c>
      <c r="L46" s="194">
        <f t="shared" si="14"/>
        <v>7.5905013886124117E-3</v>
      </c>
    </row>
    <row r="47" spans="1:12" x14ac:dyDescent="0.25">
      <c r="A47" s="1"/>
      <c r="B47" s="192" t="s">
        <v>128</v>
      </c>
      <c r="C47" s="193">
        <v>10458</v>
      </c>
      <c r="D47" s="193">
        <v>9656</v>
      </c>
      <c r="E47" s="193">
        <v>143</v>
      </c>
      <c r="F47" s="193">
        <v>8340</v>
      </c>
      <c r="G47" s="193">
        <v>9543</v>
      </c>
      <c r="H47" s="193">
        <v>8878</v>
      </c>
      <c r="I47" s="193">
        <v>8620</v>
      </c>
      <c r="J47" s="210">
        <f t="shared" si="16"/>
        <v>-2.9060599234061679E-2</v>
      </c>
      <c r="K47" s="192">
        <f t="shared" si="15"/>
        <v>-258</v>
      </c>
      <c r="L47" s="194">
        <f t="shared" si="14"/>
        <v>8.3297418166567785E-3</v>
      </c>
    </row>
    <row r="48" spans="1:12" x14ac:dyDescent="0.25">
      <c r="A48" s="191" t="s">
        <v>144</v>
      </c>
      <c r="B48" s="192" t="s">
        <v>131</v>
      </c>
      <c r="C48" s="193">
        <v>16162</v>
      </c>
      <c r="D48" s="193">
        <v>16964</v>
      </c>
      <c r="E48" s="193">
        <v>1177</v>
      </c>
      <c r="F48" s="193">
        <v>7994</v>
      </c>
      <c r="G48" s="193">
        <v>10127</v>
      </c>
      <c r="H48" s="193">
        <v>11435</v>
      </c>
      <c r="I48" s="193">
        <v>9274</v>
      </c>
      <c r="J48" s="210">
        <f t="shared" si="16"/>
        <v>-0.18898119807608216</v>
      </c>
      <c r="K48" s="192">
        <f t="shared" si="15"/>
        <v>-2161</v>
      </c>
      <c r="L48" s="194">
        <f t="shared" si="14"/>
        <v>8.9617199080829421E-3</v>
      </c>
    </row>
    <row r="49" spans="1:12" x14ac:dyDescent="0.25">
      <c r="A49" s="196" t="s">
        <v>145</v>
      </c>
      <c r="B49" s="197" t="s">
        <v>145</v>
      </c>
      <c r="C49" s="198">
        <f t="shared" ref="C49" si="17">C41-SUM(C42:C48)</f>
        <v>69662</v>
      </c>
      <c r="D49" s="198">
        <f t="shared" ref="D49:I49" si="18">D41-SUM(D42:D48)</f>
        <v>72620</v>
      </c>
      <c r="E49" s="198">
        <f t="shared" si="18"/>
        <v>9184</v>
      </c>
      <c r="F49" s="198">
        <f t="shared" si="18"/>
        <v>68835</v>
      </c>
      <c r="G49" s="198">
        <f t="shared" si="18"/>
        <v>84673</v>
      </c>
      <c r="H49" s="198">
        <f t="shared" si="18"/>
        <v>85210</v>
      </c>
      <c r="I49" s="198">
        <f t="shared" si="18"/>
        <v>93931</v>
      </c>
      <c r="J49" s="211">
        <f t="shared" si="16"/>
        <v>0.10234714235418374</v>
      </c>
      <c r="K49" s="197">
        <f>I49-H49</f>
        <v>8721</v>
      </c>
      <c r="L49" s="199">
        <f t="shared" si="14"/>
        <v>9.0768094962922014E-2</v>
      </c>
    </row>
    <row r="50" spans="1:12" x14ac:dyDescent="0.25">
      <c r="A50" s="1"/>
      <c r="B50" s="184" t="s">
        <v>46</v>
      </c>
      <c r="C50" s="182"/>
      <c r="D50" s="182"/>
      <c r="E50" s="182"/>
      <c r="F50" s="182"/>
      <c r="G50" s="182"/>
      <c r="H50" s="182"/>
      <c r="I50" s="182"/>
      <c r="J50" s="183"/>
      <c r="K50" s="183"/>
      <c r="L50" s="182"/>
    </row>
    <row r="51" spans="1:12" x14ac:dyDescent="0.25">
      <c r="A51" s="1"/>
      <c r="B51" s="185" t="s">
        <v>68</v>
      </c>
      <c r="C51" s="207">
        <v>10133</v>
      </c>
      <c r="D51" s="207">
        <v>9604</v>
      </c>
      <c r="E51" s="207">
        <v>1109</v>
      </c>
      <c r="F51" s="207">
        <v>6137</v>
      </c>
      <c r="G51" s="207">
        <v>12249</v>
      </c>
      <c r="H51" s="207">
        <v>10335</v>
      </c>
      <c r="I51" s="207">
        <v>9698</v>
      </c>
      <c r="J51" s="208">
        <f>IFERROR(I51/H51-1,"-")</f>
        <v>-6.163522012578615E-2</v>
      </c>
      <c r="K51" s="207">
        <f>I51-H51</f>
        <v>-637</v>
      </c>
      <c r="L51" s="208">
        <f t="shared" ref="L51:L63" si="19">I51/I$9</f>
        <v>9.3714427074173354E-3</v>
      </c>
    </row>
    <row r="52" spans="1:12" x14ac:dyDescent="0.25">
      <c r="A52" s="1" t="s">
        <v>96</v>
      </c>
      <c r="B52" s="188" t="s">
        <v>97</v>
      </c>
      <c r="C52" s="189">
        <v>1725</v>
      </c>
      <c r="D52" s="189">
        <v>935</v>
      </c>
      <c r="E52" s="189">
        <v>185</v>
      </c>
      <c r="F52" s="189">
        <v>346</v>
      </c>
      <c r="G52" s="189">
        <v>5214</v>
      </c>
      <c r="H52" s="189">
        <v>1592</v>
      </c>
      <c r="I52" s="189">
        <v>1623</v>
      </c>
      <c r="J52" s="209">
        <f>IFERROR(I52/H52-1,"-")</f>
        <v>1.9472361809045324E-2</v>
      </c>
      <c r="K52" s="188">
        <f t="shared" ref="K52:K62" si="20">I52-H52</f>
        <v>31</v>
      </c>
      <c r="L52" s="190">
        <f t="shared" si="19"/>
        <v>1.568349300282361E-3</v>
      </c>
    </row>
    <row r="53" spans="1:12" x14ac:dyDescent="0.25">
      <c r="A53" s="191" t="s">
        <v>103</v>
      </c>
      <c r="B53" s="192" t="s">
        <v>103</v>
      </c>
      <c r="C53" s="193">
        <v>889</v>
      </c>
      <c r="D53" s="193">
        <v>442</v>
      </c>
      <c r="E53" s="193">
        <v>105</v>
      </c>
      <c r="F53" s="193">
        <v>67</v>
      </c>
      <c r="G53" s="193">
        <v>3946</v>
      </c>
      <c r="H53" s="193">
        <v>667</v>
      </c>
      <c r="I53" s="193">
        <v>823</v>
      </c>
      <c r="J53" s="210">
        <f>IFERROR(I53/H53-1,"-")</f>
        <v>0.23388305847076452</v>
      </c>
      <c r="K53" s="192">
        <f t="shared" si="20"/>
        <v>156</v>
      </c>
      <c r="L53" s="194">
        <f t="shared" si="19"/>
        <v>7.9528741474576897E-4</v>
      </c>
    </row>
    <row r="54" spans="1:12" x14ac:dyDescent="0.25">
      <c r="A54" s="191" t="s">
        <v>100</v>
      </c>
      <c r="B54" s="192" t="s">
        <v>100</v>
      </c>
      <c r="C54" s="193">
        <v>836</v>
      </c>
      <c r="D54" s="193">
        <v>493</v>
      </c>
      <c r="E54" s="193">
        <v>80</v>
      </c>
      <c r="F54" s="193">
        <v>279</v>
      </c>
      <c r="G54" s="193">
        <v>1268</v>
      </c>
      <c r="H54" s="193">
        <v>925</v>
      </c>
      <c r="I54" s="193">
        <v>800</v>
      </c>
      <c r="J54" s="210">
        <f>IFERROR(I54/H54-1,"-")</f>
        <v>-0.13513513513513509</v>
      </c>
      <c r="K54" s="192">
        <f t="shared" si="20"/>
        <v>-125</v>
      </c>
      <c r="L54" s="194">
        <f t="shared" si="19"/>
        <v>7.7306188553659188E-4</v>
      </c>
    </row>
    <row r="55" spans="1:12" x14ac:dyDescent="0.25">
      <c r="A55" s="1"/>
      <c r="B55" s="188" t="s">
        <v>107</v>
      </c>
      <c r="C55" s="189">
        <v>8408</v>
      </c>
      <c r="D55" s="189">
        <v>8669</v>
      </c>
      <c r="E55" s="189">
        <v>924</v>
      </c>
      <c r="F55" s="189">
        <v>5791</v>
      </c>
      <c r="G55" s="189">
        <v>7035</v>
      </c>
      <c r="H55" s="189">
        <v>8743</v>
      </c>
      <c r="I55" s="189">
        <v>8075</v>
      </c>
      <c r="J55" s="209">
        <f>IFERROR(I55/H55-1,"-")</f>
        <v>-7.6403980327118814E-2</v>
      </c>
      <c r="K55" s="188">
        <f t="shared" si="20"/>
        <v>-668</v>
      </c>
      <c r="L55" s="190">
        <f t="shared" si="19"/>
        <v>7.8030934071349747E-3</v>
      </c>
    </row>
    <row r="56" spans="1:12" s="74" customFormat="1" x14ac:dyDescent="0.25">
      <c r="B56" s="192" t="s">
        <v>110</v>
      </c>
      <c r="C56" s="193">
        <v>2145</v>
      </c>
      <c r="D56" s="193">
        <v>2402</v>
      </c>
      <c r="E56" s="193">
        <v>34</v>
      </c>
      <c r="F56" s="193">
        <v>1860</v>
      </c>
      <c r="G56" s="193">
        <v>2093</v>
      </c>
      <c r="H56" s="193">
        <v>2254</v>
      </c>
      <c r="I56" s="193">
        <v>2618</v>
      </c>
      <c r="J56" s="210">
        <f t="shared" ref="J56:J63" si="21">IFERROR(I56/H56-1,"-")</f>
        <v>0.16149068322981375</v>
      </c>
      <c r="K56" s="192">
        <f t="shared" si="20"/>
        <v>364</v>
      </c>
      <c r="L56" s="194">
        <f t="shared" si="19"/>
        <v>2.5298450204184969E-3</v>
      </c>
    </row>
    <row r="57" spans="1:12" s="74" customFormat="1" x14ac:dyDescent="0.25">
      <c r="B57" s="192" t="s">
        <v>113</v>
      </c>
      <c r="C57" s="193">
        <v>2299</v>
      </c>
      <c r="D57" s="193">
        <v>2487</v>
      </c>
      <c r="E57" s="193">
        <v>422</v>
      </c>
      <c r="F57" s="193">
        <v>1622</v>
      </c>
      <c r="G57" s="193">
        <v>1266</v>
      </c>
      <c r="H57" s="193">
        <v>2151</v>
      </c>
      <c r="I57" s="193">
        <v>1866</v>
      </c>
      <c r="J57" s="210">
        <f t="shared" si="21"/>
        <v>-0.13249651324965128</v>
      </c>
      <c r="K57" s="192">
        <f t="shared" si="20"/>
        <v>-285</v>
      </c>
      <c r="L57" s="194">
        <f t="shared" si="19"/>
        <v>1.8031668480141007E-3</v>
      </c>
    </row>
    <row r="58" spans="1:12" x14ac:dyDescent="0.25">
      <c r="A58" s="1"/>
      <c r="B58" s="192" t="s">
        <v>116</v>
      </c>
      <c r="C58" s="193">
        <v>567</v>
      </c>
      <c r="D58" s="193">
        <v>430</v>
      </c>
      <c r="E58" s="193">
        <v>77</v>
      </c>
      <c r="F58" s="193">
        <v>259</v>
      </c>
      <c r="G58" s="193">
        <v>675</v>
      </c>
      <c r="H58" s="193">
        <v>599</v>
      </c>
      <c r="I58" s="193">
        <v>408</v>
      </c>
      <c r="J58" s="210">
        <f t="shared" si="21"/>
        <v>-0.3188647746243739</v>
      </c>
      <c r="K58" s="192">
        <f t="shared" si="20"/>
        <v>-191</v>
      </c>
      <c r="L58" s="194">
        <f t="shared" si="19"/>
        <v>3.9426156162366188E-4</v>
      </c>
    </row>
    <row r="59" spans="1:12" x14ac:dyDescent="0.25">
      <c r="A59" s="1"/>
      <c r="B59" s="192" t="s">
        <v>123</v>
      </c>
      <c r="C59" s="193">
        <v>250</v>
      </c>
      <c r="D59" s="193">
        <v>218</v>
      </c>
      <c r="E59" s="193">
        <v>20</v>
      </c>
      <c r="F59" s="193">
        <v>226</v>
      </c>
      <c r="G59" s="193">
        <v>161</v>
      </c>
      <c r="H59" s="193">
        <v>310</v>
      </c>
      <c r="I59" s="193">
        <v>249</v>
      </c>
      <c r="J59" s="210">
        <f t="shared" si="21"/>
        <v>-0.1967741935483871</v>
      </c>
      <c r="K59" s="192">
        <f t="shared" si="20"/>
        <v>-61</v>
      </c>
      <c r="L59" s="194">
        <f t="shared" si="19"/>
        <v>2.4061551187326425E-4</v>
      </c>
    </row>
    <row r="60" spans="1:12" x14ac:dyDescent="0.25">
      <c r="A60" s="1"/>
      <c r="B60" s="192" t="s">
        <v>119</v>
      </c>
      <c r="C60" s="193">
        <v>250</v>
      </c>
      <c r="D60" s="193">
        <v>186</v>
      </c>
      <c r="E60" s="193">
        <v>25</v>
      </c>
      <c r="F60" s="193">
        <v>217</v>
      </c>
      <c r="G60" s="193">
        <v>160</v>
      </c>
      <c r="H60" s="193">
        <v>295</v>
      </c>
      <c r="I60" s="193">
        <v>258</v>
      </c>
      <c r="J60" s="210">
        <f t="shared" si="21"/>
        <v>-0.12542372881355934</v>
      </c>
      <c r="K60" s="192">
        <f t="shared" si="20"/>
        <v>-37</v>
      </c>
      <c r="L60" s="194">
        <f t="shared" si="19"/>
        <v>2.493124580855509E-4</v>
      </c>
    </row>
    <row r="61" spans="1:12" x14ac:dyDescent="0.25">
      <c r="A61" s="1"/>
      <c r="B61" s="192" t="s">
        <v>128</v>
      </c>
      <c r="C61" s="193">
        <v>135</v>
      </c>
      <c r="D61" s="193">
        <v>113</v>
      </c>
      <c r="E61" s="193">
        <v>3</v>
      </c>
      <c r="F61" s="193">
        <v>31</v>
      </c>
      <c r="G61" s="193">
        <v>104</v>
      </c>
      <c r="H61" s="193">
        <v>67</v>
      </c>
      <c r="I61" s="193">
        <v>117</v>
      </c>
      <c r="J61" s="210">
        <f t="shared" si="21"/>
        <v>0.74626865671641784</v>
      </c>
      <c r="K61" s="192">
        <f t="shared" si="20"/>
        <v>50</v>
      </c>
      <c r="L61" s="194">
        <f t="shared" si="19"/>
        <v>1.1306030075972656E-4</v>
      </c>
    </row>
    <row r="62" spans="1:12" x14ac:dyDescent="0.25">
      <c r="A62" s="191" t="s">
        <v>144</v>
      </c>
      <c r="B62" s="192" t="s">
        <v>131</v>
      </c>
      <c r="C62" s="193">
        <v>235</v>
      </c>
      <c r="D62" s="193">
        <v>231</v>
      </c>
      <c r="E62" s="193">
        <v>2</v>
      </c>
      <c r="F62" s="193">
        <v>72</v>
      </c>
      <c r="G62" s="193">
        <v>105</v>
      </c>
      <c r="H62" s="193">
        <v>61</v>
      </c>
      <c r="I62" s="193">
        <v>89</v>
      </c>
      <c r="J62" s="210">
        <f t="shared" si="21"/>
        <v>0.45901639344262302</v>
      </c>
      <c r="K62" s="192">
        <f t="shared" si="20"/>
        <v>28</v>
      </c>
      <c r="L62" s="194">
        <f t="shared" si="19"/>
        <v>8.6003134765945849E-5</v>
      </c>
    </row>
    <row r="63" spans="1:12" x14ac:dyDescent="0.25">
      <c r="A63" s="196" t="s">
        <v>145</v>
      </c>
      <c r="B63" s="197" t="s">
        <v>145</v>
      </c>
      <c r="C63" s="198">
        <f t="shared" ref="C63" si="22">C55-SUM(C56:C62)</f>
        <v>2527</v>
      </c>
      <c r="D63" s="198">
        <f t="shared" ref="D63:I63" si="23">D55-SUM(D56:D62)</f>
        <v>2602</v>
      </c>
      <c r="E63" s="198">
        <f t="shared" si="23"/>
        <v>341</v>
      </c>
      <c r="F63" s="198">
        <f t="shared" si="23"/>
        <v>1504</v>
      </c>
      <c r="G63" s="198">
        <f t="shared" si="23"/>
        <v>2471</v>
      </c>
      <c r="H63" s="198">
        <f t="shared" si="23"/>
        <v>3006</v>
      </c>
      <c r="I63" s="198">
        <f t="shared" si="23"/>
        <v>2470</v>
      </c>
      <c r="J63" s="211">
        <f t="shared" si="21"/>
        <v>-0.17831004657351968</v>
      </c>
      <c r="K63" s="197">
        <f>I63-H63</f>
        <v>-536</v>
      </c>
      <c r="L63" s="199">
        <f t="shared" si="19"/>
        <v>2.3868285715942274E-3</v>
      </c>
    </row>
    <row r="64" spans="1:12" x14ac:dyDescent="0.25">
      <c r="A64" s="1"/>
      <c r="B64" s="184" t="s">
        <v>47</v>
      </c>
      <c r="C64" s="182"/>
      <c r="D64" s="182"/>
      <c r="E64" s="182"/>
      <c r="F64" s="182"/>
      <c r="G64" s="182"/>
      <c r="H64" s="182"/>
      <c r="I64" s="182"/>
      <c r="J64" s="183"/>
      <c r="K64" s="183"/>
      <c r="L64" s="182"/>
    </row>
    <row r="65" spans="1:12" x14ac:dyDescent="0.25">
      <c r="A65" s="1"/>
      <c r="B65" s="185" t="s">
        <v>68</v>
      </c>
      <c r="C65" s="207">
        <v>24046</v>
      </c>
      <c r="D65" s="207">
        <v>25755</v>
      </c>
      <c r="E65" s="207">
        <v>4027</v>
      </c>
      <c r="F65" s="207">
        <v>24471</v>
      </c>
      <c r="G65" s="207">
        <v>43145</v>
      </c>
      <c r="H65" s="207">
        <v>46632</v>
      </c>
      <c r="I65" s="207">
        <v>35887</v>
      </c>
      <c r="J65" s="208">
        <f>IFERROR(I65/H65-1,"-")</f>
        <v>-0.2304211700120089</v>
      </c>
      <c r="K65" s="207">
        <f>I65-H65</f>
        <v>-10745</v>
      </c>
      <c r="L65" s="208">
        <f t="shared" ref="L65:L77" si="24">I65/I$9</f>
        <v>3.4678589857814593E-2</v>
      </c>
    </row>
    <row r="66" spans="1:12" x14ac:dyDescent="0.25">
      <c r="A66" s="1" t="s">
        <v>96</v>
      </c>
      <c r="B66" s="188" t="s">
        <v>97</v>
      </c>
      <c r="C66" s="189">
        <v>3338</v>
      </c>
      <c r="D66" s="189">
        <v>6309</v>
      </c>
      <c r="E66" s="189">
        <v>1675</v>
      </c>
      <c r="F66" s="189">
        <v>5063</v>
      </c>
      <c r="G66" s="189">
        <v>5977</v>
      </c>
      <c r="H66" s="189">
        <v>7389</v>
      </c>
      <c r="I66" s="189">
        <v>5000</v>
      </c>
      <c r="J66" s="209">
        <f>IFERROR(I66/H66-1,"-")</f>
        <v>-0.32331844633915274</v>
      </c>
      <c r="K66" s="188">
        <f t="shared" ref="K66:K76" si="25">I66-H66</f>
        <v>-2389</v>
      </c>
      <c r="L66" s="190">
        <f t="shared" si="24"/>
        <v>4.8316367846036991E-3</v>
      </c>
    </row>
    <row r="67" spans="1:12" x14ac:dyDescent="0.25">
      <c r="A67" s="191" t="s">
        <v>103</v>
      </c>
      <c r="B67" s="192" t="s">
        <v>103</v>
      </c>
      <c r="C67" s="193">
        <v>1181</v>
      </c>
      <c r="D67" s="193">
        <v>2475</v>
      </c>
      <c r="E67" s="193">
        <v>1645</v>
      </c>
      <c r="F67" s="193">
        <v>3111</v>
      </c>
      <c r="G67" s="193">
        <v>4851</v>
      </c>
      <c r="H67" s="193">
        <v>4261</v>
      </c>
      <c r="I67" s="193">
        <v>1245</v>
      </c>
      <c r="J67" s="210">
        <f>IFERROR(I67/H67-1,"-")</f>
        <v>-0.7078150668857075</v>
      </c>
      <c r="K67" s="192">
        <f t="shared" si="25"/>
        <v>-3016</v>
      </c>
      <c r="L67" s="194">
        <f t="shared" si="24"/>
        <v>1.2030775593663212E-3</v>
      </c>
    </row>
    <row r="68" spans="1:12" x14ac:dyDescent="0.25">
      <c r="A68" s="191" t="s">
        <v>100</v>
      </c>
      <c r="B68" s="192" t="s">
        <v>100</v>
      </c>
      <c r="C68" s="193">
        <v>2157</v>
      </c>
      <c r="D68" s="193">
        <v>3834</v>
      </c>
      <c r="E68" s="193">
        <v>30</v>
      </c>
      <c r="F68" s="193">
        <v>1952</v>
      </c>
      <c r="G68" s="193">
        <v>1126</v>
      </c>
      <c r="H68" s="193">
        <v>3128</v>
      </c>
      <c r="I68" s="193">
        <v>3755</v>
      </c>
      <c r="J68" s="210">
        <f>IFERROR(I68/H68-1,"-")</f>
        <v>0.20044757033248084</v>
      </c>
      <c r="K68" s="192">
        <f t="shared" si="25"/>
        <v>627</v>
      </c>
      <c r="L68" s="194">
        <f t="shared" si="24"/>
        <v>3.6285592252373782E-3</v>
      </c>
    </row>
    <row r="69" spans="1:12" x14ac:dyDescent="0.25">
      <c r="A69" s="1"/>
      <c r="B69" s="188" t="s">
        <v>107</v>
      </c>
      <c r="C69" s="189">
        <v>20708</v>
      </c>
      <c r="D69" s="189">
        <v>19446</v>
      </c>
      <c r="E69" s="189">
        <v>2352</v>
      </c>
      <c r="F69" s="189">
        <v>19408</v>
      </c>
      <c r="G69" s="189">
        <v>37168</v>
      </c>
      <c r="H69" s="189">
        <v>39243</v>
      </c>
      <c r="I69" s="189">
        <v>30887</v>
      </c>
      <c r="J69" s="209">
        <f>IFERROR(I69/H69-1,"-")</f>
        <v>-0.21292969446780319</v>
      </c>
      <c r="K69" s="188">
        <f t="shared" si="25"/>
        <v>-8356</v>
      </c>
      <c r="L69" s="190">
        <f t="shared" si="24"/>
        <v>2.9846953073210895E-2</v>
      </c>
    </row>
    <row r="70" spans="1:12" s="74" customFormat="1" x14ac:dyDescent="0.25">
      <c r="B70" s="192" t="s">
        <v>110</v>
      </c>
      <c r="C70" s="193">
        <v>8807</v>
      </c>
      <c r="D70" s="193">
        <v>7563</v>
      </c>
      <c r="E70" s="193">
        <v>14</v>
      </c>
      <c r="F70" s="193">
        <v>5578</v>
      </c>
      <c r="G70" s="193">
        <v>11918</v>
      </c>
      <c r="H70" s="193">
        <v>14850</v>
      </c>
      <c r="I70" s="193">
        <v>13512</v>
      </c>
      <c r="J70" s="210">
        <f t="shared" ref="J70:J77" si="26">IFERROR(I70/H70-1,"-")</f>
        <v>-9.0101010101010126E-2</v>
      </c>
      <c r="K70" s="192">
        <f t="shared" si="25"/>
        <v>-1338</v>
      </c>
      <c r="L70" s="194">
        <f t="shared" si="24"/>
        <v>1.3057015246713037E-2</v>
      </c>
    </row>
    <row r="71" spans="1:12" s="74" customFormat="1" x14ac:dyDescent="0.25">
      <c r="B71" s="192" t="s">
        <v>113</v>
      </c>
      <c r="C71" s="193">
        <v>2631</v>
      </c>
      <c r="D71" s="193">
        <v>2019</v>
      </c>
      <c r="E71" s="193">
        <v>586</v>
      </c>
      <c r="F71" s="193">
        <v>1836</v>
      </c>
      <c r="G71" s="193">
        <v>2177</v>
      </c>
      <c r="H71" s="193">
        <v>3019</v>
      </c>
      <c r="I71" s="193">
        <v>2469</v>
      </c>
      <c r="J71" s="210">
        <f t="shared" si="26"/>
        <v>-0.18217952964557804</v>
      </c>
      <c r="K71" s="192">
        <f t="shared" si="25"/>
        <v>-550</v>
      </c>
      <c r="L71" s="194">
        <f t="shared" si="24"/>
        <v>2.3858622442373069E-3</v>
      </c>
    </row>
    <row r="72" spans="1:12" x14ac:dyDescent="0.25">
      <c r="A72" s="1"/>
      <c r="B72" s="192" t="s">
        <v>116</v>
      </c>
      <c r="C72" s="193">
        <v>1975</v>
      </c>
      <c r="D72" s="193">
        <v>2668</v>
      </c>
      <c r="E72" s="193">
        <v>247</v>
      </c>
      <c r="F72" s="193">
        <v>2209</v>
      </c>
      <c r="G72" s="193">
        <v>5655</v>
      </c>
      <c r="H72" s="193">
        <v>3781</v>
      </c>
      <c r="I72" s="193">
        <v>1849</v>
      </c>
      <c r="J72" s="210">
        <f t="shared" si="26"/>
        <v>-0.51097593229304417</v>
      </c>
      <c r="K72" s="192">
        <f t="shared" si="25"/>
        <v>-1932</v>
      </c>
      <c r="L72" s="194">
        <f t="shared" si="24"/>
        <v>1.786739282946448E-3</v>
      </c>
    </row>
    <row r="73" spans="1:12" x14ac:dyDescent="0.25">
      <c r="A73" s="1"/>
      <c r="B73" s="192" t="s">
        <v>123</v>
      </c>
      <c r="C73" s="193">
        <v>510</v>
      </c>
      <c r="D73" s="193">
        <v>196</v>
      </c>
      <c r="E73" s="193">
        <v>23</v>
      </c>
      <c r="F73" s="193">
        <v>1508</v>
      </c>
      <c r="G73" s="193">
        <v>859</v>
      </c>
      <c r="H73" s="193">
        <v>1729</v>
      </c>
      <c r="I73" s="193">
        <v>1298</v>
      </c>
      <c r="J73" s="210">
        <f t="shared" si="26"/>
        <v>-0.24927703875072293</v>
      </c>
      <c r="K73" s="192">
        <f t="shared" si="25"/>
        <v>-431</v>
      </c>
      <c r="L73" s="194">
        <f t="shared" si="24"/>
        <v>1.2542929092831203E-3</v>
      </c>
    </row>
    <row r="74" spans="1:12" x14ac:dyDescent="0.25">
      <c r="A74" s="1"/>
      <c r="B74" s="192" t="s">
        <v>119</v>
      </c>
      <c r="C74" s="193">
        <v>595</v>
      </c>
      <c r="D74" s="193">
        <v>452</v>
      </c>
      <c r="E74" s="193">
        <v>520</v>
      </c>
      <c r="F74" s="193">
        <v>455</v>
      </c>
      <c r="G74" s="193">
        <v>691</v>
      </c>
      <c r="H74" s="193">
        <v>894</v>
      </c>
      <c r="I74" s="193">
        <v>704</v>
      </c>
      <c r="J74" s="210">
        <f t="shared" si="26"/>
        <v>-0.21252796420581654</v>
      </c>
      <c r="K74" s="192">
        <f t="shared" si="25"/>
        <v>-190</v>
      </c>
      <c r="L74" s="194">
        <f t="shared" si="24"/>
        <v>6.8029445927220091E-4</v>
      </c>
    </row>
    <row r="75" spans="1:12" x14ac:dyDescent="0.25">
      <c r="A75" s="1"/>
      <c r="B75" s="192" t="s">
        <v>128</v>
      </c>
      <c r="C75" s="193">
        <v>671</v>
      </c>
      <c r="D75" s="193">
        <v>767</v>
      </c>
      <c r="E75" s="193">
        <v>0</v>
      </c>
      <c r="F75" s="193">
        <v>1001</v>
      </c>
      <c r="G75" s="193">
        <v>2611</v>
      </c>
      <c r="H75" s="193">
        <v>1348</v>
      </c>
      <c r="I75" s="193">
        <v>945</v>
      </c>
      <c r="J75" s="210">
        <f t="shared" si="26"/>
        <v>-0.29896142433234418</v>
      </c>
      <c r="K75" s="192">
        <f t="shared" si="25"/>
        <v>-403</v>
      </c>
      <c r="L75" s="194">
        <f t="shared" si="24"/>
        <v>9.1317935229009918E-4</v>
      </c>
    </row>
    <row r="76" spans="1:12" x14ac:dyDescent="0.25">
      <c r="A76" s="191" t="s">
        <v>144</v>
      </c>
      <c r="B76" s="192" t="s">
        <v>131</v>
      </c>
      <c r="C76" s="193">
        <v>685</v>
      </c>
      <c r="D76" s="193">
        <v>796</v>
      </c>
      <c r="E76" s="193">
        <v>0</v>
      </c>
      <c r="F76" s="193">
        <v>363</v>
      </c>
      <c r="G76" s="193">
        <v>603</v>
      </c>
      <c r="H76" s="193">
        <v>1085</v>
      </c>
      <c r="I76" s="193">
        <v>1381</v>
      </c>
      <c r="J76" s="210">
        <f t="shared" si="26"/>
        <v>0.27281105990783416</v>
      </c>
      <c r="K76" s="192">
        <f t="shared" si="25"/>
        <v>296</v>
      </c>
      <c r="L76" s="194">
        <f t="shared" si="24"/>
        <v>1.3344980799075419E-3</v>
      </c>
    </row>
    <row r="77" spans="1:12" x14ac:dyDescent="0.25">
      <c r="A77" s="196" t="s">
        <v>145</v>
      </c>
      <c r="B77" s="197" t="s">
        <v>145</v>
      </c>
      <c r="C77" s="198">
        <f t="shared" ref="C77" si="27">C69-SUM(C70:C76)</f>
        <v>4834</v>
      </c>
      <c r="D77" s="198">
        <f t="shared" ref="D77:I77" si="28">D69-SUM(D70:D76)</f>
        <v>4985</v>
      </c>
      <c r="E77" s="198">
        <f t="shared" si="28"/>
        <v>962</v>
      </c>
      <c r="F77" s="198">
        <f t="shared" si="28"/>
        <v>6458</v>
      </c>
      <c r="G77" s="198">
        <f t="shared" si="28"/>
        <v>12654</v>
      </c>
      <c r="H77" s="198">
        <f t="shared" si="28"/>
        <v>12537</v>
      </c>
      <c r="I77" s="198">
        <f t="shared" si="28"/>
        <v>8729</v>
      </c>
      <c r="J77" s="211">
        <f t="shared" si="26"/>
        <v>-0.30374092685650478</v>
      </c>
      <c r="K77" s="197">
        <f>I77-H77</f>
        <v>-3808</v>
      </c>
      <c r="L77" s="199">
        <f t="shared" si="24"/>
        <v>8.4350714985611391E-3</v>
      </c>
    </row>
    <row r="78" spans="1:12" x14ac:dyDescent="0.25">
      <c r="A78" s="1"/>
      <c r="B78" s="184" t="s">
        <v>48</v>
      </c>
      <c r="C78" s="182"/>
      <c r="D78" s="182"/>
      <c r="E78" s="182"/>
      <c r="F78" s="182"/>
      <c r="G78" s="182"/>
      <c r="H78" s="182"/>
      <c r="I78" s="182"/>
      <c r="J78" s="183"/>
      <c r="K78" s="183"/>
      <c r="L78" s="182"/>
    </row>
    <row r="79" spans="1:12" x14ac:dyDescent="0.25">
      <c r="A79" s="1"/>
      <c r="B79" s="185" t="s">
        <v>68</v>
      </c>
      <c r="C79" s="207">
        <v>138302</v>
      </c>
      <c r="D79" s="207">
        <v>147380</v>
      </c>
      <c r="E79" s="207">
        <v>12485</v>
      </c>
      <c r="F79" s="207">
        <v>103427</v>
      </c>
      <c r="G79" s="207">
        <v>143439</v>
      </c>
      <c r="H79" s="207">
        <v>159222</v>
      </c>
      <c r="I79" s="207">
        <v>163457</v>
      </c>
      <c r="J79" s="208">
        <f>IFERROR(I79/H79-1,"-")</f>
        <v>2.6598083179460108E-2</v>
      </c>
      <c r="K79" s="207">
        <f>I79-H79</f>
        <v>4235</v>
      </c>
      <c r="L79" s="208">
        <f t="shared" ref="L79:L91" si="29">I79/I$9</f>
        <v>0.15795297078019338</v>
      </c>
    </row>
    <row r="80" spans="1:12" x14ac:dyDescent="0.25">
      <c r="A80" s="1" t="s">
        <v>96</v>
      </c>
      <c r="B80" s="188" t="s">
        <v>97</v>
      </c>
      <c r="C80" s="189">
        <v>36400</v>
      </c>
      <c r="D80" s="189">
        <v>46174</v>
      </c>
      <c r="E80" s="189">
        <v>5482</v>
      </c>
      <c r="F80" s="189">
        <v>35843</v>
      </c>
      <c r="G80" s="189">
        <v>43034</v>
      </c>
      <c r="H80" s="189">
        <v>40208</v>
      </c>
      <c r="I80" s="189">
        <v>42990</v>
      </c>
      <c r="J80" s="209">
        <f>IFERROR(I80/H80-1,"-")</f>
        <v>6.9190210903302907E-2</v>
      </c>
      <c r="K80" s="188">
        <f t="shared" ref="K80:K90" si="30">I80-H80</f>
        <v>2782</v>
      </c>
      <c r="L80" s="190">
        <f t="shared" si="29"/>
        <v>4.1542413074022608E-2</v>
      </c>
    </row>
    <row r="81" spans="1:12" x14ac:dyDescent="0.25">
      <c r="A81" s="191" t="s">
        <v>103</v>
      </c>
      <c r="B81" s="192" t="s">
        <v>103</v>
      </c>
      <c r="C81" s="193">
        <v>5688</v>
      </c>
      <c r="D81" s="193">
        <v>8109</v>
      </c>
      <c r="E81" s="193">
        <v>3093</v>
      </c>
      <c r="F81" s="193">
        <v>9450</v>
      </c>
      <c r="G81" s="193">
        <v>7252</v>
      </c>
      <c r="H81" s="193">
        <v>7252</v>
      </c>
      <c r="I81" s="193">
        <v>7872</v>
      </c>
      <c r="J81" s="210">
        <f>IFERROR(I81/H81-1,"-")</f>
        <v>8.5493656922228434E-2</v>
      </c>
      <c r="K81" s="192">
        <f t="shared" si="30"/>
        <v>620</v>
      </c>
      <c r="L81" s="194">
        <f t="shared" si="29"/>
        <v>7.6069289536800644E-3</v>
      </c>
    </row>
    <row r="82" spans="1:12" x14ac:dyDescent="0.25">
      <c r="A82" s="191" t="s">
        <v>100</v>
      </c>
      <c r="B82" s="192" t="s">
        <v>100</v>
      </c>
      <c r="C82" s="193">
        <v>30712</v>
      </c>
      <c r="D82" s="193">
        <v>38065</v>
      </c>
      <c r="E82" s="193">
        <v>2389</v>
      </c>
      <c r="F82" s="193">
        <v>26393</v>
      </c>
      <c r="G82" s="193">
        <v>35782</v>
      </c>
      <c r="H82" s="193">
        <v>32956</v>
      </c>
      <c r="I82" s="193">
        <v>35118</v>
      </c>
      <c r="J82" s="210">
        <f>IFERROR(I82/H82-1,"-")</f>
        <v>6.5602621677387951E-2</v>
      </c>
      <c r="K82" s="192">
        <f t="shared" si="30"/>
        <v>2162</v>
      </c>
      <c r="L82" s="194">
        <f t="shared" si="29"/>
        <v>3.3935484120342543E-2</v>
      </c>
    </row>
    <row r="83" spans="1:12" x14ac:dyDescent="0.25">
      <c r="A83" s="1"/>
      <c r="B83" s="188" t="s">
        <v>107</v>
      </c>
      <c r="C83" s="189">
        <v>101902</v>
      </c>
      <c r="D83" s="189">
        <v>101206</v>
      </c>
      <c r="E83" s="189">
        <v>7003</v>
      </c>
      <c r="F83" s="189">
        <v>67584</v>
      </c>
      <c r="G83" s="189">
        <v>100405</v>
      </c>
      <c r="H83" s="189">
        <v>119014</v>
      </c>
      <c r="I83" s="189">
        <v>120467</v>
      </c>
      <c r="J83" s="209">
        <f>IFERROR(I83/H83-1,"-")</f>
        <v>1.2208647722116828E-2</v>
      </c>
      <c r="K83" s="188">
        <f t="shared" si="30"/>
        <v>1453</v>
      </c>
      <c r="L83" s="190">
        <f t="shared" si="29"/>
        <v>0.11641055770617077</v>
      </c>
    </row>
    <row r="84" spans="1:12" s="74" customFormat="1" x14ac:dyDescent="0.25">
      <c r="B84" s="192" t="s">
        <v>110</v>
      </c>
      <c r="C84" s="193">
        <v>15327</v>
      </c>
      <c r="D84" s="193">
        <v>16775</v>
      </c>
      <c r="E84" s="193">
        <v>625</v>
      </c>
      <c r="F84" s="193">
        <v>9266</v>
      </c>
      <c r="G84" s="193">
        <v>17663</v>
      </c>
      <c r="H84" s="193">
        <v>22153</v>
      </c>
      <c r="I84" s="193">
        <v>22548</v>
      </c>
      <c r="J84" s="210">
        <f t="shared" ref="J84:J91" si="31">IFERROR(I84/H84-1,"-")</f>
        <v>1.783054213876234E-2</v>
      </c>
      <c r="K84" s="192">
        <f t="shared" si="30"/>
        <v>395</v>
      </c>
      <c r="L84" s="194">
        <f t="shared" si="29"/>
        <v>2.1788749243848844E-2</v>
      </c>
    </row>
    <row r="85" spans="1:12" s="74" customFormat="1" x14ac:dyDescent="0.25">
      <c r="B85" s="192" t="s">
        <v>113</v>
      </c>
      <c r="C85" s="193">
        <v>41589</v>
      </c>
      <c r="D85" s="193">
        <v>36521</v>
      </c>
      <c r="E85" s="193">
        <v>1771</v>
      </c>
      <c r="F85" s="193">
        <v>21842</v>
      </c>
      <c r="G85" s="193">
        <v>32927</v>
      </c>
      <c r="H85" s="193">
        <v>37832</v>
      </c>
      <c r="I85" s="193">
        <v>36187</v>
      </c>
      <c r="J85" s="210">
        <f t="shared" si="31"/>
        <v>-4.3481708606470715E-2</v>
      </c>
      <c r="K85" s="192">
        <f t="shared" si="30"/>
        <v>-1645</v>
      </c>
      <c r="L85" s="194">
        <f t="shared" si="29"/>
        <v>3.4968488064890814E-2</v>
      </c>
    </row>
    <row r="86" spans="1:12" x14ac:dyDescent="0.25">
      <c r="A86" s="1"/>
      <c r="B86" s="192" t="s">
        <v>116</v>
      </c>
      <c r="C86" s="193">
        <v>4039</v>
      </c>
      <c r="D86" s="193">
        <v>5673</v>
      </c>
      <c r="E86" s="193">
        <v>1398</v>
      </c>
      <c r="F86" s="193">
        <v>5340</v>
      </c>
      <c r="G86" s="193">
        <v>7503</v>
      </c>
      <c r="H86" s="193">
        <v>10149</v>
      </c>
      <c r="I86" s="193">
        <v>10419</v>
      </c>
      <c r="J86" s="210">
        <f t="shared" si="31"/>
        <v>2.6603606266627278E-2</v>
      </c>
      <c r="K86" s="192">
        <f t="shared" si="30"/>
        <v>270</v>
      </c>
      <c r="L86" s="194">
        <f t="shared" si="29"/>
        <v>1.0068164731757189E-2</v>
      </c>
    </row>
    <row r="87" spans="1:12" x14ac:dyDescent="0.25">
      <c r="A87" s="1"/>
      <c r="B87" s="192" t="s">
        <v>123</v>
      </c>
      <c r="C87" s="193">
        <v>1516</v>
      </c>
      <c r="D87" s="193">
        <v>1510</v>
      </c>
      <c r="E87" s="193">
        <v>93</v>
      </c>
      <c r="F87" s="193">
        <v>2368</v>
      </c>
      <c r="G87" s="193">
        <v>1963</v>
      </c>
      <c r="H87" s="193">
        <v>2914</v>
      </c>
      <c r="I87" s="193">
        <v>3751</v>
      </c>
      <c r="J87" s="210">
        <f t="shared" si="31"/>
        <v>0.2872340425531914</v>
      </c>
      <c r="K87" s="192">
        <f t="shared" si="30"/>
        <v>837</v>
      </c>
      <c r="L87" s="194">
        <f t="shared" si="29"/>
        <v>3.6246939158096955E-3</v>
      </c>
    </row>
    <row r="88" spans="1:12" x14ac:dyDescent="0.25">
      <c r="A88" s="1"/>
      <c r="B88" s="192" t="s">
        <v>119</v>
      </c>
      <c r="C88" s="193">
        <v>1166</v>
      </c>
      <c r="D88" s="193">
        <v>1004</v>
      </c>
      <c r="E88" s="193">
        <v>145</v>
      </c>
      <c r="F88" s="193">
        <v>1386</v>
      </c>
      <c r="G88" s="193">
        <v>1221</v>
      </c>
      <c r="H88" s="193">
        <v>1486</v>
      </c>
      <c r="I88" s="193">
        <v>1890</v>
      </c>
      <c r="J88" s="210">
        <f t="shared" si="31"/>
        <v>0.27187079407806181</v>
      </c>
      <c r="K88" s="192">
        <f t="shared" si="30"/>
        <v>404</v>
      </c>
      <c r="L88" s="194">
        <f t="shared" si="29"/>
        <v>1.8263587045801984E-3</v>
      </c>
    </row>
    <row r="89" spans="1:12" x14ac:dyDescent="0.25">
      <c r="A89" s="1"/>
      <c r="B89" s="192" t="s">
        <v>128</v>
      </c>
      <c r="C89" s="193">
        <v>3257</v>
      </c>
      <c r="D89" s="193">
        <v>3135</v>
      </c>
      <c r="E89" s="193">
        <v>39</v>
      </c>
      <c r="F89" s="193">
        <v>2211</v>
      </c>
      <c r="G89" s="193">
        <v>3823</v>
      </c>
      <c r="H89" s="193">
        <v>3411</v>
      </c>
      <c r="I89" s="193">
        <v>3030</v>
      </c>
      <c r="J89" s="210">
        <f t="shared" si="31"/>
        <v>-0.11169744942832016</v>
      </c>
      <c r="K89" s="192">
        <f t="shared" si="30"/>
        <v>-381</v>
      </c>
      <c r="L89" s="194">
        <f t="shared" si="29"/>
        <v>2.9279718914698421E-3</v>
      </c>
    </row>
    <row r="90" spans="1:12" x14ac:dyDescent="0.25">
      <c r="A90" s="191" t="s">
        <v>144</v>
      </c>
      <c r="B90" s="192" t="s">
        <v>131</v>
      </c>
      <c r="C90" s="193">
        <v>4991</v>
      </c>
      <c r="D90" s="193">
        <v>5352</v>
      </c>
      <c r="E90" s="193">
        <v>192</v>
      </c>
      <c r="F90" s="193">
        <v>2088</v>
      </c>
      <c r="G90" s="193">
        <v>3626</v>
      </c>
      <c r="H90" s="193">
        <v>4324</v>
      </c>
      <c r="I90" s="193">
        <v>3100</v>
      </c>
      <c r="J90" s="210">
        <f t="shared" si="31"/>
        <v>-0.28307123034227566</v>
      </c>
      <c r="K90" s="192">
        <f t="shared" si="30"/>
        <v>-1224</v>
      </c>
      <c r="L90" s="194">
        <f t="shared" si="29"/>
        <v>2.9956148064542937E-3</v>
      </c>
    </row>
    <row r="91" spans="1:12" x14ac:dyDescent="0.25">
      <c r="A91" s="196" t="s">
        <v>145</v>
      </c>
      <c r="B91" s="197" t="s">
        <v>145</v>
      </c>
      <c r="C91" s="198">
        <f t="shared" ref="C91" si="32">C83-SUM(C84:C90)</f>
        <v>30017</v>
      </c>
      <c r="D91" s="198">
        <f t="shared" ref="D91:I91" si="33">D83-SUM(D84:D90)</f>
        <v>31236</v>
      </c>
      <c r="E91" s="198">
        <f t="shared" si="33"/>
        <v>2740</v>
      </c>
      <c r="F91" s="198">
        <f t="shared" si="33"/>
        <v>23083</v>
      </c>
      <c r="G91" s="198">
        <f t="shared" si="33"/>
        <v>31679</v>
      </c>
      <c r="H91" s="198">
        <f t="shared" si="33"/>
        <v>36745</v>
      </c>
      <c r="I91" s="198">
        <f t="shared" si="33"/>
        <v>39542</v>
      </c>
      <c r="J91" s="211">
        <f t="shared" si="31"/>
        <v>7.6119199891141687E-2</v>
      </c>
      <c r="K91" s="197">
        <f>I91-H91</f>
        <v>2797</v>
      </c>
      <c r="L91" s="199">
        <f t="shared" si="29"/>
        <v>3.8210516347359898E-2</v>
      </c>
    </row>
    <row r="92" spans="1:12" x14ac:dyDescent="0.25">
      <c r="A92" s="1"/>
      <c r="B92" s="184" t="s">
        <v>49</v>
      </c>
      <c r="C92" s="182"/>
      <c r="D92" s="182"/>
      <c r="E92" s="182"/>
      <c r="F92" s="182"/>
      <c r="G92" s="182"/>
      <c r="H92" s="182"/>
      <c r="I92" s="182"/>
      <c r="J92" s="183"/>
      <c r="K92" s="183"/>
      <c r="L92" s="182"/>
    </row>
    <row r="93" spans="1:12" x14ac:dyDescent="0.25">
      <c r="A93" s="1"/>
      <c r="B93" s="185" t="s">
        <v>68</v>
      </c>
      <c r="C93" s="207">
        <v>10237</v>
      </c>
      <c r="D93" s="207">
        <v>11120</v>
      </c>
      <c r="E93" s="207">
        <v>2621</v>
      </c>
      <c r="F93" s="207">
        <v>8312</v>
      </c>
      <c r="G93" s="207">
        <v>11185</v>
      </c>
      <c r="H93" s="207">
        <v>10715</v>
      </c>
      <c r="I93" s="207">
        <v>10121</v>
      </c>
      <c r="J93" s="208">
        <f>IFERROR(I93/H93-1,"-")</f>
        <v>-5.5436304246383572E-2</v>
      </c>
      <c r="K93" s="207">
        <f>I93-H93</f>
        <v>-594</v>
      </c>
      <c r="L93" s="208">
        <f t="shared" ref="L93:L105" si="34">I93/I$9</f>
        <v>9.7801991793948079E-3</v>
      </c>
    </row>
    <row r="94" spans="1:12" x14ac:dyDescent="0.25">
      <c r="A94" s="1" t="s">
        <v>96</v>
      </c>
      <c r="B94" s="188" t="s">
        <v>97</v>
      </c>
      <c r="C94" s="189">
        <v>5757</v>
      </c>
      <c r="D94" s="189">
        <v>6312</v>
      </c>
      <c r="E94" s="189">
        <v>1389</v>
      </c>
      <c r="F94" s="189">
        <v>4226</v>
      </c>
      <c r="G94" s="189">
        <v>6274</v>
      </c>
      <c r="H94" s="189">
        <v>4508</v>
      </c>
      <c r="I94" s="189">
        <v>4568</v>
      </c>
      <c r="J94" s="209">
        <f>IFERROR(I94/H94-1,"-")</f>
        <v>1.3309671694764935E-2</v>
      </c>
      <c r="K94" s="188">
        <f t="shared" ref="K94:K104" si="35">I94-H94</f>
        <v>60</v>
      </c>
      <c r="L94" s="190">
        <f t="shared" si="34"/>
        <v>4.4141833664139395E-3</v>
      </c>
    </row>
    <row r="95" spans="1:12" x14ac:dyDescent="0.25">
      <c r="A95" s="191" t="s">
        <v>103</v>
      </c>
      <c r="B95" s="192" t="s">
        <v>103</v>
      </c>
      <c r="C95" s="193">
        <v>2875</v>
      </c>
      <c r="D95" s="193">
        <v>3636</v>
      </c>
      <c r="E95" s="193">
        <v>740</v>
      </c>
      <c r="F95" s="193">
        <v>1902</v>
      </c>
      <c r="G95" s="193">
        <v>2003</v>
      </c>
      <c r="H95" s="193">
        <v>1050</v>
      </c>
      <c r="I95" s="193">
        <v>1348</v>
      </c>
      <c r="J95" s="210">
        <f>IFERROR(I95/H95-1,"-")</f>
        <v>0.28380952380952373</v>
      </c>
      <c r="K95" s="192">
        <f t="shared" si="35"/>
        <v>298</v>
      </c>
      <c r="L95" s="194">
        <f t="shared" si="34"/>
        <v>1.3026092771291574E-3</v>
      </c>
    </row>
    <row r="96" spans="1:12" x14ac:dyDescent="0.25">
      <c r="A96" s="191" t="s">
        <v>100</v>
      </c>
      <c r="B96" s="192" t="s">
        <v>100</v>
      </c>
      <c r="C96" s="193">
        <v>2882</v>
      </c>
      <c r="D96" s="193">
        <v>2676</v>
      </c>
      <c r="E96" s="193">
        <v>649</v>
      </c>
      <c r="F96" s="193">
        <v>2324</v>
      </c>
      <c r="G96" s="193">
        <v>4271</v>
      </c>
      <c r="H96" s="193">
        <v>3458</v>
      </c>
      <c r="I96" s="193">
        <v>3220</v>
      </c>
      <c r="J96" s="210">
        <f>IFERROR(I96/H96-1,"-")</f>
        <v>-6.8825910931174072E-2</v>
      </c>
      <c r="K96" s="192">
        <f t="shared" si="35"/>
        <v>-238</v>
      </c>
      <c r="L96" s="194">
        <f t="shared" si="34"/>
        <v>3.1115740892847825E-3</v>
      </c>
    </row>
    <row r="97" spans="1:12" x14ac:dyDescent="0.25">
      <c r="A97" s="1"/>
      <c r="B97" s="188" t="s">
        <v>107</v>
      </c>
      <c r="C97" s="189">
        <v>4480</v>
      </c>
      <c r="D97" s="189">
        <v>4808</v>
      </c>
      <c r="E97" s="189">
        <v>1232</v>
      </c>
      <c r="F97" s="189">
        <v>4086</v>
      </c>
      <c r="G97" s="189">
        <v>4911</v>
      </c>
      <c r="H97" s="189">
        <v>6207</v>
      </c>
      <c r="I97" s="189">
        <v>5553</v>
      </c>
      <c r="J97" s="209">
        <f>IFERROR(I97/H97-1,"-")</f>
        <v>-0.10536491058482356</v>
      </c>
      <c r="K97" s="188">
        <f t="shared" si="35"/>
        <v>-654</v>
      </c>
      <c r="L97" s="190">
        <f t="shared" si="34"/>
        <v>5.3660158129808684E-3</v>
      </c>
    </row>
    <row r="98" spans="1:12" s="74" customFormat="1" x14ac:dyDescent="0.25">
      <c r="B98" s="192" t="s">
        <v>110</v>
      </c>
      <c r="C98" s="193">
        <v>766</v>
      </c>
      <c r="D98" s="193">
        <v>932</v>
      </c>
      <c r="E98" s="193">
        <v>49</v>
      </c>
      <c r="F98" s="193">
        <v>700</v>
      </c>
      <c r="G98" s="193">
        <v>893</v>
      </c>
      <c r="H98" s="193">
        <v>1002</v>
      </c>
      <c r="I98" s="193">
        <v>915</v>
      </c>
      <c r="J98" s="210">
        <f t="shared" ref="J98:J105" si="36">IFERROR(I98/H98-1,"-")</f>
        <v>-8.6826347305389184E-2</v>
      </c>
      <c r="K98" s="192">
        <f t="shared" si="35"/>
        <v>-87</v>
      </c>
      <c r="L98" s="194">
        <f t="shared" si="34"/>
        <v>8.84189531582477E-4</v>
      </c>
    </row>
    <row r="99" spans="1:12" s="74" customFormat="1" x14ac:dyDescent="0.25">
      <c r="B99" s="192" t="s">
        <v>113</v>
      </c>
      <c r="C99" s="193">
        <v>1061</v>
      </c>
      <c r="D99" s="193">
        <v>1042</v>
      </c>
      <c r="E99" s="193">
        <v>203</v>
      </c>
      <c r="F99" s="193">
        <v>851</v>
      </c>
      <c r="G99" s="193">
        <v>1054</v>
      </c>
      <c r="H99" s="193">
        <v>1371</v>
      </c>
      <c r="I99" s="193">
        <v>1220</v>
      </c>
      <c r="J99" s="210">
        <f t="shared" si="36"/>
        <v>-0.11013858497447115</v>
      </c>
      <c r="K99" s="192">
        <f t="shared" si="35"/>
        <v>-151</v>
      </c>
      <c r="L99" s="194">
        <f t="shared" si="34"/>
        <v>1.1789193754433026E-3</v>
      </c>
    </row>
    <row r="100" spans="1:12" x14ac:dyDescent="0.25">
      <c r="A100" s="1"/>
      <c r="B100" s="192" t="s">
        <v>116</v>
      </c>
      <c r="C100" s="193">
        <v>746</v>
      </c>
      <c r="D100" s="193">
        <v>954</v>
      </c>
      <c r="E100" s="193">
        <v>517</v>
      </c>
      <c r="F100" s="193">
        <v>752</v>
      </c>
      <c r="G100" s="193">
        <v>904</v>
      </c>
      <c r="H100" s="193">
        <v>886</v>
      </c>
      <c r="I100" s="193">
        <v>863</v>
      </c>
      <c r="J100" s="210">
        <f t="shared" si="36"/>
        <v>-2.5959367945823875E-2</v>
      </c>
      <c r="K100" s="192">
        <f t="shared" si="35"/>
        <v>-23</v>
      </c>
      <c r="L100" s="194">
        <f t="shared" si="34"/>
        <v>8.3394050902259851E-4</v>
      </c>
    </row>
    <row r="101" spans="1:12" x14ac:dyDescent="0.25">
      <c r="A101" s="1"/>
      <c r="B101" s="192" t="s">
        <v>123</v>
      </c>
      <c r="C101" s="193">
        <v>144</v>
      </c>
      <c r="D101" s="193">
        <v>246</v>
      </c>
      <c r="E101" s="193">
        <v>16</v>
      </c>
      <c r="F101" s="193">
        <v>264</v>
      </c>
      <c r="G101" s="193">
        <v>253</v>
      </c>
      <c r="H101" s="193">
        <v>321</v>
      </c>
      <c r="I101" s="193">
        <v>330</v>
      </c>
      <c r="J101" s="210">
        <f t="shared" si="36"/>
        <v>2.8037383177569986E-2</v>
      </c>
      <c r="K101" s="192">
        <f t="shared" si="35"/>
        <v>9</v>
      </c>
      <c r="L101" s="194">
        <f t="shared" si="34"/>
        <v>3.1888802778384415E-4</v>
      </c>
    </row>
    <row r="102" spans="1:12" x14ac:dyDescent="0.25">
      <c r="A102" s="1"/>
      <c r="B102" s="192" t="s">
        <v>119</v>
      </c>
      <c r="C102" s="193">
        <v>147</v>
      </c>
      <c r="D102" s="193">
        <v>109</v>
      </c>
      <c r="E102" s="193">
        <v>39</v>
      </c>
      <c r="F102" s="193">
        <v>189</v>
      </c>
      <c r="G102" s="193">
        <v>123</v>
      </c>
      <c r="H102" s="193">
        <v>288</v>
      </c>
      <c r="I102" s="193">
        <v>244</v>
      </c>
      <c r="J102" s="210">
        <f t="shared" si="36"/>
        <v>-0.15277777777777779</v>
      </c>
      <c r="K102" s="192">
        <f t="shared" si="35"/>
        <v>-44</v>
      </c>
      <c r="L102" s="194">
        <f t="shared" si="34"/>
        <v>2.3578387508866054E-4</v>
      </c>
    </row>
    <row r="103" spans="1:12" x14ac:dyDescent="0.25">
      <c r="A103" s="1"/>
      <c r="B103" s="192" t="s">
        <v>128</v>
      </c>
      <c r="C103" s="193">
        <v>84</v>
      </c>
      <c r="D103" s="193">
        <v>113</v>
      </c>
      <c r="E103" s="193">
        <v>9</v>
      </c>
      <c r="F103" s="193">
        <v>115</v>
      </c>
      <c r="G103" s="193">
        <v>56</v>
      </c>
      <c r="H103" s="193">
        <v>100</v>
      </c>
      <c r="I103" s="193">
        <v>100</v>
      </c>
      <c r="J103" s="210">
        <f t="shared" si="36"/>
        <v>0</v>
      </c>
      <c r="K103" s="192">
        <f t="shared" si="35"/>
        <v>0</v>
      </c>
      <c r="L103" s="194">
        <f t="shared" si="34"/>
        <v>9.6632735692073985E-5</v>
      </c>
    </row>
    <row r="104" spans="1:12" x14ac:dyDescent="0.25">
      <c r="A104" s="191" t="s">
        <v>144</v>
      </c>
      <c r="B104" s="192" t="s">
        <v>131</v>
      </c>
      <c r="C104" s="193">
        <v>54</v>
      </c>
      <c r="D104" s="193">
        <v>65</v>
      </c>
      <c r="E104" s="193">
        <v>10</v>
      </c>
      <c r="F104" s="193">
        <v>47</v>
      </c>
      <c r="G104" s="193">
        <v>80</v>
      </c>
      <c r="H104" s="193">
        <v>242</v>
      </c>
      <c r="I104" s="193">
        <v>94</v>
      </c>
      <c r="J104" s="210">
        <f t="shared" si="36"/>
        <v>-0.61157024793388426</v>
      </c>
      <c r="K104" s="192">
        <f t="shared" si="35"/>
        <v>-148</v>
      </c>
      <c r="L104" s="194">
        <f t="shared" si="34"/>
        <v>9.0834771550549556E-5</v>
      </c>
    </row>
    <row r="105" spans="1:12" x14ac:dyDescent="0.25">
      <c r="A105" s="196" t="s">
        <v>145</v>
      </c>
      <c r="B105" s="197" t="s">
        <v>145</v>
      </c>
      <c r="C105" s="198">
        <f t="shared" ref="C105" si="37">C97-SUM(C98:C104)</f>
        <v>1478</v>
      </c>
      <c r="D105" s="198">
        <f t="shared" ref="D105:I105" si="38">D97-SUM(D98:D104)</f>
        <v>1347</v>
      </c>
      <c r="E105" s="198">
        <f t="shared" si="38"/>
        <v>389</v>
      </c>
      <c r="F105" s="198">
        <f t="shared" si="38"/>
        <v>1168</v>
      </c>
      <c r="G105" s="198">
        <f t="shared" si="38"/>
        <v>1548</v>
      </c>
      <c r="H105" s="198">
        <f t="shared" si="38"/>
        <v>1997</v>
      </c>
      <c r="I105" s="198">
        <f t="shared" si="38"/>
        <v>1787</v>
      </c>
      <c r="J105" s="211">
        <f t="shared" si="36"/>
        <v>-0.10515773660490735</v>
      </c>
      <c r="K105" s="197">
        <f>I105-H105</f>
        <v>-210</v>
      </c>
      <c r="L105" s="199">
        <f t="shared" si="34"/>
        <v>1.7268269868173623E-3</v>
      </c>
    </row>
    <row r="106" spans="1:12" x14ac:dyDescent="0.25">
      <c r="A106" s="1"/>
      <c r="B106" s="184" t="s">
        <v>50</v>
      </c>
      <c r="C106" s="182"/>
      <c r="D106" s="182"/>
      <c r="E106" s="182"/>
      <c r="F106" s="182"/>
      <c r="G106" s="182"/>
      <c r="H106" s="182"/>
      <c r="I106" s="182"/>
      <c r="J106" s="183"/>
      <c r="K106" s="183"/>
      <c r="L106" s="182"/>
    </row>
    <row r="107" spans="1:12" x14ac:dyDescent="0.25">
      <c r="A107" s="1"/>
      <c r="B107" s="185" t="s">
        <v>68</v>
      </c>
      <c r="C107" s="207">
        <v>29501</v>
      </c>
      <c r="D107" s="207">
        <v>36065</v>
      </c>
      <c r="E107" s="207">
        <v>5615</v>
      </c>
      <c r="F107" s="207">
        <v>31964</v>
      </c>
      <c r="G107" s="207">
        <v>41801</v>
      </c>
      <c r="H107" s="207">
        <v>41950</v>
      </c>
      <c r="I107" s="207">
        <v>46326</v>
      </c>
      <c r="J107" s="208">
        <f>IFERROR(I107/H107-1,"-")</f>
        <v>0.10431466030989278</v>
      </c>
      <c r="K107" s="207">
        <f>I107-H107</f>
        <v>4376</v>
      </c>
      <c r="L107" s="208">
        <f t="shared" ref="L107:L119" si="39">I107/I$9</f>
        <v>4.4766081136710198E-2</v>
      </c>
    </row>
    <row r="108" spans="1:12" x14ac:dyDescent="0.25">
      <c r="A108" s="1" t="s">
        <v>96</v>
      </c>
      <c r="B108" s="188" t="s">
        <v>97</v>
      </c>
      <c r="C108" s="189">
        <v>2860</v>
      </c>
      <c r="D108" s="189">
        <v>7668</v>
      </c>
      <c r="E108" s="189">
        <v>2044</v>
      </c>
      <c r="F108" s="189">
        <v>4912</v>
      </c>
      <c r="G108" s="189">
        <v>5963</v>
      </c>
      <c r="H108" s="189">
        <v>5111</v>
      </c>
      <c r="I108" s="189">
        <v>5930</v>
      </c>
      <c r="J108" s="209">
        <f>IFERROR(I108/H108-1,"-")</f>
        <v>0.16024261396986894</v>
      </c>
      <c r="K108" s="188">
        <f t="shared" ref="K108:K118" si="40">I108-H108</f>
        <v>819</v>
      </c>
      <c r="L108" s="190">
        <f t="shared" si="39"/>
        <v>5.7303212265399873E-3</v>
      </c>
    </row>
    <row r="109" spans="1:12" x14ac:dyDescent="0.25">
      <c r="A109" s="191" t="s">
        <v>103</v>
      </c>
      <c r="B109" s="192" t="s">
        <v>103</v>
      </c>
      <c r="C109" s="193">
        <v>804</v>
      </c>
      <c r="D109" s="193">
        <v>1216</v>
      </c>
      <c r="E109" s="193">
        <v>1896</v>
      </c>
      <c r="F109" s="193">
        <v>2178</v>
      </c>
      <c r="G109" s="193">
        <v>1615</v>
      </c>
      <c r="H109" s="193">
        <v>1369</v>
      </c>
      <c r="I109" s="193">
        <v>1459</v>
      </c>
      <c r="J109" s="210">
        <f>IFERROR(I109/H109-1,"-")</f>
        <v>6.5741417092768373E-2</v>
      </c>
      <c r="K109" s="192">
        <f t="shared" si="40"/>
        <v>90</v>
      </c>
      <c r="L109" s="194">
        <f t="shared" si="39"/>
        <v>1.4098716137473596E-3</v>
      </c>
    </row>
    <row r="110" spans="1:12" x14ac:dyDescent="0.25">
      <c r="A110" s="191" t="s">
        <v>100</v>
      </c>
      <c r="B110" s="192" t="s">
        <v>100</v>
      </c>
      <c r="C110" s="193">
        <v>2056</v>
      </c>
      <c r="D110" s="193">
        <v>6452</v>
      </c>
      <c r="E110" s="193">
        <v>148</v>
      </c>
      <c r="F110" s="193">
        <v>2734</v>
      </c>
      <c r="G110" s="193">
        <v>4348</v>
      </c>
      <c r="H110" s="193">
        <v>3742</v>
      </c>
      <c r="I110" s="193">
        <v>4471</v>
      </c>
      <c r="J110" s="210">
        <f>IFERROR(I110/H110-1,"-")</f>
        <v>0.19481560662747199</v>
      </c>
      <c r="K110" s="192">
        <f t="shared" si="40"/>
        <v>729</v>
      </c>
      <c r="L110" s="194">
        <f t="shared" si="39"/>
        <v>4.3204496127926279E-3</v>
      </c>
    </row>
    <row r="111" spans="1:12" x14ac:dyDescent="0.25">
      <c r="A111" s="1"/>
      <c r="B111" s="188" t="s">
        <v>107</v>
      </c>
      <c r="C111" s="189">
        <v>26641</v>
      </c>
      <c r="D111" s="189">
        <v>28397</v>
      </c>
      <c r="E111" s="189">
        <v>3571</v>
      </c>
      <c r="F111" s="189">
        <v>27052</v>
      </c>
      <c r="G111" s="189">
        <v>35838</v>
      </c>
      <c r="H111" s="189">
        <v>36839</v>
      </c>
      <c r="I111" s="189">
        <v>40396</v>
      </c>
      <c r="J111" s="209">
        <f>IFERROR(I111/H111-1,"-")</f>
        <v>9.6555281087977507E-2</v>
      </c>
      <c r="K111" s="188">
        <f t="shared" si="40"/>
        <v>3557</v>
      </c>
      <c r="L111" s="190">
        <f t="shared" si="39"/>
        <v>3.9035759910170206E-2</v>
      </c>
    </row>
    <row r="112" spans="1:12" s="74" customFormat="1" x14ac:dyDescent="0.25">
      <c r="B112" s="192" t="s">
        <v>110</v>
      </c>
      <c r="C112" s="193">
        <v>13466</v>
      </c>
      <c r="D112" s="193">
        <v>15594</v>
      </c>
      <c r="E112" s="193">
        <v>1520</v>
      </c>
      <c r="F112" s="193">
        <v>14283</v>
      </c>
      <c r="G112" s="193">
        <v>21382</v>
      </c>
      <c r="H112" s="193">
        <v>20779</v>
      </c>
      <c r="I112" s="193">
        <v>21693</v>
      </c>
      <c r="J112" s="210">
        <f t="shared" ref="J112:J119" si="41">IFERROR(I112/H112-1,"-")</f>
        <v>4.3986717358871941E-2</v>
      </c>
      <c r="K112" s="192">
        <f t="shared" si="40"/>
        <v>914</v>
      </c>
      <c r="L112" s="194">
        <f t="shared" si="39"/>
        <v>2.0962539353681611E-2</v>
      </c>
    </row>
    <row r="113" spans="1:12" s="74" customFormat="1" x14ac:dyDescent="0.25">
      <c r="B113" s="192" t="s">
        <v>113</v>
      </c>
      <c r="C113" s="193">
        <v>3001</v>
      </c>
      <c r="D113" s="193">
        <v>1704</v>
      </c>
      <c r="E113" s="193">
        <v>661</v>
      </c>
      <c r="F113" s="193">
        <v>1421</v>
      </c>
      <c r="G113" s="193">
        <v>2083</v>
      </c>
      <c r="H113" s="193">
        <v>1941</v>
      </c>
      <c r="I113" s="193">
        <v>2042</v>
      </c>
      <c r="J113" s="210">
        <f t="shared" si="41"/>
        <v>5.2035033487892735E-2</v>
      </c>
      <c r="K113" s="192">
        <f t="shared" si="40"/>
        <v>101</v>
      </c>
      <c r="L113" s="194">
        <f t="shared" si="39"/>
        <v>1.9732404628321509E-3</v>
      </c>
    </row>
    <row r="114" spans="1:12" x14ac:dyDescent="0.25">
      <c r="A114" s="1"/>
      <c r="B114" s="192" t="s">
        <v>116</v>
      </c>
      <c r="C114" s="193">
        <v>2917</v>
      </c>
      <c r="D114" s="193">
        <v>1338</v>
      </c>
      <c r="E114" s="193">
        <v>645</v>
      </c>
      <c r="F114" s="193">
        <v>1642</v>
      </c>
      <c r="G114" s="193">
        <v>3025</v>
      </c>
      <c r="H114" s="193">
        <v>2296</v>
      </c>
      <c r="I114" s="193">
        <v>3036</v>
      </c>
      <c r="J114" s="210">
        <f t="shared" si="41"/>
        <v>0.32229965156794416</v>
      </c>
      <c r="K114" s="192">
        <f t="shared" si="40"/>
        <v>740</v>
      </c>
      <c r="L114" s="194">
        <f t="shared" si="39"/>
        <v>2.9337698556113662E-3</v>
      </c>
    </row>
    <row r="115" spans="1:12" x14ac:dyDescent="0.25">
      <c r="A115" s="1"/>
      <c r="B115" s="192" t="s">
        <v>123</v>
      </c>
      <c r="C115" s="193">
        <v>669</v>
      </c>
      <c r="D115" s="193">
        <v>561</v>
      </c>
      <c r="E115" s="193">
        <v>36</v>
      </c>
      <c r="F115" s="193">
        <v>1513</v>
      </c>
      <c r="G115" s="193">
        <v>1165</v>
      </c>
      <c r="H115" s="193">
        <v>1737</v>
      </c>
      <c r="I115" s="193">
        <v>1657</v>
      </c>
      <c r="J115" s="210">
        <f t="shared" si="41"/>
        <v>-4.605641911341396E-2</v>
      </c>
      <c r="K115" s="192">
        <f t="shared" si="40"/>
        <v>-80</v>
      </c>
      <c r="L115" s="194">
        <f t="shared" si="39"/>
        <v>1.6012044304176661E-3</v>
      </c>
    </row>
    <row r="116" spans="1:12" x14ac:dyDescent="0.25">
      <c r="A116" s="1"/>
      <c r="B116" s="192" t="s">
        <v>119</v>
      </c>
      <c r="C116" s="193">
        <v>687</v>
      </c>
      <c r="D116" s="193">
        <v>842</v>
      </c>
      <c r="E116" s="193">
        <v>40</v>
      </c>
      <c r="F116" s="193">
        <v>1165</v>
      </c>
      <c r="G116" s="193">
        <v>1304</v>
      </c>
      <c r="H116" s="193">
        <v>1376</v>
      </c>
      <c r="I116" s="193">
        <v>1084</v>
      </c>
      <c r="J116" s="210">
        <f t="shared" si="41"/>
        <v>-0.21220930232558144</v>
      </c>
      <c r="K116" s="192">
        <f t="shared" si="40"/>
        <v>-292</v>
      </c>
      <c r="L116" s="194">
        <f t="shared" si="39"/>
        <v>1.0474988549020821E-3</v>
      </c>
    </row>
    <row r="117" spans="1:12" x14ac:dyDescent="0.25">
      <c r="A117" s="1"/>
      <c r="B117" s="192" t="s">
        <v>128</v>
      </c>
      <c r="C117" s="193">
        <v>289</v>
      </c>
      <c r="D117" s="193">
        <v>340</v>
      </c>
      <c r="E117" s="193">
        <v>0</v>
      </c>
      <c r="F117" s="193">
        <v>308</v>
      </c>
      <c r="G117" s="193">
        <v>475</v>
      </c>
      <c r="H117" s="193">
        <v>690</v>
      </c>
      <c r="I117" s="193">
        <v>539</v>
      </c>
      <c r="J117" s="210">
        <f t="shared" si="41"/>
        <v>-0.21884057971014492</v>
      </c>
      <c r="K117" s="192">
        <f t="shared" si="40"/>
        <v>-151</v>
      </c>
      <c r="L117" s="194">
        <f t="shared" si="39"/>
        <v>5.2085044538027878E-4</v>
      </c>
    </row>
    <row r="118" spans="1:12" x14ac:dyDescent="0.25">
      <c r="A118" s="191" t="s">
        <v>144</v>
      </c>
      <c r="B118" s="192" t="s">
        <v>131</v>
      </c>
      <c r="C118" s="193">
        <v>653</v>
      </c>
      <c r="D118" s="193">
        <v>988</v>
      </c>
      <c r="E118" s="193">
        <v>0</v>
      </c>
      <c r="F118" s="193">
        <v>427</v>
      </c>
      <c r="G118" s="193">
        <v>404</v>
      </c>
      <c r="H118" s="193">
        <v>805</v>
      </c>
      <c r="I118" s="193">
        <v>480</v>
      </c>
      <c r="J118" s="210">
        <f t="shared" si="41"/>
        <v>-0.40372670807453415</v>
      </c>
      <c r="K118" s="192">
        <f t="shared" si="40"/>
        <v>-325</v>
      </c>
      <c r="L118" s="194">
        <f t="shared" si="39"/>
        <v>4.6383713132195514E-4</v>
      </c>
    </row>
    <row r="119" spans="1:12" x14ac:dyDescent="0.25">
      <c r="A119" s="196" t="s">
        <v>145</v>
      </c>
      <c r="B119" s="197" t="s">
        <v>145</v>
      </c>
      <c r="C119" s="198">
        <f t="shared" ref="C119" si="42">C111-SUM(C112:C118)</f>
        <v>4959</v>
      </c>
      <c r="D119" s="198">
        <f t="shared" ref="D119:I119" si="43">D111-SUM(D112:D118)</f>
        <v>7030</v>
      </c>
      <c r="E119" s="198">
        <f t="shared" si="43"/>
        <v>669</v>
      </c>
      <c r="F119" s="198">
        <f t="shared" si="43"/>
        <v>6293</v>
      </c>
      <c r="G119" s="198">
        <f t="shared" si="43"/>
        <v>6000</v>
      </c>
      <c r="H119" s="198">
        <f t="shared" si="43"/>
        <v>7215</v>
      </c>
      <c r="I119" s="198">
        <f t="shared" si="43"/>
        <v>9865</v>
      </c>
      <c r="J119" s="211">
        <f t="shared" si="41"/>
        <v>0.36729036729036735</v>
      </c>
      <c r="K119" s="197">
        <f>I119-H119</f>
        <v>2650</v>
      </c>
      <c r="L119" s="199">
        <f t="shared" si="39"/>
        <v>9.5328193760230995E-3</v>
      </c>
    </row>
    <row r="120" spans="1:12" x14ac:dyDescent="0.25">
      <c r="A120" s="1"/>
      <c r="B120" s="184" t="s">
        <v>51</v>
      </c>
      <c r="C120" s="182"/>
      <c r="D120" s="182"/>
      <c r="E120" s="182"/>
      <c r="F120" s="182"/>
      <c r="G120" s="182"/>
      <c r="H120" s="182"/>
      <c r="I120" s="182"/>
      <c r="J120" s="183"/>
      <c r="K120" s="183"/>
      <c r="L120" s="182"/>
    </row>
    <row r="121" spans="1:12" x14ac:dyDescent="0.25">
      <c r="A121" s="1"/>
      <c r="B121" s="185" t="s">
        <v>68</v>
      </c>
      <c r="C121" s="207">
        <v>43902</v>
      </c>
      <c r="D121" s="207">
        <v>46221</v>
      </c>
      <c r="E121" s="207">
        <v>13115</v>
      </c>
      <c r="F121" s="207">
        <v>33194</v>
      </c>
      <c r="G121" s="207">
        <v>48798</v>
      </c>
      <c r="H121" s="207">
        <v>49218</v>
      </c>
      <c r="I121" s="207">
        <v>52121</v>
      </c>
      <c r="J121" s="208">
        <f>IFERROR(I121/H121-1,"-")</f>
        <v>5.898248608232759E-2</v>
      </c>
      <c r="K121" s="207">
        <f>I121-H121</f>
        <v>2903</v>
      </c>
      <c r="L121" s="208">
        <f t="shared" ref="L121:L133" si="44">I121/I$9</f>
        <v>5.0365948170065886E-2</v>
      </c>
    </row>
    <row r="122" spans="1:12" x14ac:dyDescent="0.25">
      <c r="A122" s="1" t="s">
        <v>96</v>
      </c>
      <c r="B122" s="188" t="s">
        <v>97</v>
      </c>
      <c r="C122" s="189">
        <v>19791</v>
      </c>
      <c r="D122" s="189">
        <v>22796</v>
      </c>
      <c r="E122" s="189">
        <v>7795</v>
      </c>
      <c r="F122" s="189">
        <v>16227</v>
      </c>
      <c r="G122" s="189">
        <v>23299</v>
      </c>
      <c r="H122" s="189">
        <v>24664</v>
      </c>
      <c r="I122" s="189">
        <v>26312</v>
      </c>
      <c r="J122" s="209">
        <f>IFERROR(I122/H122-1,"-")</f>
        <v>6.6818034382095437E-2</v>
      </c>
      <c r="K122" s="188">
        <f t="shared" ref="K122:K132" si="45">I122-H122</f>
        <v>1648</v>
      </c>
      <c r="L122" s="190">
        <f t="shared" si="44"/>
        <v>2.5426005415298509E-2</v>
      </c>
    </row>
    <row r="123" spans="1:12" x14ac:dyDescent="0.25">
      <c r="A123" s="191" t="s">
        <v>103</v>
      </c>
      <c r="B123" s="192" t="s">
        <v>103</v>
      </c>
      <c r="C123" s="193">
        <v>9185</v>
      </c>
      <c r="D123" s="193">
        <v>11636</v>
      </c>
      <c r="E123" s="193">
        <v>4099</v>
      </c>
      <c r="F123" s="193">
        <v>6896</v>
      </c>
      <c r="G123" s="193">
        <v>10947</v>
      </c>
      <c r="H123" s="193">
        <v>10699</v>
      </c>
      <c r="I123" s="193">
        <v>11338</v>
      </c>
      <c r="J123" s="210">
        <f>IFERROR(I123/H123-1,"-")</f>
        <v>5.9725207963361004E-2</v>
      </c>
      <c r="K123" s="192">
        <f t="shared" si="45"/>
        <v>639</v>
      </c>
      <c r="L123" s="194">
        <f t="shared" si="44"/>
        <v>1.0956219572767349E-2</v>
      </c>
    </row>
    <row r="124" spans="1:12" x14ac:dyDescent="0.25">
      <c r="A124" s="191" t="s">
        <v>100</v>
      </c>
      <c r="B124" s="192" t="s">
        <v>100</v>
      </c>
      <c r="C124" s="193">
        <v>10606</v>
      </c>
      <c r="D124" s="193">
        <v>11160</v>
      </c>
      <c r="E124" s="193">
        <v>3696</v>
      </c>
      <c r="F124" s="193">
        <v>9331</v>
      </c>
      <c r="G124" s="193">
        <v>12352</v>
      </c>
      <c r="H124" s="193">
        <v>13965</v>
      </c>
      <c r="I124" s="193">
        <v>14974</v>
      </c>
      <c r="J124" s="210">
        <f>IFERROR(I124/H124-1,"-")</f>
        <v>7.2252058718224044E-2</v>
      </c>
      <c r="K124" s="192">
        <f t="shared" si="45"/>
        <v>1009</v>
      </c>
      <c r="L124" s="194">
        <f t="shared" si="44"/>
        <v>1.446978584253116E-2</v>
      </c>
    </row>
    <row r="125" spans="1:12" x14ac:dyDescent="0.25">
      <c r="A125" s="1"/>
      <c r="B125" s="188" t="s">
        <v>107</v>
      </c>
      <c r="C125" s="189">
        <v>24111</v>
      </c>
      <c r="D125" s="189">
        <v>23425</v>
      </c>
      <c r="E125" s="189">
        <v>5320</v>
      </c>
      <c r="F125" s="189">
        <v>16967</v>
      </c>
      <c r="G125" s="189">
        <v>25499</v>
      </c>
      <c r="H125" s="189">
        <v>24554</v>
      </c>
      <c r="I125" s="189">
        <v>25809</v>
      </c>
      <c r="J125" s="209">
        <f>IFERROR(I125/H125-1,"-")</f>
        <v>5.1111835138877515E-2</v>
      </c>
      <c r="K125" s="188">
        <f t="shared" si="45"/>
        <v>1255</v>
      </c>
      <c r="L125" s="190">
        <f t="shared" si="44"/>
        <v>2.4939942754767377E-2</v>
      </c>
    </row>
    <row r="126" spans="1:12" s="74" customFormat="1" x14ac:dyDescent="0.25">
      <c r="B126" s="192" t="s">
        <v>110</v>
      </c>
      <c r="C126" s="193">
        <v>2820</v>
      </c>
      <c r="D126" s="193">
        <v>2631</v>
      </c>
      <c r="E126" s="193">
        <v>133</v>
      </c>
      <c r="F126" s="193">
        <v>1847</v>
      </c>
      <c r="G126" s="193">
        <v>3136</v>
      </c>
      <c r="H126" s="193">
        <v>3385</v>
      </c>
      <c r="I126" s="193">
        <v>3092</v>
      </c>
      <c r="J126" s="210">
        <f t="shared" ref="J126:J133" si="46">IFERROR(I126/H126-1,"-")</f>
        <v>-8.6558345642540613E-2</v>
      </c>
      <c r="K126" s="192">
        <f t="shared" si="45"/>
        <v>-293</v>
      </c>
      <c r="L126" s="194">
        <f t="shared" si="44"/>
        <v>2.9878841875989278E-3</v>
      </c>
    </row>
    <row r="127" spans="1:12" s="74" customFormat="1" x14ac:dyDescent="0.25">
      <c r="B127" s="192" t="s">
        <v>113</v>
      </c>
      <c r="C127" s="193">
        <v>2993</v>
      </c>
      <c r="D127" s="193">
        <v>2678</v>
      </c>
      <c r="E127" s="193">
        <v>602</v>
      </c>
      <c r="F127" s="193">
        <v>2128</v>
      </c>
      <c r="G127" s="193">
        <v>4095</v>
      </c>
      <c r="H127" s="193">
        <v>3932</v>
      </c>
      <c r="I127" s="193">
        <v>4494</v>
      </c>
      <c r="J127" s="210">
        <f t="shared" si="46"/>
        <v>0.14292980671414046</v>
      </c>
      <c r="K127" s="192">
        <f t="shared" si="45"/>
        <v>562</v>
      </c>
      <c r="L127" s="194">
        <f t="shared" si="44"/>
        <v>4.3426751420018051E-3</v>
      </c>
    </row>
    <row r="128" spans="1:12" x14ac:dyDescent="0.25">
      <c r="A128" s="1"/>
      <c r="B128" s="192" t="s">
        <v>116</v>
      </c>
      <c r="C128" s="193">
        <v>1553</v>
      </c>
      <c r="D128" s="193">
        <v>1629</v>
      </c>
      <c r="E128" s="193">
        <v>637</v>
      </c>
      <c r="F128" s="193">
        <v>1639</v>
      </c>
      <c r="G128" s="193">
        <v>2030</v>
      </c>
      <c r="H128" s="193">
        <v>1781</v>
      </c>
      <c r="I128" s="193">
        <v>2033</v>
      </c>
      <c r="J128" s="210">
        <f t="shared" si="46"/>
        <v>0.141493542953397</v>
      </c>
      <c r="K128" s="192">
        <f t="shared" si="45"/>
        <v>252</v>
      </c>
      <c r="L128" s="194">
        <f t="shared" si="44"/>
        <v>1.9645435166198641E-3</v>
      </c>
    </row>
    <row r="129" spans="1:12" x14ac:dyDescent="0.25">
      <c r="A129" s="1"/>
      <c r="B129" s="192" t="s">
        <v>123</v>
      </c>
      <c r="C129" s="193">
        <v>442</v>
      </c>
      <c r="D129" s="193">
        <v>477</v>
      </c>
      <c r="E129" s="193">
        <v>87</v>
      </c>
      <c r="F129" s="193">
        <v>586</v>
      </c>
      <c r="G129" s="193">
        <v>611</v>
      </c>
      <c r="H129" s="193">
        <v>651</v>
      </c>
      <c r="I129" s="193">
        <v>739</v>
      </c>
      <c r="J129" s="210">
        <f t="shared" si="46"/>
        <v>0.13517665130568357</v>
      </c>
      <c r="K129" s="192">
        <f t="shared" si="45"/>
        <v>88</v>
      </c>
      <c r="L129" s="194">
        <f t="shared" si="44"/>
        <v>7.1411591676442683E-4</v>
      </c>
    </row>
    <row r="130" spans="1:12" x14ac:dyDescent="0.25">
      <c r="A130" s="1"/>
      <c r="B130" s="192" t="s">
        <v>119</v>
      </c>
      <c r="C130" s="193">
        <v>300</v>
      </c>
      <c r="D130" s="193">
        <v>388</v>
      </c>
      <c r="E130" s="193">
        <v>86</v>
      </c>
      <c r="F130" s="193">
        <v>375</v>
      </c>
      <c r="G130" s="193">
        <v>471</v>
      </c>
      <c r="H130" s="193">
        <v>505</v>
      </c>
      <c r="I130" s="193">
        <v>595</v>
      </c>
      <c r="J130" s="210">
        <f t="shared" si="46"/>
        <v>0.17821782178217815</v>
      </c>
      <c r="K130" s="192">
        <f t="shared" si="45"/>
        <v>90</v>
      </c>
      <c r="L130" s="194">
        <f t="shared" si="44"/>
        <v>5.749647773678402E-4</v>
      </c>
    </row>
    <row r="131" spans="1:12" x14ac:dyDescent="0.25">
      <c r="A131" s="1"/>
      <c r="B131" s="192" t="s">
        <v>128</v>
      </c>
      <c r="C131" s="193">
        <v>532</v>
      </c>
      <c r="D131" s="193">
        <v>554</v>
      </c>
      <c r="E131" s="193">
        <v>4</v>
      </c>
      <c r="F131" s="193">
        <v>306</v>
      </c>
      <c r="G131" s="193">
        <v>368</v>
      </c>
      <c r="H131" s="193">
        <v>548</v>
      </c>
      <c r="I131" s="193">
        <v>442</v>
      </c>
      <c r="J131" s="210">
        <f t="shared" si="46"/>
        <v>-0.19343065693430661</v>
      </c>
      <c r="K131" s="192">
        <f t="shared" si="45"/>
        <v>-106</v>
      </c>
      <c r="L131" s="194">
        <f t="shared" si="44"/>
        <v>4.2711669175896701E-4</v>
      </c>
    </row>
    <row r="132" spans="1:12" x14ac:dyDescent="0.25">
      <c r="A132" s="191" t="s">
        <v>144</v>
      </c>
      <c r="B132" s="192" t="s">
        <v>131</v>
      </c>
      <c r="C132" s="193">
        <v>846</v>
      </c>
      <c r="D132" s="193">
        <v>833</v>
      </c>
      <c r="E132" s="193">
        <v>34</v>
      </c>
      <c r="F132" s="193">
        <v>547</v>
      </c>
      <c r="G132" s="193">
        <v>805</v>
      </c>
      <c r="H132" s="193">
        <v>775</v>
      </c>
      <c r="I132" s="193">
        <v>833</v>
      </c>
      <c r="J132" s="210">
        <f t="shared" si="46"/>
        <v>7.4838709677419457E-2</v>
      </c>
      <c r="K132" s="192">
        <f t="shared" si="45"/>
        <v>58</v>
      </c>
      <c r="L132" s="194">
        <f t="shared" si="44"/>
        <v>8.0495068831497633E-4</v>
      </c>
    </row>
    <row r="133" spans="1:12" x14ac:dyDescent="0.25">
      <c r="A133" s="196" t="s">
        <v>145</v>
      </c>
      <c r="B133" s="197" t="s">
        <v>145</v>
      </c>
      <c r="C133" s="198">
        <f t="shared" ref="C133" si="47">C125-SUM(C126:C132)</f>
        <v>14625</v>
      </c>
      <c r="D133" s="198">
        <f t="shared" ref="D133:I133" si="48">D125-SUM(D126:D132)</f>
        <v>14235</v>
      </c>
      <c r="E133" s="198">
        <f t="shared" si="48"/>
        <v>3737</v>
      </c>
      <c r="F133" s="198">
        <f t="shared" si="48"/>
        <v>9539</v>
      </c>
      <c r="G133" s="198">
        <f t="shared" si="48"/>
        <v>13983</v>
      </c>
      <c r="H133" s="198">
        <f t="shared" si="48"/>
        <v>12977</v>
      </c>
      <c r="I133" s="198">
        <f t="shared" si="48"/>
        <v>13581</v>
      </c>
      <c r="J133" s="211">
        <f t="shared" si="46"/>
        <v>4.6543885335593727E-2</v>
      </c>
      <c r="K133" s="197">
        <f>I133-H133</f>
        <v>604</v>
      </c>
      <c r="L133" s="199">
        <f t="shared" si="44"/>
        <v>1.3123691834340569E-2</v>
      </c>
    </row>
    <row r="134" spans="1:12" x14ac:dyDescent="0.25">
      <c r="A134" s="1"/>
      <c r="B134" s="184" t="s">
        <v>52</v>
      </c>
      <c r="C134" s="182"/>
      <c r="D134" s="182"/>
      <c r="E134" s="182"/>
      <c r="F134" s="182"/>
      <c r="G134" s="182"/>
      <c r="H134" s="182"/>
      <c r="I134" s="182"/>
      <c r="J134" s="183"/>
      <c r="K134" s="183"/>
      <c r="L134" s="182"/>
    </row>
    <row r="135" spans="1:12" x14ac:dyDescent="0.25">
      <c r="A135" s="1"/>
      <c r="B135" s="185" t="s">
        <v>68</v>
      </c>
      <c r="C135" s="207">
        <v>46915</v>
      </c>
      <c r="D135" s="207">
        <v>52541</v>
      </c>
      <c r="E135" s="207">
        <v>12821</v>
      </c>
      <c r="F135" s="207">
        <v>44789</v>
      </c>
      <c r="G135" s="207">
        <v>55197</v>
      </c>
      <c r="H135" s="207">
        <v>56420</v>
      </c>
      <c r="I135" s="207">
        <v>55860</v>
      </c>
      <c r="J135" s="208">
        <f>IFERROR(I135/H135-1,"-")</f>
        <v>-9.9255583126550695E-3</v>
      </c>
      <c r="K135" s="207">
        <f>I135-H135</f>
        <v>-560</v>
      </c>
      <c r="L135" s="208">
        <f t="shared" ref="L135:L147" si="49">I135/I$9</f>
        <v>5.3979046157592532E-2</v>
      </c>
    </row>
    <row r="136" spans="1:12" x14ac:dyDescent="0.25">
      <c r="A136" s="1" t="s">
        <v>96</v>
      </c>
      <c r="B136" s="188" t="s">
        <v>97</v>
      </c>
      <c r="C136" s="189">
        <v>3546</v>
      </c>
      <c r="D136" s="189">
        <v>2407</v>
      </c>
      <c r="E136" s="189">
        <v>6580</v>
      </c>
      <c r="F136" s="189">
        <v>2531</v>
      </c>
      <c r="G136" s="189">
        <v>3288</v>
      </c>
      <c r="H136" s="189">
        <v>2659</v>
      </c>
      <c r="I136" s="189">
        <v>1856</v>
      </c>
      <c r="J136" s="209">
        <f>IFERROR(I136/H136-1,"-")</f>
        <v>-0.30199323053779614</v>
      </c>
      <c r="K136" s="188">
        <f t="shared" ref="K136:K146" si="50">I136-H136</f>
        <v>-803</v>
      </c>
      <c r="L136" s="190">
        <f t="shared" si="49"/>
        <v>1.7935035744448932E-3</v>
      </c>
    </row>
    <row r="137" spans="1:12" x14ac:dyDescent="0.25">
      <c r="A137" s="191" t="s">
        <v>103</v>
      </c>
      <c r="B137" s="192" t="s">
        <v>103</v>
      </c>
      <c r="C137" s="193">
        <v>1655</v>
      </c>
      <c r="D137" s="193">
        <v>1533</v>
      </c>
      <c r="E137" s="193">
        <v>5786</v>
      </c>
      <c r="F137" s="193">
        <v>1185</v>
      </c>
      <c r="G137" s="193">
        <v>1828</v>
      </c>
      <c r="H137" s="193">
        <v>1496</v>
      </c>
      <c r="I137" s="193">
        <v>566</v>
      </c>
      <c r="J137" s="210">
        <f>IFERROR(I137/H137-1,"-")</f>
        <v>-0.62165775401069512</v>
      </c>
      <c r="K137" s="192">
        <f t="shared" si="50"/>
        <v>-930</v>
      </c>
      <c r="L137" s="194">
        <f t="shared" si="49"/>
        <v>5.4694128401713881E-4</v>
      </c>
    </row>
    <row r="138" spans="1:12" x14ac:dyDescent="0.25">
      <c r="A138" s="191" t="s">
        <v>100</v>
      </c>
      <c r="B138" s="192" t="s">
        <v>100</v>
      </c>
      <c r="C138" s="193">
        <v>1891</v>
      </c>
      <c r="D138" s="193">
        <v>874</v>
      </c>
      <c r="E138" s="193">
        <v>794</v>
      </c>
      <c r="F138" s="193">
        <v>1346</v>
      </c>
      <c r="G138" s="193">
        <v>1460</v>
      </c>
      <c r="H138" s="193">
        <v>1163</v>
      </c>
      <c r="I138" s="193">
        <v>1290</v>
      </c>
      <c r="J138" s="210">
        <f>IFERROR(I138/H138-1,"-")</f>
        <v>0.10920034393809108</v>
      </c>
      <c r="K138" s="192">
        <f t="shared" si="50"/>
        <v>127</v>
      </c>
      <c r="L138" s="194">
        <f t="shared" si="49"/>
        <v>1.2465622904277544E-3</v>
      </c>
    </row>
    <row r="139" spans="1:12" x14ac:dyDescent="0.25">
      <c r="A139" s="1"/>
      <c r="B139" s="188" t="s">
        <v>107</v>
      </c>
      <c r="C139" s="189">
        <v>43369</v>
      </c>
      <c r="D139" s="189">
        <v>50134</v>
      </c>
      <c r="E139" s="189">
        <v>6241</v>
      </c>
      <c r="F139" s="189">
        <v>42258</v>
      </c>
      <c r="G139" s="189">
        <v>51909</v>
      </c>
      <c r="H139" s="189">
        <v>53761</v>
      </c>
      <c r="I139" s="189">
        <v>54004</v>
      </c>
      <c r="J139" s="209">
        <f>IFERROR(I139/H139-1,"-")</f>
        <v>4.5200052082363662E-3</v>
      </c>
      <c r="K139" s="188">
        <f t="shared" si="50"/>
        <v>243</v>
      </c>
      <c r="L139" s="190">
        <f t="shared" si="49"/>
        <v>5.2185542583147636E-2</v>
      </c>
    </row>
    <row r="140" spans="1:12" s="74" customFormat="1" x14ac:dyDescent="0.25">
      <c r="B140" s="192" t="s">
        <v>110</v>
      </c>
      <c r="C140" s="193">
        <v>19442</v>
      </c>
      <c r="D140" s="193">
        <v>22351</v>
      </c>
      <c r="E140" s="193">
        <v>311</v>
      </c>
      <c r="F140" s="193">
        <v>14508</v>
      </c>
      <c r="G140" s="193">
        <v>19887</v>
      </c>
      <c r="H140" s="193">
        <v>21790</v>
      </c>
      <c r="I140" s="193">
        <v>22731</v>
      </c>
      <c r="J140" s="210">
        <f t="shared" ref="J140:J147" si="51">IFERROR(I140/H140-1,"-")</f>
        <v>4.3184947223497083E-2</v>
      </c>
      <c r="K140" s="192">
        <f t="shared" si="50"/>
        <v>941</v>
      </c>
      <c r="L140" s="194">
        <f t="shared" si="49"/>
        <v>2.196558715016534E-2</v>
      </c>
    </row>
    <row r="141" spans="1:12" s="74" customFormat="1" x14ac:dyDescent="0.25">
      <c r="B141" s="192" t="s">
        <v>113</v>
      </c>
      <c r="C141" s="193">
        <v>2765</v>
      </c>
      <c r="D141" s="193">
        <v>3129</v>
      </c>
      <c r="E141" s="193">
        <v>539</v>
      </c>
      <c r="F141" s="193">
        <v>2992</v>
      </c>
      <c r="G141" s="193">
        <v>4323</v>
      </c>
      <c r="H141" s="193">
        <v>4589</v>
      </c>
      <c r="I141" s="193">
        <v>4388</v>
      </c>
      <c r="J141" s="210">
        <f t="shared" si="51"/>
        <v>-4.3800392242318575E-2</v>
      </c>
      <c r="K141" s="192">
        <f t="shared" si="50"/>
        <v>-201</v>
      </c>
      <c r="L141" s="194">
        <f t="shared" si="49"/>
        <v>4.2402444421682063E-3</v>
      </c>
    </row>
    <row r="142" spans="1:12" x14ac:dyDescent="0.25">
      <c r="A142" s="1"/>
      <c r="B142" s="192" t="s">
        <v>116</v>
      </c>
      <c r="C142" s="193">
        <v>3402</v>
      </c>
      <c r="D142" s="193">
        <v>3309</v>
      </c>
      <c r="E142" s="193">
        <v>2223</v>
      </c>
      <c r="F142" s="193">
        <v>4800</v>
      </c>
      <c r="G142" s="193">
        <v>4356</v>
      </c>
      <c r="H142" s="193">
        <v>4400</v>
      </c>
      <c r="I142" s="193">
        <v>4467</v>
      </c>
      <c r="J142" s="210">
        <f t="shared" si="51"/>
        <v>1.5227272727272645E-2</v>
      </c>
      <c r="K142" s="192">
        <f t="shared" si="50"/>
        <v>67</v>
      </c>
      <c r="L142" s="194">
        <f t="shared" si="49"/>
        <v>4.3165843033649452E-3</v>
      </c>
    </row>
    <row r="143" spans="1:12" x14ac:dyDescent="0.25">
      <c r="A143" s="1"/>
      <c r="B143" s="192" t="s">
        <v>123</v>
      </c>
      <c r="C143" s="193">
        <v>772</v>
      </c>
      <c r="D143" s="193">
        <v>688</v>
      </c>
      <c r="E143" s="193">
        <v>101</v>
      </c>
      <c r="F143" s="193">
        <v>1986</v>
      </c>
      <c r="G143" s="193">
        <v>1733</v>
      </c>
      <c r="H143" s="193">
        <v>1547</v>
      </c>
      <c r="I143" s="193">
        <v>1357</v>
      </c>
      <c r="J143" s="210">
        <f t="shared" si="51"/>
        <v>-0.12281835811247577</v>
      </c>
      <c r="K143" s="192">
        <f t="shared" si="50"/>
        <v>-190</v>
      </c>
      <c r="L143" s="194">
        <f t="shared" si="49"/>
        <v>1.311306223341444E-3</v>
      </c>
    </row>
    <row r="144" spans="1:12" x14ac:dyDescent="0.25">
      <c r="A144" s="1"/>
      <c r="B144" s="192" t="s">
        <v>119</v>
      </c>
      <c r="C144" s="193">
        <v>793</v>
      </c>
      <c r="D144" s="193">
        <v>785</v>
      </c>
      <c r="E144" s="193">
        <v>211</v>
      </c>
      <c r="F144" s="193">
        <v>1111</v>
      </c>
      <c r="G144" s="193">
        <v>1002</v>
      </c>
      <c r="H144" s="193">
        <v>1052</v>
      </c>
      <c r="I144" s="193">
        <v>848</v>
      </c>
      <c r="J144" s="210">
        <f t="shared" si="51"/>
        <v>-0.19391634980988592</v>
      </c>
      <c r="K144" s="192">
        <f t="shared" si="50"/>
        <v>-204</v>
      </c>
      <c r="L144" s="194">
        <f t="shared" si="49"/>
        <v>8.1944559866878742E-4</v>
      </c>
    </row>
    <row r="145" spans="1:12" x14ac:dyDescent="0.25">
      <c r="A145" s="1"/>
      <c r="B145" s="192" t="s">
        <v>128</v>
      </c>
      <c r="C145" s="193">
        <v>1069</v>
      </c>
      <c r="D145" s="193">
        <v>1908</v>
      </c>
      <c r="E145" s="193">
        <v>23</v>
      </c>
      <c r="F145" s="193">
        <v>1208</v>
      </c>
      <c r="G145" s="193">
        <v>1829</v>
      </c>
      <c r="H145" s="193">
        <v>1537</v>
      </c>
      <c r="I145" s="193">
        <v>1436</v>
      </c>
      <c r="J145" s="210">
        <f t="shared" si="51"/>
        <v>-6.5712426805465185E-2</v>
      </c>
      <c r="K145" s="192">
        <f t="shared" si="50"/>
        <v>-101</v>
      </c>
      <c r="L145" s="194">
        <f t="shared" si="49"/>
        <v>1.3876460845381824E-3</v>
      </c>
    </row>
    <row r="146" spans="1:12" x14ac:dyDescent="0.25">
      <c r="A146" s="191" t="s">
        <v>144</v>
      </c>
      <c r="B146" s="192" t="s">
        <v>131</v>
      </c>
      <c r="C146" s="193">
        <v>3387</v>
      </c>
      <c r="D146" s="193">
        <v>4041</v>
      </c>
      <c r="E146" s="193">
        <v>31</v>
      </c>
      <c r="F146" s="193">
        <v>506</v>
      </c>
      <c r="G146" s="193">
        <v>1230</v>
      </c>
      <c r="H146" s="193">
        <v>1080</v>
      </c>
      <c r="I146" s="193">
        <v>801</v>
      </c>
      <c r="J146" s="210">
        <f t="shared" si="51"/>
        <v>-0.2583333333333333</v>
      </c>
      <c r="K146" s="192">
        <f t="shared" si="50"/>
        <v>-279</v>
      </c>
      <c r="L146" s="194">
        <f t="shared" si="49"/>
        <v>7.7402821289351267E-4</v>
      </c>
    </row>
    <row r="147" spans="1:12" x14ac:dyDescent="0.25">
      <c r="A147" s="196" t="s">
        <v>145</v>
      </c>
      <c r="B147" s="197" t="s">
        <v>145</v>
      </c>
      <c r="C147" s="198">
        <f t="shared" ref="C147" si="52">C139-SUM(C140:C146)</f>
        <v>11739</v>
      </c>
      <c r="D147" s="198">
        <f t="shared" ref="D147:I147" si="53">D139-SUM(D140:D146)</f>
        <v>13923</v>
      </c>
      <c r="E147" s="198">
        <f t="shared" si="53"/>
        <v>2802</v>
      </c>
      <c r="F147" s="198">
        <f t="shared" si="53"/>
        <v>15147</v>
      </c>
      <c r="G147" s="198">
        <f t="shared" si="53"/>
        <v>17549</v>
      </c>
      <c r="H147" s="198">
        <f t="shared" si="53"/>
        <v>17766</v>
      </c>
      <c r="I147" s="198">
        <f t="shared" si="53"/>
        <v>17976</v>
      </c>
      <c r="J147" s="211">
        <f t="shared" si="51"/>
        <v>1.1820330969267046E-2</v>
      </c>
      <c r="K147" s="197">
        <f>I147-H147</f>
        <v>210</v>
      </c>
      <c r="L147" s="199">
        <f t="shared" si="49"/>
        <v>1.737070056800722E-2</v>
      </c>
    </row>
    <row r="148" spans="1:12" x14ac:dyDescent="0.25">
      <c r="A148" s="1"/>
      <c r="B148" s="184" t="s">
        <v>53</v>
      </c>
      <c r="C148" s="182"/>
      <c r="D148" s="182"/>
      <c r="E148" s="182"/>
      <c r="F148" s="182"/>
      <c r="G148" s="182"/>
      <c r="H148" s="182"/>
      <c r="I148" s="182"/>
      <c r="J148" s="183"/>
      <c r="K148" s="183"/>
      <c r="L148" s="182"/>
    </row>
    <row r="149" spans="1:12" x14ac:dyDescent="0.25">
      <c r="A149" s="1"/>
      <c r="B149" s="185" t="s">
        <v>68</v>
      </c>
      <c r="C149" s="207">
        <v>24683</v>
      </c>
      <c r="D149" s="207">
        <v>23572</v>
      </c>
      <c r="E149" s="207">
        <v>5344</v>
      </c>
      <c r="F149" s="207">
        <v>18958</v>
      </c>
      <c r="G149" s="207">
        <v>23914</v>
      </c>
      <c r="H149" s="207">
        <v>25903</v>
      </c>
      <c r="I149" s="207">
        <v>24060</v>
      </c>
      <c r="J149" s="208">
        <f>IFERROR(I149/H149-1,"-")</f>
        <v>-7.1150059838628765E-2</v>
      </c>
      <c r="K149" s="207">
        <f>I149-H149</f>
        <v>-1843</v>
      </c>
      <c r="L149" s="208">
        <f t="shared" ref="L149:L161" si="54">I149/I$9</f>
        <v>2.3249836207513003E-2</v>
      </c>
    </row>
    <row r="150" spans="1:12" x14ac:dyDescent="0.25">
      <c r="A150" s="1" t="s">
        <v>96</v>
      </c>
      <c r="B150" s="188" t="s">
        <v>97</v>
      </c>
      <c r="C150" s="189">
        <v>7556</v>
      </c>
      <c r="D150" s="189">
        <v>7736</v>
      </c>
      <c r="E150" s="189">
        <v>3435</v>
      </c>
      <c r="F150" s="189">
        <v>7991</v>
      </c>
      <c r="G150" s="189">
        <v>9181</v>
      </c>
      <c r="H150" s="189">
        <v>9047</v>
      </c>
      <c r="I150" s="189">
        <v>7139</v>
      </c>
      <c r="J150" s="209">
        <f>IFERROR(I150/H150-1,"-")</f>
        <v>-0.21089864043329276</v>
      </c>
      <c r="K150" s="188">
        <f t="shared" ref="K150:K160" si="55">I150-H150</f>
        <v>-1908</v>
      </c>
      <c r="L150" s="190">
        <f t="shared" si="54"/>
        <v>6.898611001057162E-3</v>
      </c>
    </row>
    <row r="151" spans="1:12" x14ac:dyDescent="0.25">
      <c r="A151" s="191" t="s">
        <v>103</v>
      </c>
      <c r="B151" s="192" t="s">
        <v>103</v>
      </c>
      <c r="C151" s="193">
        <v>4382</v>
      </c>
      <c r="D151" s="193">
        <v>3539</v>
      </c>
      <c r="E151" s="193">
        <v>3070</v>
      </c>
      <c r="F151" s="193">
        <v>5911</v>
      </c>
      <c r="G151" s="193">
        <v>6610</v>
      </c>
      <c r="H151" s="193">
        <v>7010</v>
      </c>
      <c r="I151" s="193">
        <v>4866</v>
      </c>
      <c r="J151" s="210">
        <f>IFERROR(I151/H151-1,"-")</f>
        <v>-0.30584878744650501</v>
      </c>
      <c r="K151" s="192">
        <f t="shared" si="55"/>
        <v>-2144</v>
      </c>
      <c r="L151" s="194">
        <f t="shared" si="54"/>
        <v>4.7021489187763204E-3</v>
      </c>
    </row>
    <row r="152" spans="1:12" x14ac:dyDescent="0.25">
      <c r="A152" s="191" t="s">
        <v>100</v>
      </c>
      <c r="B152" s="192" t="s">
        <v>100</v>
      </c>
      <c r="C152" s="193">
        <v>3174</v>
      </c>
      <c r="D152" s="193">
        <v>4197</v>
      </c>
      <c r="E152" s="193">
        <v>365</v>
      </c>
      <c r="F152" s="193">
        <v>2080</v>
      </c>
      <c r="G152" s="193">
        <v>2571</v>
      </c>
      <c r="H152" s="193">
        <v>2037</v>
      </c>
      <c r="I152" s="193">
        <v>2273</v>
      </c>
      <c r="J152" s="210">
        <f>IFERROR(I152/H152-1,"-")</f>
        <v>0.1158566519391262</v>
      </c>
      <c r="K152" s="192">
        <f t="shared" si="55"/>
        <v>236</v>
      </c>
      <c r="L152" s="194">
        <f t="shared" si="54"/>
        <v>2.1964620822808416E-3</v>
      </c>
    </row>
    <row r="153" spans="1:12" x14ac:dyDescent="0.25">
      <c r="A153" s="1"/>
      <c r="B153" s="188" t="s">
        <v>107</v>
      </c>
      <c r="C153" s="189">
        <v>17127</v>
      </c>
      <c r="D153" s="189">
        <v>15836</v>
      </c>
      <c r="E153" s="189">
        <v>1909</v>
      </c>
      <c r="F153" s="189">
        <v>10967</v>
      </c>
      <c r="G153" s="189">
        <v>14733</v>
      </c>
      <c r="H153" s="189">
        <v>16856</v>
      </c>
      <c r="I153" s="189">
        <v>16921</v>
      </c>
      <c r="J153" s="209">
        <f>IFERROR(I153/H153-1,"-")</f>
        <v>3.8561936402468078E-3</v>
      </c>
      <c r="K153" s="188">
        <f t="shared" si="55"/>
        <v>65</v>
      </c>
      <c r="L153" s="190">
        <f t="shared" si="54"/>
        <v>1.6351225206455839E-2</v>
      </c>
    </row>
    <row r="154" spans="1:12" s="74" customFormat="1" x14ac:dyDescent="0.25">
      <c r="B154" s="192" t="s">
        <v>110</v>
      </c>
      <c r="C154" s="193">
        <v>5272</v>
      </c>
      <c r="D154" s="193">
        <v>4794</v>
      </c>
      <c r="E154" s="193">
        <v>71</v>
      </c>
      <c r="F154" s="193">
        <v>3437</v>
      </c>
      <c r="G154" s="193">
        <v>4473</v>
      </c>
      <c r="H154" s="193">
        <v>4890</v>
      </c>
      <c r="I154" s="193">
        <v>3499</v>
      </c>
      <c r="J154" s="210">
        <f t="shared" ref="J154:J161" si="56">IFERROR(I154/H154-1,"-")</f>
        <v>-0.2844580777096114</v>
      </c>
      <c r="K154" s="192">
        <f t="shared" si="55"/>
        <v>-1391</v>
      </c>
      <c r="L154" s="194">
        <f t="shared" si="54"/>
        <v>3.3811794218656689E-3</v>
      </c>
    </row>
    <row r="155" spans="1:12" s="74" customFormat="1" x14ac:dyDescent="0.25">
      <c r="B155" s="192" t="s">
        <v>113</v>
      </c>
      <c r="C155" s="193">
        <v>4811</v>
      </c>
      <c r="D155" s="193">
        <v>4512</v>
      </c>
      <c r="E155" s="193">
        <v>470</v>
      </c>
      <c r="F155" s="193">
        <v>2794</v>
      </c>
      <c r="G155" s="193">
        <v>3533</v>
      </c>
      <c r="H155" s="193">
        <v>3744</v>
      </c>
      <c r="I155" s="193">
        <v>3450</v>
      </c>
      <c r="J155" s="210">
        <f t="shared" si="56"/>
        <v>-7.852564102564108E-2</v>
      </c>
      <c r="K155" s="192">
        <f t="shared" si="55"/>
        <v>-294</v>
      </c>
      <c r="L155" s="194">
        <f t="shared" si="54"/>
        <v>3.3338293813765527E-3</v>
      </c>
    </row>
    <row r="156" spans="1:12" x14ac:dyDescent="0.25">
      <c r="A156" s="1"/>
      <c r="B156" s="192" t="s">
        <v>116</v>
      </c>
      <c r="C156" s="193">
        <v>2029</v>
      </c>
      <c r="D156" s="193">
        <v>1750</v>
      </c>
      <c r="E156" s="193">
        <v>395</v>
      </c>
      <c r="F156" s="193">
        <v>1068</v>
      </c>
      <c r="G156" s="193">
        <v>1872</v>
      </c>
      <c r="H156" s="193">
        <v>2193</v>
      </c>
      <c r="I156" s="193">
        <v>3488</v>
      </c>
      <c r="J156" s="210">
        <f t="shared" si="56"/>
        <v>0.59051527587779296</v>
      </c>
      <c r="K156" s="192">
        <f t="shared" si="55"/>
        <v>1295</v>
      </c>
      <c r="L156" s="194">
        <f t="shared" si="54"/>
        <v>3.3705498209395408E-3</v>
      </c>
    </row>
    <row r="157" spans="1:12" x14ac:dyDescent="0.25">
      <c r="A157" s="1"/>
      <c r="B157" s="192" t="s">
        <v>123</v>
      </c>
      <c r="C157" s="193">
        <v>378</v>
      </c>
      <c r="D157" s="193">
        <v>452</v>
      </c>
      <c r="E157" s="193">
        <v>68</v>
      </c>
      <c r="F157" s="193">
        <v>353</v>
      </c>
      <c r="G157" s="193">
        <v>500</v>
      </c>
      <c r="H157" s="193">
        <v>757</v>
      </c>
      <c r="I157" s="193">
        <v>748</v>
      </c>
      <c r="J157" s="210">
        <f t="shared" si="56"/>
        <v>-1.1889035667106973E-2</v>
      </c>
      <c r="K157" s="192">
        <f t="shared" si="55"/>
        <v>-9</v>
      </c>
      <c r="L157" s="194">
        <f t="shared" si="54"/>
        <v>7.228128629767134E-4</v>
      </c>
    </row>
    <row r="158" spans="1:12" x14ac:dyDescent="0.25">
      <c r="A158" s="1"/>
      <c r="B158" s="192" t="s">
        <v>119</v>
      </c>
      <c r="C158" s="193">
        <v>643</v>
      </c>
      <c r="D158" s="193">
        <v>587</v>
      </c>
      <c r="E158" s="193">
        <v>66</v>
      </c>
      <c r="F158" s="193">
        <v>543</v>
      </c>
      <c r="G158" s="193">
        <v>738</v>
      </c>
      <c r="H158" s="193">
        <v>677</v>
      </c>
      <c r="I158" s="193">
        <v>787</v>
      </c>
      <c r="J158" s="210">
        <f t="shared" si="56"/>
        <v>0.16248153618906946</v>
      </c>
      <c r="K158" s="192">
        <f t="shared" si="55"/>
        <v>110</v>
      </c>
      <c r="L158" s="194">
        <f t="shared" si="54"/>
        <v>7.6049962989662226E-4</v>
      </c>
    </row>
    <row r="159" spans="1:12" x14ac:dyDescent="0.25">
      <c r="A159" s="1"/>
      <c r="B159" s="192" t="s">
        <v>128</v>
      </c>
      <c r="C159" s="193">
        <v>218</v>
      </c>
      <c r="D159" s="193">
        <v>358</v>
      </c>
      <c r="E159" s="193">
        <v>10</v>
      </c>
      <c r="F159" s="193">
        <v>193</v>
      </c>
      <c r="G159" s="193">
        <v>256</v>
      </c>
      <c r="H159" s="193">
        <v>237</v>
      </c>
      <c r="I159" s="193">
        <v>208</v>
      </c>
      <c r="J159" s="210">
        <f t="shared" si="56"/>
        <v>-0.12236286919831219</v>
      </c>
      <c r="K159" s="192">
        <f t="shared" si="55"/>
        <v>-29</v>
      </c>
      <c r="L159" s="194">
        <f t="shared" si="54"/>
        <v>2.0099609023951391E-4</v>
      </c>
    </row>
    <row r="160" spans="1:12" x14ac:dyDescent="0.25">
      <c r="A160" s="191" t="s">
        <v>144</v>
      </c>
      <c r="B160" s="192" t="s">
        <v>131</v>
      </c>
      <c r="C160" s="193">
        <v>370</v>
      </c>
      <c r="D160" s="193">
        <v>450</v>
      </c>
      <c r="E160" s="193">
        <v>19</v>
      </c>
      <c r="F160" s="193">
        <v>269</v>
      </c>
      <c r="G160" s="193">
        <v>377</v>
      </c>
      <c r="H160" s="193">
        <v>372</v>
      </c>
      <c r="I160" s="193">
        <v>278</v>
      </c>
      <c r="J160" s="210">
        <f t="shared" si="56"/>
        <v>-0.25268817204301075</v>
      </c>
      <c r="K160" s="192">
        <f t="shared" si="55"/>
        <v>-94</v>
      </c>
      <c r="L160" s="194">
        <f t="shared" si="54"/>
        <v>2.6863900522396567E-4</v>
      </c>
    </row>
    <row r="161" spans="1:12" x14ac:dyDescent="0.25">
      <c r="A161" s="196" t="s">
        <v>145</v>
      </c>
      <c r="B161" s="197" t="s">
        <v>145</v>
      </c>
      <c r="C161" s="198">
        <f t="shared" ref="C161" si="57">C153-SUM(C154:C160)</f>
        <v>3406</v>
      </c>
      <c r="D161" s="198">
        <f t="shared" ref="D161:I161" si="58">D153-SUM(D154:D160)</f>
        <v>2933</v>
      </c>
      <c r="E161" s="198">
        <f t="shared" si="58"/>
        <v>810</v>
      </c>
      <c r="F161" s="198">
        <f t="shared" si="58"/>
        <v>2310</v>
      </c>
      <c r="G161" s="198">
        <f t="shared" si="58"/>
        <v>2984</v>
      </c>
      <c r="H161" s="198">
        <f t="shared" si="58"/>
        <v>3986</v>
      </c>
      <c r="I161" s="198">
        <f t="shared" si="58"/>
        <v>4463</v>
      </c>
      <c r="J161" s="211">
        <f t="shared" si="56"/>
        <v>0.11966884094330155</v>
      </c>
      <c r="K161" s="197">
        <f>I161-H161</f>
        <v>477</v>
      </c>
      <c r="L161" s="199">
        <f t="shared" si="54"/>
        <v>4.3127189939372625E-3</v>
      </c>
    </row>
    <row r="162" spans="1:12" ht="6" customHeight="1" x14ac:dyDescent="0.25">
      <c r="C162" s="101"/>
      <c r="D162" s="101"/>
      <c r="E162" s="101"/>
      <c r="F162" s="101"/>
      <c r="G162" s="101"/>
      <c r="H162" s="101"/>
      <c r="I162" s="101"/>
      <c r="J162" s="101"/>
    </row>
    <row r="163" spans="1:12" x14ac:dyDescent="0.25">
      <c r="B163" s="129" t="s">
        <v>55</v>
      </c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0E3AA-62C4-4EF1-A15A-81D90954403F}">
  <sheetPr>
    <tabColor rgb="FFBB5C0D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C6AA64-B557-450F-A490-3615ECF172AD}">
  <sheetPr>
    <tabColor rgb="FFF29140"/>
  </sheetPr>
  <dimension ref="A4:O27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 t="shared" ref="C7" si="0">E7-1</f>
        <v>2020</v>
      </c>
      <c r="D7" s="137"/>
      <c r="E7" s="138">
        <f t="shared" ref="E7" si="1">G7-1</f>
        <v>2021</v>
      </c>
      <c r="F7" s="137"/>
      <c r="G7" s="138">
        <f t="shared" ref="G7" si="2">I7-1</f>
        <v>2022</v>
      </c>
      <c r="H7" s="137"/>
      <c r="I7" s="138">
        <f t="shared" ref="I7" si="3"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157800</v>
      </c>
      <c r="D9" s="145">
        <v>9.3902719852620997E-3</v>
      </c>
      <c r="E9" s="144">
        <v>26469</v>
      </c>
      <c r="F9" s="145">
        <f t="shared" ref="F9:F21" si="4">IFERROR(E9/C9-1,"-")</f>
        <v>-0.83226235741444865</v>
      </c>
      <c r="G9" s="144">
        <v>114870</v>
      </c>
      <c r="H9" s="145">
        <f t="shared" ref="H9:H21" si="5">IFERROR(G9/E9-1,"-")</f>
        <v>3.3397937209565907</v>
      </c>
      <c r="I9" s="144">
        <v>163920</v>
      </c>
      <c r="J9" s="145">
        <f t="shared" ref="J9:J21" si="6">IFERROR(I9/C9-1,"-")</f>
        <v>3.8783269961977229E-2</v>
      </c>
      <c r="K9" s="144">
        <v>173408</v>
      </c>
      <c r="L9" s="145">
        <f t="shared" ref="L9:L21" si="7">IFERROR(K9/I9-1,"-")</f>
        <v>5.7881893606637425E-2</v>
      </c>
      <c r="M9" s="144">
        <v>169944</v>
      </c>
      <c r="N9" s="145">
        <f>IFERROR(M9/K9-1,"-")</f>
        <v>-1.9976010334009975E-2</v>
      </c>
    </row>
    <row r="10" spans="1:15" x14ac:dyDescent="0.25">
      <c r="A10" s="1" t="s">
        <v>72</v>
      </c>
      <c r="B10" s="143" t="s">
        <v>73</v>
      </c>
      <c r="C10" s="144">
        <v>172884</v>
      </c>
      <c r="D10" s="145">
        <v>0.19373593139353429</v>
      </c>
      <c r="E10" s="144">
        <v>18511</v>
      </c>
      <c r="F10" s="145">
        <f t="shared" si="4"/>
        <v>-0.89292820619606206</v>
      </c>
      <c r="G10" s="144">
        <v>141290</v>
      </c>
      <c r="H10" s="145">
        <f t="shared" si="5"/>
        <v>6.6327589001134459</v>
      </c>
      <c r="I10" s="144">
        <v>156374</v>
      </c>
      <c r="J10" s="145">
        <f t="shared" si="6"/>
        <v>-9.5497559056939907E-2</v>
      </c>
      <c r="K10" s="144">
        <v>166759</v>
      </c>
      <c r="L10" s="145">
        <f t="shared" si="7"/>
        <v>6.6411295995497888E-2</v>
      </c>
      <c r="M10" s="144">
        <v>168166</v>
      </c>
      <c r="N10" s="145">
        <f t="shared" ref="N10:N15" si="8">IFERROR(M10/K10-1,"-")</f>
        <v>8.437325721550204E-3</v>
      </c>
    </row>
    <row r="11" spans="1:15" x14ac:dyDescent="0.25">
      <c r="A11" s="1" t="s">
        <v>74</v>
      </c>
      <c r="B11" s="143" t="s">
        <v>75</v>
      </c>
      <c r="C11" s="144">
        <v>82007</v>
      </c>
      <c r="D11" s="145">
        <v>-0.47045111131200679</v>
      </c>
      <c r="E11" s="144">
        <v>22143</v>
      </c>
      <c r="F11" s="145">
        <f t="shared" si="4"/>
        <v>-0.72998646457009775</v>
      </c>
      <c r="G11" s="144">
        <v>148905</v>
      </c>
      <c r="H11" s="145">
        <f t="shared" si="5"/>
        <v>5.724698550331933</v>
      </c>
      <c r="I11" s="144">
        <v>146134</v>
      </c>
      <c r="J11" s="145">
        <f t="shared" si="6"/>
        <v>0.78196983184362301</v>
      </c>
      <c r="K11" s="144">
        <v>176870</v>
      </c>
      <c r="L11" s="145">
        <f t="shared" si="7"/>
        <v>0.21032750762998353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22148</v>
      </c>
      <c r="F12" s="145" t="str">
        <f>IFERROR(E12/C12-1,"-")</f>
        <v>-</v>
      </c>
      <c r="G12" s="144">
        <v>152510</v>
      </c>
      <c r="H12" s="145">
        <f t="shared" si="5"/>
        <v>5.885949069893444</v>
      </c>
      <c r="I12" s="144">
        <v>144835</v>
      </c>
      <c r="J12" s="145" t="str">
        <f t="shared" si="6"/>
        <v>-</v>
      </c>
      <c r="K12" s="144">
        <v>154662</v>
      </c>
      <c r="L12" s="145">
        <f t="shared" si="7"/>
        <v>6.7849621983636643E-2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24096</v>
      </c>
      <c r="F13" s="145" t="str">
        <f t="shared" si="4"/>
        <v>-</v>
      </c>
      <c r="G13" s="144">
        <v>125910</v>
      </c>
      <c r="H13" s="145">
        <f t="shared" si="5"/>
        <v>4.2253486055776897</v>
      </c>
      <c r="I13" s="144">
        <v>140451</v>
      </c>
      <c r="J13" s="145" t="str">
        <f t="shared" si="6"/>
        <v>-</v>
      </c>
      <c r="K13" s="144">
        <v>159924</v>
      </c>
      <c r="L13" s="145">
        <f t="shared" si="7"/>
        <v>0.1386462182540531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18794</v>
      </c>
      <c r="F14" s="145" t="str">
        <f t="shared" si="4"/>
        <v>-</v>
      </c>
      <c r="G14" s="144">
        <v>132220</v>
      </c>
      <c r="H14" s="145">
        <f t="shared" si="5"/>
        <v>6.0352240076620198</v>
      </c>
      <c r="I14" s="144">
        <v>142289</v>
      </c>
      <c r="J14" s="145" t="str">
        <f t="shared" si="6"/>
        <v>-</v>
      </c>
      <c r="K14" s="144">
        <v>157113</v>
      </c>
      <c r="L14" s="145">
        <f t="shared" si="7"/>
        <v>0.10418233313889336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61086</v>
      </c>
      <c r="F15" s="145" t="str">
        <f t="shared" si="4"/>
        <v>-</v>
      </c>
      <c r="G15" s="144">
        <v>159520</v>
      </c>
      <c r="H15" s="145">
        <f t="shared" si="5"/>
        <v>1.6114003208591168</v>
      </c>
      <c r="I15" s="144">
        <v>166431</v>
      </c>
      <c r="J15" s="145" t="str">
        <f t="shared" si="6"/>
        <v>-</v>
      </c>
      <c r="K15" s="144">
        <v>173767</v>
      </c>
      <c r="L15" s="145">
        <f t="shared" si="7"/>
        <v>4.4078326754030117E-2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60513</v>
      </c>
      <c r="D16" s="145">
        <v>-0.66723673357162494</v>
      </c>
      <c r="E16" s="144">
        <v>94829</v>
      </c>
      <c r="F16" s="145">
        <f t="shared" si="4"/>
        <v>0.56708475864690233</v>
      </c>
      <c r="G16" s="144">
        <v>178525</v>
      </c>
      <c r="H16" s="145">
        <f t="shared" si="5"/>
        <v>0.88259920488458166</v>
      </c>
      <c r="I16" s="144">
        <v>181874</v>
      </c>
      <c r="J16" s="145">
        <f t="shared" si="6"/>
        <v>2.0055360005288119</v>
      </c>
      <c r="K16" s="144">
        <v>179514</v>
      </c>
      <c r="L16" s="145">
        <f t="shared" si="7"/>
        <v>-1.2976016362976517E-2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22909</v>
      </c>
      <c r="D17" s="145">
        <v>-0.86040885964110536</v>
      </c>
      <c r="E17" s="144">
        <v>89027</v>
      </c>
      <c r="F17" s="145">
        <f t="shared" si="4"/>
        <v>2.8861146274389977</v>
      </c>
      <c r="G17" s="144">
        <v>136089</v>
      </c>
      <c r="H17" s="145">
        <f t="shared" si="5"/>
        <v>0.52862614712390621</v>
      </c>
      <c r="I17" s="144">
        <v>150809</v>
      </c>
      <c r="J17" s="145">
        <f t="shared" si="6"/>
        <v>5.5829586625343754</v>
      </c>
      <c r="K17" s="144">
        <v>145872</v>
      </c>
      <c r="L17" s="145">
        <f t="shared" si="7"/>
        <v>-3.2736773004263697E-2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24343</v>
      </c>
      <c r="D18" s="145">
        <v>-0.84925814921232534</v>
      </c>
      <c r="E18" s="144">
        <v>137179</v>
      </c>
      <c r="F18" s="145">
        <f t="shared" si="4"/>
        <v>4.6352544879431461</v>
      </c>
      <c r="G18" s="144">
        <v>154114</v>
      </c>
      <c r="H18" s="145">
        <f t="shared" si="5"/>
        <v>0.12345184029625522</v>
      </c>
      <c r="I18" s="144">
        <v>170708</v>
      </c>
      <c r="J18" s="145">
        <f t="shared" si="6"/>
        <v>6.0126114283366885</v>
      </c>
      <c r="K18" s="144">
        <v>177711</v>
      </c>
      <c r="L18" s="145">
        <f t="shared" si="7"/>
        <v>4.1023267802329233E-2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30656</v>
      </c>
      <c r="D19" s="145">
        <v>-0.78903470439671608</v>
      </c>
      <c r="E19" s="144">
        <v>137494</v>
      </c>
      <c r="F19" s="145">
        <f t="shared" si="4"/>
        <v>3.4850600208768263</v>
      </c>
      <c r="G19" s="144">
        <v>153023</v>
      </c>
      <c r="H19" s="145">
        <f t="shared" si="5"/>
        <v>0.11294311024481063</v>
      </c>
      <c r="I19" s="144">
        <v>164389</v>
      </c>
      <c r="J19" s="145">
        <f t="shared" si="6"/>
        <v>4.3623760438413361</v>
      </c>
      <c r="K19" s="144">
        <v>162641</v>
      </c>
      <c r="L19" s="145">
        <f t="shared" si="7"/>
        <v>-1.0633314881166034E-2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33192</v>
      </c>
      <c r="D20" s="145">
        <v>-0.77792348556823809</v>
      </c>
      <c r="E20" s="144">
        <v>123213</v>
      </c>
      <c r="F20" s="145">
        <f t="shared" si="4"/>
        <v>2.7121294287780189</v>
      </c>
      <c r="G20" s="144">
        <v>156141</v>
      </c>
      <c r="H20" s="145">
        <f t="shared" si="5"/>
        <v>0.26724452776898544</v>
      </c>
      <c r="I20" s="144">
        <v>158524</v>
      </c>
      <c r="J20" s="145">
        <f t="shared" si="6"/>
        <v>3.7759701132803087</v>
      </c>
      <c r="K20" s="144">
        <v>160539</v>
      </c>
      <c r="L20" s="145">
        <f t="shared" si="7"/>
        <v>1.271100905856537E-2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610766</v>
      </c>
      <c r="D21" s="148">
        <v>-0.67105747874249499</v>
      </c>
      <c r="E21" s="147">
        <v>774989</v>
      </c>
      <c r="F21" s="148">
        <f t="shared" si="4"/>
        <v>0.26888038954362226</v>
      </c>
      <c r="G21" s="147">
        <v>1753117</v>
      </c>
      <c r="H21" s="148">
        <f t="shared" si="5"/>
        <v>1.2621185591021291</v>
      </c>
      <c r="I21" s="147">
        <v>1886738</v>
      </c>
      <c r="J21" s="148">
        <f t="shared" si="6"/>
        <v>2.0891339727489742</v>
      </c>
      <c r="K21" s="147">
        <v>1988780</v>
      </c>
      <c r="L21" s="148">
        <f t="shared" si="7"/>
        <v>5.4083820859069931E-2</v>
      </c>
      <c r="M21" s="147">
        <v>338110</v>
      </c>
      <c r="N21" s="148">
        <v>-6.0470298412250711E-3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C24" s="149"/>
      <c r="K24" s="149"/>
      <c r="N24" s="101"/>
    </row>
    <row r="26" spans="1:15" ht="48.75" customHeight="1" thickBot="1" x14ac:dyDescent="0.3">
      <c r="B26" s="12" t="s">
        <v>274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$C$7</f>
        <v>2020</v>
      </c>
      <c r="D29" s="137"/>
      <c r="E29" s="138">
        <f>$E$7</f>
        <v>2021</v>
      </c>
      <c r="F29" s="137"/>
      <c r="G29" s="138">
        <f>$G$7</f>
        <v>2022</v>
      </c>
      <c r="H29" s="137"/>
      <c r="I29" s="138">
        <f>$I$7</f>
        <v>2023</v>
      </c>
      <c r="J29" s="137"/>
      <c r="K29" s="138">
        <f>$K$7</f>
        <v>2024</v>
      </c>
      <c r="L29" s="137"/>
      <c r="M29" s="138">
        <f>$M$7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CONCATENATE("var. ",RIGHT(C29,2),"/",RIGHT(C29-1,2))</f>
        <v>var. 20/19</v>
      </c>
      <c r="E30" s="142" t="s">
        <v>69</v>
      </c>
      <c r="F30" s="141" t="str">
        <f>CONCATENATE("var. ",RIGHT(E29,2),"/",RIGHT(E29-1,2))</f>
        <v>var. 21/20</v>
      </c>
      <c r="G30" s="142" t="s">
        <v>69</v>
      </c>
      <c r="H30" s="141" t="str">
        <f>CONCATENATE("var. ",RIGHT(G29,2),"/",RIGHT(G29-1,2))</f>
        <v>var. 22/21</v>
      </c>
      <c r="I30" s="142" t="s">
        <v>69</v>
      </c>
      <c r="J30" s="141" t="s">
        <v>248</v>
      </c>
      <c r="K30" s="142" t="s">
        <v>69</v>
      </c>
      <c r="L30" s="141" t="s">
        <v>249</v>
      </c>
      <c r="M30" s="142" t="s">
        <v>69</v>
      </c>
      <c r="N30" s="141" t="s">
        <v>275</v>
      </c>
    </row>
    <row r="31" spans="1:15" x14ac:dyDescent="0.25">
      <c r="B31" s="143" t="s">
        <v>71</v>
      </c>
      <c r="C31" s="144">
        <v>2810</v>
      </c>
      <c r="D31" s="145">
        <v>-0.63960497627292545</v>
      </c>
      <c r="E31" s="144">
        <v>7933</v>
      </c>
      <c r="F31" s="145">
        <f t="shared" ref="F31:F43" si="9">IFERROR(E31/C31-1,"-")</f>
        <v>1.8231316725978646</v>
      </c>
      <c r="G31" s="144">
        <v>4259</v>
      </c>
      <c r="H31" s="145">
        <f t="shared" ref="H31:H43" si="10">IFERROR(G31/E31-1,"-")</f>
        <v>-0.46312870288667596</v>
      </c>
      <c r="I31" s="144">
        <v>7684</v>
      </c>
      <c r="J31" s="145">
        <f t="shared" ref="J31:J43" si="11">IFERROR(I31/G31-1,"-")</f>
        <v>0.80417938483212015</v>
      </c>
      <c r="K31" s="144">
        <v>4643</v>
      </c>
      <c r="L31" s="145">
        <f t="shared" ref="L31:L43" si="12">IFERROR(K31/I31-1,"-")</f>
        <v>-0.39575741801145237</v>
      </c>
      <c r="M31" s="144">
        <v>4190</v>
      </c>
      <c r="N31" s="145">
        <f t="shared" ref="N31:N41" si="13">IFERROR(M31/K31-1,"-")</f>
        <v>-9.7566228731423621E-2</v>
      </c>
    </row>
    <row r="32" spans="1:15" x14ac:dyDescent="0.25">
      <c r="B32" s="143" t="s">
        <v>73</v>
      </c>
      <c r="C32" s="144">
        <v>4481</v>
      </c>
      <c r="D32" s="145">
        <v>-0.24281851977019264</v>
      </c>
      <c r="E32" s="144">
        <v>6177</v>
      </c>
      <c r="F32" s="145">
        <f t="shared" si="9"/>
        <v>0.37848694487837542</v>
      </c>
      <c r="G32" s="144">
        <v>4072</v>
      </c>
      <c r="H32" s="145">
        <f t="shared" si="10"/>
        <v>-0.34078031406831799</v>
      </c>
      <c r="I32" s="144">
        <v>4631</v>
      </c>
      <c r="J32" s="145">
        <f t="shared" si="11"/>
        <v>0.13727897838899805</v>
      </c>
      <c r="K32" s="144">
        <v>3359</v>
      </c>
      <c r="L32" s="145">
        <f t="shared" si="12"/>
        <v>-0.27467069747354778</v>
      </c>
      <c r="M32" s="144">
        <v>2494</v>
      </c>
      <c r="N32" s="145">
        <f t="shared" si="13"/>
        <v>-0.2575171181899375</v>
      </c>
    </row>
    <row r="33" spans="2:15" x14ac:dyDescent="0.25">
      <c r="B33" s="143" t="s">
        <v>75</v>
      </c>
      <c r="C33" s="144">
        <v>1861</v>
      </c>
      <c r="D33" s="145">
        <v>-0.87807914046121593</v>
      </c>
      <c r="E33" s="144">
        <v>6981</v>
      </c>
      <c r="F33" s="145">
        <f t="shared" si="9"/>
        <v>2.751209027404621</v>
      </c>
      <c r="G33" s="144">
        <v>4758</v>
      </c>
      <c r="H33" s="145">
        <f t="shared" si="10"/>
        <v>-0.31843575418994419</v>
      </c>
      <c r="I33" s="144">
        <v>6445</v>
      </c>
      <c r="J33" s="145">
        <f t="shared" si="11"/>
        <v>0.35456073980664149</v>
      </c>
      <c r="K33" s="144">
        <v>7332</v>
      </c>
      <c r="L33" s="145">
        <f t="shared" si="12"/>
        <v>0.1376260667183864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10350</v>
      </c>
      <c r="F34" s="145" t="str">
        <f t="shared" si="9"/>
        <v>-</v>
      </c>
      <c r="G34" s="144">
        <v>8585</v>
      </c>
      <c r="H34" s="145">
        <f t="shared" si="10"/>
        <v>-0.17053140096618358</v>
      </c>
      <c r="I34" s="144">
        <v>11356</v>
      </c>
      <c r="J34" s="145">
        <f t="shared" si="11"/>
        <v>0.32277227722772284</v>
      </c>
      <c r="K34" s="144">
        <v>5241</v>
      </c>
      <c r="L34" s="145">
        <f t="shared" si="12"/>
        <v>-0.53848185980979224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10388</v>
      </c>
      <c r="F35" s="145" t="str">
        <f t="shared" si="9"/>
        <v>-</v>
      </c>
      <c r="G35" s="144">
        <v>7510</v>
      </c>
      <c r="H35" s="145">
        <f t="shared" si="10"/>
        <v>-0.27705044281863689</v>
      </c>
      <c r="I35" s="144">
        <v>8116</v>
      </c>
      <c r="J35" s="145">
        <f t="shared" si="11"/>
        <v>8.0692410119840297E-2</v>
      </c>
      <c r="K35" s="144">
        <v>6651</v>
      </c>
      <c r="L35" s="145">
        <f t="shared" si="12"/>
        <v>-0.18050763923114832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7198</v>
      </c>
      <c r="F36" s="145" t="str">
        <f t="shared" si="9"/>
        <v>-</v>
      </c>
      <c r="G36" s="144">
        <v>7211</v>
      </c>
      <c r="H36" s="145">
        <f t="shared" si="10"/>
        <v>1.8060572381217721E-3</v>
      </c>
      <c r="I36" s="144">
        <v>11716</v>
      </c>
      <c r="J36" s="145">
        <f t="shared" si="11"/>
        <v>0.62473998058521696</v>
      </c>
      <c r="K36" s="144">
        <v>9313</v>
      </c>
      <c r="L36" s="145">
        <f t="shared" si="12"/>
        <v>-0.20510413110276549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18335</v>
      </c>
      <c r="F37" s="145" t="str">
        <f t="shared" si="9"/>
        <v>-</v>
      </c>
      <c r="G37" s="144">
        <v>16871</v>
      </c>
      <c r="H37" s="145">
        <f t="shared" si="10"/>
        <v>-7.9847286610308155E-2</v>
      </c>
      <c r="I37" s="144">
        <v>16350</v>
      </c>
      <c r="J37" s="145">
        <f t="shared" si="11"/>
        <v>-3.0881394108233096E-2</v>
      </c>
      <c r="K37" s="144">
        <v>15147</v>
      </c>
      <c r="L37" s="145">
        <f t="shared" si="12"/>
        <v>-7.357798165137619E-2</v>
      </c>
      <c r="M37" s="144"/>
      <c r="N37" s="145"/>
    </row>
    <row r="38" spans="2:15" x14ac:dyDescent="0.25">
      <c r="B38" s="143" t="s">
        <v>85</v>
      </c>
      <c r="C38" s="144">
        <v>24732</v>
      </c>
      <c r="D38" s="145">
        <v>-8.7009487245745532E-2</v>
      </c>
      <c r="E38" s="144">
        <v>32710</v>
      </c>
      <c r="F38" s="145">
        <f t="shared" si="9"/>
        <v>0.32257803655183559</v>
      </c>
      <c r="G38" s="144">
        <v>22263</v>
      </c>
      <c r="H38" s="145">
        <f t="shared" si="10"/>
        <v>-0.31938245184958725</v>
      </c>
      <c r="I38" s="144">
        <v>17040</v>
      </c>
      <c r="J38" s="145">
        <f t="shared" si="11"/>
        <v>-0.23460450074114003</v>
      </c>
      <c r="K38" s="144">
        <v>17997</v>
      </c>
      <c r="L38" s="145">
        <f t="shared" si="12"/>
        <v>5.6161971830985813E-2</v>
      </c>
      <c r="M38" s="144"/>
      <c r="N38" s="145"/>
    </row>
    <row r="39" spans="2:15" x14ac:dyDescent="0.25">
      <c r="B39" s="143" t="s">
        <v>87</v>
      </c>
      <c r="C39" s="144">
        <v>10533</v>
      </c>
      <c r="D39" s="145">
        <v>-0.5976392390556956</v>
      </c>
      <c r="E39" s="144">
        <v>17671</v>
      </c>
      <c r="F39" s="145">
        <f t="shared" si="9"/>
        <v>0.67767967340738622</v>
      </c>
      <c r="G39" s="144">
        <v>12307</v>
      </c>
      <c r="H39" s="145">
        <f t="shared" si="10"/>
        <v>-0.30354818629392788</v>
      </c>
      <c r="I39" s="144">
        <v>12268</v>
      </c>
      <c r="J39" s="145">
        <f t="shared" si="11"/>
        <v>-3.1689282522141538E-3</v>
      </c>
      <c r="K39" s="144">
        <v>11247</v>
      </c>
      <c r="L39" s="145">
        <f t="shared" si="12"/>
        <v>-8.3224649494620162E-2</v>
      </c>
      <c r="M39" s="144"/>
      <c r="N39" s="145"/>
    </row>
    <row r="40" spans="2:15" x14ac:dyDescent="0.25">
      <c r="B40" s="143" t="s">
        <v>89</v>
      </c>
      <c r="C40" s="144">
        <v>9331</v>
      </c>
      <c r="D40" s="145">
        <v>-0.36471949891067534</v>
      </c>
      <c r="E40" s="144">
        <v>13514</v>
      </c>
      <c r="F40" s="145">
        <f t="shared" si="9"/>
        <v>0.44829064408959374</v>
      </c>
      <c r="G40" s="144">
        <v>5869</v>
      </c>
      <c r="H40" s="145">
        <f t="shared" si="10"/>
        <v>-0.56570963445315969</v>
      </c>
      <c r="I40" s="144">
        <v>7638</v>
      </c>
      <c r="J40" s="145">
        <f t="shared" si="11"/>
        <v>0.3014142102572841</v>
      </c>
      <c r="K40" s="144">
        <v>11565</v>
      </c>
      <c r="L40" s="145">
        <f t="shared" si="12"/>
        <v>0.51413982717989004</v>
      </c>
      <c r="M40" s="144"/>
      <c r="N40" s="145"/>
    </row>
    <row r="41" spans="2:15" x14ac:dyDescent="0.25">
      <c r="B41" s="143" t="s">
        <v>91</v>
      </c>
      <c r="C41" s="144">
        <v>6163</v>
      </c>
      <c r="D41" s="145">
        <v>-0.10473561882626381</v>
      </c>
      <c r="E41" s="144">
        <v>4282</v>
      </c>
      <c r="F41" s="145">
        <f t="shared" si="9"/>
        <v>-0.30520850235275032</v>
      </c>
      <c r="G41" s="144">
        <v>3929</v>
      </c>
      <c r="H41" s="145">
        <f t="shared" si="10"/>
        <v>-8.243811303129378E-2</v>
      </c>
      <c r="I41" s="144">
        <v>4428</v>
      </c>
      <c r="J41" s="145">
        <f t="shared" si="11"/>
        <v>0.12700432680071261</v>
      </c>
      <c r="K41" s="144">
        <v>5701</v>
      </c>
      <c r="L41" s="145">
        <f t="shared" si="12"/>
        <v>0.28748870822041561</v>
      </c>
      <c r="M41" s="144"/>
      <c r="N41" s="145"/>
    </row>
    <row r="42" spans="2:15" x14ac:dyDescent="0.25">
      <c r="B42" s="143" t="s">
        <v>93</v>
      </c>
      <c r="C42" s="144">
        <v>4505</v>
      </c>
      <c r="D42" s="145">
        <v>-0.43897882938978827</v>
      </c>
      <c r="E42" s="144">
        <v>6454</v>
      </c>
      <c r="F42" s="145">
        <f t="shared" si="9"/>
        <v>0.43263041065482799</v>
      </c>
      <c r="G42" s="144">
        <v>7585</v>
      </c>
      <c r="H42" s="145">
        <f t="shared" si="10"/>
        <v>0.17524016114037799</v>
      </c>
      <c r="I42" s="144">
        <v>6411</v>
      </c>
      <c r="J42" s="145">
        <f t="shared" si="11"/>
        <v>-0.15477916941331571</v>
      </c>
      <c r="K42" s="144">
        <v>5544</v>
      </c>
      <c r="L42" s="145">
        <f t="shared" si="12"/>
        <v>-0.13523631258773983</v>
      </c>
      <c r="M42" s="144"/>
      <c r="N42" s="145"/>
    </row>
    <row r="43" spans="2:15" ht="15.75" x14ac:dyDescent="0.25">
      <c r="B43" s="146" t="s">
        <v>30</v>
      </c>
      <c r="C43" s="147">
        <v>77176</v>
      </c>
      <c r="D43" s="148">
        <v>-0.59992949934164819</v>
      </c>
      <c r="E43" s="147">
        <v>141993</v>
      </c>
      <c r="F43" s="148">
        <f t="shared" si="9"/>
        <v>0.83985954182647449</v>
      </c>
      <c r="G43" s="147">
        <v>105219</v>
      </c>
      <c r="H43" s="148">
        <f t="shared" si="10"/>
        <v>-0.25898459783228756</v>
      </c>
      <c r="I43" s="147">
        <v>114083</v>
      </c>
      <c r="J43" s="148">
        <f t="shared" si="11"/>
        <v>8.4243340081163964E-2</v>
      </c>
      <c r="K43" s="147">
        <v>103740</v>
      </c>
      <c r="L43" s="148">
        <f t="shared" si="12"/>
        <v>-9.0662061832174845E-2</v>
      </c>
      <c r="M43" s="147">
        <v>6684</v>
      </c>
      <c r="N43" s="148">
        <v>-0.16470882279430143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  <c r="K46" s="149"/>
      <c r="N46" s="101"/>
    </row>
    <row r="48" spans="2:15" ht="48.75" customHeight="1" thickBot="1" x14ac:dyDescent="0.3">
      <c r="B48" s="12" t="s">
        <v>276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$C$7</f>
        <v>2020</v>
      </c>
      <c r="D51" s="137"/>
      <c r="E51" s="138">
        <f>$E$7</f>
        <v>2021</v>
      </c>
      <c r="F51" s="137"/>
      <c r="G51" s="138">
        <f>$G$7</f>
        <v>2022</v>
      </c>
      <c r="H51" s="137"/>
      <c r="I51" s="138">
        <f>$I$7</f>
        <v>2023</v>
      </c>
      <c r="J51" s="137"/>
      <c r="K51" s="138">
        <f>$K$7</f>
        <v>2024</v>
      </c>
      <c r="L51" s="137"/>
      <c r="M51" s="138">
        <f>$M$7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CONCATENATE("var. ",RIGHT(C51,2),"/",RIGHT(C51-1,2))</f>
        <v>var. 20/19</v>
      </c>
      <c r="E52" s="142" t="s">
        <v>69</v>
      </c>
      <c r="F52" s="141" t="str">
        <f>CONCATENATE("var. ",RIGHT(E51,2),"/",RIGHT(E51-1,2))</f>
        <v>var. 21/20</v>
      </c>
      <c r="G52" s="142" t="s">
        <v>69</v>
      </c>
      <c r="H52" s="141" t="str">
        <f>CONCATENATE("var. ",RIGHT(G51,2),"/",RIGHT(G51-1,2))</f>
        <v>var. 22/21</v>
      </c>
      <c r="I52" s="142" t="s">
        <v>69</v>
      </c>
      <c r="J52" s="141" t="s">
        <v>248</v>
      </c>
      <c r="K52" s="142" t="s">
        <v>69</v>
      </c>
      <c r="L52" s="141" t="s">
        <v>249</v>
      </c>
      <c r="M52" s="142" t="s">
        <v>69</v>
      </c>
      <c r="N52" s="141" t="s">
        <v>275</v>
      </c>
    </row>
    <row r="53" spans="1:15" x14ac:dyDescent="0.25">
      <c r="A53" s="1">
        <v>1</v>
      </c>
      <c r="B53" s="143" t="s">
        <v>71</v>
      </c>
      <c r="C53" s="144">
        <v>1602</v>
      </c>
      <c r="D53" s="145">
        <v>-0.50949173300673611</v>
      </c>
      <c r="E53" s="144">
        <v>2468</v>
      </c>
      <c r="F53" s="145">
        <f t="shared" ref="F53:F65" si="14">IFERROR(E53/C53-1,"-")</f>
        <v>0.54057428214731584</v>
      </c>
      <c r="G53" s="144">
        <v>2953</v>
      </c>
      <c r="H53" s="145">
        <f t="shared" ref="H53:H65" si="15">IFERROR(G53/E53-1,"-")</f>
        <v>0.19651539708265808</v>
      </c>
      <c r="I53" s="144">
        <v>3641</v>
      </c>
      <c r="J53" s="145">
        <f t="shared" ref="J53:J65" si="16">IFERROR(I53/G53-1,"-")</f>
        <v>0.2329834067050458</v>
      </c>
      <c r="K53" s="144">
        <v>2676</v>
      </c>
      <c r="L53" s="145">
        <f>IFERROR(K53/I53-1,"-")</f>
        <v>-0.26503707772589946</v>
      </c>
      <c r="M53" s="144">
        <v>3585</v>
      </c>
      <c r="N53" s="145">
        <f t="shared" ref="N53:N63" si="17">IFERROR(M53/K53-1,"-")</f>
        <v>0.33968609865470856</v>
      </c>
    </row>
    <row r="54" spans="1:15" x14ac:dyDescent="0.25">
      <c r="A54" s="1">
        <v>2</v>
      </c>
      <c r="B54" s="143" t="s">
        <v>73</v>
      </c>
      <c r="C54" s="144">
        <v>1729</v>
      </c>
      <c r="D54" s="145">
        <v>-0.27807933194154488</v>
      </c>
      <c r="E54" s="144">
        <v>1016</v>
      </c>
      <c r="F54" s="145">
        <f t="shared" si="14"/>
        <v>-0.41237709658762289</v>
      </c>
      <c r="G54" s="144">
        <v>2193</v>
      </c>
      <c r="H54" s="145">
        <f t="shared" si="15"/>
        <v>1.1584645669291338</v>
      </c>
      <c r="I54" s="144">
        <v>2303</v>
      </c>
      <c r="J54" s="145">
        <f t="shared" si="16"/>
        <v>5.0159598723210186E-2</v>
      </c>
      <c r="K54" s="144">
        <v>1677</v>
      </c>
      <c r="L54" s="145">
        <f t="shared" ref="L54:L65" si="18">IFERROR(K54/I54-1,"-")</f>
        <v>-0.27181936604429002</v>
      </c>
      <c r="M54" s="144">
        <v>1820</v>
      </c>
      <c r="N54" s="145">
        <f t="shared" si="17"/>
        <v>8.5271317829457294E-2</v>
      </c>
    </row>
    <row r="55" spans="1:15" x14ac:dyDescent="0.25">
      <c r="A55" s="1">
        <v>3</v>
      </c>
      <c r="B55" s="143" t="s">
        <v>75</v>
      </c>
      <c r="C55" s="144">
        <v>789</v>
      </c>
      <c r="D55" s="145">
        <v>-0.83191308052833401</v>
      </c>
      <c r="E55" s="144">
        <v>1370</v>
      </c>
      <c r="F55" s="145">
        <f t="shared" si="14"/>
        <v>0.73637515842839041</v>
      </c>
      <c r="G55" s="144">
        <v>2613</v>
      </c>
      <c r="H55" s="145">
        <f t="shared" si="15"/>
        <v>0.90729927007299271</v>
      </c>
      <c r="I55" s="144">
        <v>3123</v>
      </c>
      <c r="J55" s="145">
        <f t="shared" si="16"/>
        <v>0.19517795637198621</v>
      </c>
      <c r="K55" s="144">
        <v>3345</v>
      </c>
      <c r="L55" s="145">
        <f t="shared" si="18"/>
        <v>7.1085494716618625E-2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1625</v>
      </c>
      <c r="F56" s="145" t="str">
        <f t="shared" si="14"/>
        <v>-</v>
      </c>
      <c r="G56" s="144">
        <v>2610</v>
      </c>
      <c r="H56" s="145">
        <f t="shared" si="15"/>
        <v>0.60615384615384604</v>
      </c>
      <c r="I56" s="144">
        <v>3426</v>
      </c>
      <c r="J56" s="145">
        <f t="shared" si="16"/>
        <v>0.31264367816091965</v>
      </c>
      <c r="K56" s="144">
        <v>2702</v>
      </c>
      <c r="L56" s="145">
        <f t="shared" si="18"/>
        <v>-0.21132516053706951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2518</v>
      </c>
      <c r="F57" s="145" t="str">
        <f t="shared" si="14"/>
        <v>-</v>
      </c>
      <c r="G57" s="144">
        <v>2461</v>
      </c>
      <c r="H57" s="145">
        <f t="shared" si="15"/>
        <v>-2.2637013502780023E-2</v>
      </c>
      <c r="I57" s="144">
        <v>3361</v>
      </c>
      <c r="J57" s="145">
        <f t="shared" si="16"/>
        <v>0.36570499796830558</v>
      </c>
      <c r="K57" s="144">
        <v>3660</v>
      </c>
      <c r="L57" s="145">
        <f t="shared" si="18"/>
        <v>8.8961618565903011E-2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3706</v>
      </c>
      <c r="F58" s="145" t="str">
        <f t="shared" si="14"/>
        <v>-</v>
      </c>
      <c r="G58" s="144">
        <v>4006</v>
      </c>
      <c r="H58" s="145">
        <f t="shared" si="15"/>
        <v>8.0949811117107418E-2</v>
      </c>
      <c r="I58" s="144">
        <v>5560</v>
      </c>
      <c r="J58" s="145">
        <f t="shared" si="16"/>
        <v>0.38791812281577642</v>
      </c>
      <c r="K58" s="144">
        <v>4118</v>
      </c>
      <c r="L58" s="145">
        <f t="shared" si="18"/>
        <v>-0.25935251798561154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11363</v>
      </c>
      <c r="F59" s="145" t="str">
        <f t="shared" si="14"/>
        <v>-</v>
      </c>
      <c r="G59" s="144">
        <v>8443</v>
      </c>
      <c r="H59" s="145">
        <f t="shared" si="15"/>
        <v>-0.25697439056587168</v>
      </c>
      <c r="I59" s="144">
        <v>8165</v>
      </c>
      <c r="J59" s="145">
        <f t="shared" si="16"/>
        <v>-3.2926684827667918E-2</v>
      </c>
      <c r="K59" s="144">
        <v>7349</v>
      </c>
      <c r="L59" s="145">
        <f t="shared" si="18"/>
        <v>-9.9938763012859755E-2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8054</v>
      </c>
      <c r="D60" s="145">
        <v>-0.4331761559574917</v>
      </c>
      <c r="E60" s="144">
        <v>14616</v>
      </c>
      <c r="F60" s="145">
        <f t="shared" si="14"/>
        <v>0.81475043456667495</v>
      </c>
      <c r="G60" s="144">
        <v>8711</v>
      </c>
      <c r="H60" s="145">
        <f t="shared" si="15"/>
        <v>-0.40400930487137388</v>
      </c>
      <c r="I60" s="144">
        <v>8609</v>
      </c>
      <c r="J60" s="145">
        <f t="shared" si="16"/>
        <v>-1.1709333027207003E-2</v>
      </c>
      <c r="K60" s="144">
        <v>10060</v>
      </c>
      <c r="L60" s="145">
        <f t="shared" si="18"/>
        <v>0.16854454640492511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4755</v>
      </c>
      <c r="D61" s="145">
        <v>-0.72272435710537053</v>
      </c>
      <c r="E61" s="144">
        <v>7423</v>
      </c>
      <c r="F61" s="145">
        <f t="shared" si="14"/>
        <v>0.56109358569926404</v>
      </c>
      <c r="G61" s="144">
        <v>5083</v>
      </c>
      <c r="H61" s="145">
        <f t="shared" si="15"/>
        <v>-0.3152364273204904</v>
      </c>
      <c r="I61" s="144">
        <v>5659</v>
      </c>
      <c r="J61" s="145">
        <f t="shared" si="16"/>
        <v>0.11331890615778084</v>
      </c>
      <c r="K61" s="144">
        <v>6716</v>
      </c>
      <c r="L61" s="145">
        <f t="shared" si="18"/>
        <v>0.18678211698179892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2420</v>
      </c>
      <c r="D62" s="145">
        <v>-0.68990261404407993</v>
      </c>
      <c r="E62" s="144">
        <v>4894</v>
      </c>
      <c r="F62" s="145">
        <f t="shared" si="14"/>
        <v>1.0223140495867771</v>
      </c>
      <c r="G62" s="144">
        <v>2717</v>
      </c>
      <c r="H62" s="145">
        <f t="shared" si="15"/>
        <v>-0.44483040457703316</v>
      </c>
      <c r="I62" s="144">
        <v>3348</v>
      </c>
      <c r="J62" s="145">
        <f t="shared" si="16"/>
        <v>0.2322414427677586</v>
      </c>
      <c r="K62" s="144">
        <v>4738</v>
      </c>
      <c r="L62" s="145">
        <f t="shared" si="18"/>
        <v>0.41517323775388282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1179</v>
      </c>
      <c r="D63" s="145">
        <v>-0.72896551724137937</v>
      </c>
      <c r="E63" s="144">
        <v>1680</v>
      </c>
      <c r="F63" s="145">
        <f t="shared" si="14"/>
        <v>0.42493638676844792</v>
      </c>
      <c r="G63" s="144">
        <v>2080</v>
      </c>
      <c r="H63" s="145">
        <f t="shared" si="15"/>
        <v>0.23809523809523814</v>
      </c>
      <c r="I63" s="144">
        <v>2681</v>
      </c>
      <c r="J63" s="145">
        <f t="shared" si="16"/>
        <v>0.28894230769230766</v>
      </c>
      <c r="K63" s="144">
        <v>4224</v>
      </c>
      <c r="L63" s="145">
        <f t="shared" si="18"/>
        <v>0.57553151809026493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1230</v>
      </c>
      <c r="D64" s="145">
        <v>-0.78593804385659594</v>
      </c>
      <c r="E64" s="144">
        <v>2877</v>
      </c>
      <c r="F64" s="145">
        <f t="shared" si="14"/>
        <v>1.3390243902439023</v>
      </c>
      <c r="G64" s="144">
        <v>3803</v>
      </c>
      <c r="H64" s="145">
        <f t="shared" si="15"/>
        <v>0.32186305179005914</v>
      </c>
      <c r="I64" s="144">
        <v>4117</v>
      </c>
      <c r="J64" s="145">
        <f t="shared" si="16"/>
        <v>8.2566394951354205E-2</v>
      </c>
      <c r="K64" s="144">
        <v>4590</v>
      </c>
      <c r="L64" s="145">
        <f t="shared" si="18"/>
        <v>0.11488948263298515</v>
      </c>
      <c r="M64" s="144"/>
      <c r="N64" s="145"/>
    </row>
    <row r="65" spans="1:15" ht="15.75" x14ac:dyDescent="0.25">
      <c r="B65" s="146" t="s">
        <v>30</v>
      </c>
      <c r="C65" s="147">
        <v>26118</v>
      </c>
      <c r="D65" s="148">
        <v>-0.73370174758865392</v>
      </c>
      <c r="E65" s="147">
        <v>55556</v>
      </c>
      <c r="F65" s="148">
        <f t="shared" si="14"/>
        <v>1.1271153993414504</v>
      </c>
      <c r="G65" s="147">
        <v>47673</v>
      </c>
      <c r="H65" s="148">
        <f t="shared" si="15"/>
        <v>-0.14189286485708119</v>
      </c>
      <c r="I65" s="147">
        <v>53993</v>
      </c>
      <c r="J65" s="148">
        <f t="shared" si="16"/>
        <v>0.132569798418392</v>
      </c>
      <c r="K65" s="147">
        <v>55855</v>
      </c>
      <c r="L65" s="148">
        <f t="shared" si="18"/>
        <v>3.4485951882651467E-2</v>
      </c>
      <c r="M65" s="147">
        <v>5405</v>
      </c>
      <c r="N65" s="148">
        <v>0.24167240983229954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  <c r="K68" s="149"/>
      <c r="N68" s="101"/>
    </row>
    <row r="70" spans="1:15" ht="48.75" customHeight="1" thickBot="1" x14ac:dyDescent="0.3">
      <c r="B70" s="12" t="s">
        <v>277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$C$7</f>
        <v>2020</v>
      </c>
      <c r="D73" s="137"/>
      <c r="E73" s="138">
        <f>$E$7</f>
        <v>2021</v>
      </c>
      <c r="F73" s="137"/>
      <c r="G73" s="138">
        <f>$G$7</f>
        <v>2022</v>
      </c>
      <c r="H73" s="137"/>
      <c r="I73" s="138">
        <f>$I$7</f>
        <v>2023</v>
      </c>
      <c r="J73" s="137"/>
      <c r="K73" s="138">
        <f>$K$7</f>
        <v>2024</v>
      </c>
      <c r="L73" s="137"/>
      <c r="M73" s="138">
        <f>$M$7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CONCATENATE("var. ",RIGHT(C73,2),"/",RIGHT(C73-1,2))</f>
        <v>var. 20/19</v>
      </c>
      <c r="E74" s="142" t="s">
        <v>69</v>
      </c>
      <c r="F74" s="141" t="str">
        <f>CONCATENATE("var. ",RIGHT(E73,2),"/",RIGHT(E73-1,2))</f>
        <v>var. 21/20</v>
      </c>
      <c r="G74" s="142" t="s">
        <v>69</v>
      </c>
      <c r="H74" s="141" t="str">
        <f>CONCATENATE("var. ",RIGHT(G73,2),"/",RIGHT(G73-1,2))</f>
        <v>var. 22/21</v>
      </c>
      <c r="I74" s="142" t="s">
        <v>69</v>
      </c>
      <c r="J74" s="141" t="s">
        <v>248</v>
      </c>
      <c r="K74" s="142" t="s">
        <v>69</v>
      </c>
      <c r="L74" s="141" t="s">
        <v>249</v>
      </c>
      <c r="M74" s="142" t="s">
        <v>69</v>
      </c>
      <c r="N74" s="141" t="s">
        <v>275</v>
      </c>
    </row>
    <row r="75" spans="1:15" x14ac:dyDescent="0.25">
      <c r="A75" s="1">
        <v>1</v>
      </c>
      <c r="B75" s="143" t="s">
        <v>71</v>
      </c>
      <c r="C75" s="144">
        <v>1208</v>
      </c>
      <c r="D75" s="145">
        <v>-0.73339218715515342</v>
      </c>
      <c r="E75" s="144">
        <v>5465</v>
      </c>
      <c r="F75" s="145">
        <f t="shared" ref="F75:F87" si="19">IFERROR(E75/C75-1,"-")</f>
        <v>3.5240066225165565</v>
      </c>
      <c r="G75" s="144">
        <v>1306</v>
      </c>
      <c r="H75" s="145">
        <f t="shared" ref="H75:H87" si="20">IFERROR(G75/E75-1,"-")</f>
        <v>-0.76102470265324795</v>
      </c>
      <c r="I75" s="144">
        <v>4043</v>
      </c>
      <c r="J75" s="145">
        <f t="shared" ref="J75:J87" si="21">IFERROR(I75/G75-1,"-")</f>
        <v>2.0957120980091886</v>
      </c>
      <c r="K75" s="144">
        <v>1967</v>
      </c>
      <c r="L75" s="145">
        <f>IFERROR(K75/I75-1,"-")</f>
        <v>-0.51348008904278997</v>
      </c>
      <c r="M75" s="144">
        <v>605</v>
      </c>
      <c r="N75" s="145">
        <f t="shared" ref="N75:N83" si="22">IFERROR(M75/K75-1,"-")</f>
        <v>-0.69242501270971024</v>
      </c>
    </row>
    <row r="76" spans="1:15" x14ac:dyDescent="0.25">
      <c r="A76" s="1">
        <v>2</v>
      </c>
      <c r="B76" s="143" t="s">
        <v>73</v>
      </c>
      <c r="C76" s="144">
        <v>2752</v>
      </c>
      <c r="D76" s="145">
        <v>-0.21884757309111558</v>
      </c>
      <c r="E76" s="144">
        <v>5161</v>
      </c>
      <c r="F76" s="145">
        <f t="shared" si="19"/>
        <v>0.87536337209302317</v>
      </c>
      <c r="G76" s="144">
        <v>1879</v>
      </c>
      <c r="H76" s="145">
        <f t="shared" si="20"/>
        <v>-0.63592327068397592</v>
      </c>
      <c r="I76" s="144">
        <v>2328</v>
      </c>
      <c r="J76" s="145">
        <f t="shared" si="21"/>
        <v>0.23895689196381054</v>
      </c>
      <c r="K76" s="144">
        <v>1682</v>
      </c>
      <c r="L76" s="145">
        <f t="shared" ref="L76:L87" si="23">IFERROR(K76/I76-1,"-")</f>
        <v>-0.27749140893470792</v>
      </c>
      <c r="M76" s="144">
        <v>674</v>
      </c>
      <c r="N76" s="145">
        <f t="shared" si="22"/>
        <v>-0.59928656361474442</v>
      </c>
    </row>
    <row r="77" spans="1:15" x14ac:dyDescent="0.25">
      <c r="A77" s="1">
        <v>3</v>
      </c>
      <c r="B77" s="143" t="s">
        <v>75</v>
      </c>
      <c r="C77" s="144">
        <v>1072</v>
      </c>
      <c r="D77" s="145">
        <v>-0.89858088930936608</v>
      </c>
      <c r="E77" s="144">
        <v>5611</v>
      </c>
      <c r="F77" s="145">
        <f t="shared" si="19"/>
        <v>4.2341417910447765</v>
      </c>
      <c r="G77" s="144">
        <v>2145</v>
      </c>
      <c r="H77" s="145">
        <f t="shared" si="20"/>
        <v>-0.61771520228123333</v>
      </c>
      <c r="I77" s="144">
        <v>3322</v>
      </c>
      <c r="J77" s="145">
        <f t="shared" si="21"/>
        <v>0.54871794871794877</v>
      </c>
      <c r="K77" s="144">
        <v>3987</v>
      </c>
      <c r="L77" s="145">
        <f t="shared" si="23"/>
        <v>0.20018061408789878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8725</v>
      </c>
      <c r="F78" s="145" t="str">
        <f t="shared" si="19"/>
        <v>-</v>
      </c>
      <c r="G78" s="144">
        <v>5975</v>
      </c>
      <c r="H78" s="145">
        <f t="shared" si="20"/>
        <v>-0.31518624641833815</v>
      </c>
      <c r="I78" s="144">
        <v>7930</v>
      </c>
      <c r="J78" s="145">
        <f t="shared" si="21"/>
        <v>0.32719665271966525</v>
      </c>
      <c r="K78" s="144">
        <v>2539</v>
      </c>
      <c r="L78" s="145">
        <f t="shared" si="23"/>
        <v>-0.67982345523329135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7870</v>
      </c>
      <c r="F79" s="145" t="str">
        <f t="shared" si="19"/>
        <v>-</v>
      </c>
      <c r="G79" s="144">
        <v>5049</v>
      </c>
      <c r="H79" s="145">
        <f t="shared" si="20"/>
        <v>-0.35844980940279547</v>
      </c>
      <c r="I79" s="144">
        <v>4755</v>
      </c>
      <c r="J79" s="145">
        <f t="shared" si="21"/>
        <v>-5.8229352346999441E-2</v>
      </c>
      <c r="K79" s="144">
        <v>2991</v>
      </c>
      <c r="L79" s="145">
        <f t="shared" si="23"/>
        <v>-0.3709779179810726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3492</v>
      </c>
      <c r="F80" s="145" t="str">
        <f t="shared" si="19"/>
        <v>-</v>
      </c>
      <c r="G80" s="144">
        <v>3205</v>
      </c>
      <c r="H80" s="145">
        <f t="shared" si="20"/>
        <v>-8.2187857961053878E-2</v>
      </c>
      <c r="I80" s="144">
        <v>6156</v>
      </c>
      <c r="J80" s="145">
        <f t="shared" si="21"/>
        <v>0.92074882995319807</v>
      </c>
      <c r="K80" s="144">
        <v>5195</v>
      </c>
      <c r="L80" s="145">
        <f t="shared" si="23"/>
        <v>-0.15610786224821316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6972</v>
      </c>
      <c r="F81" s="145" t="str">
        <f t="shared" si="19"/>
        <v>-</v>
      </c>
      <c r="G81" s="144">
        <v>8428</v>
      </c>
      <c r="H81" s="145">
        <f t="shared" si="20"/>
        <v>0.20883534136546178</v>
      </c>
      <c r="I81" s="144">
        <v>8185</v>
      </c>
      <c r="J81" s="145">
        <f t="shared" si="21"/>
        <v>-2.8832463217845272E-2</v>
      </c>
      <c r="K81" s="144">
        <v>7798</v>
      </c>
      <c r="L81" s="145">
        <f t="shared" si="23"/>
        <v>-4.7281612706169818E-2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16678</v>
      </c>
      <c r="D82" s="145">
        <v>0.29487577639751561</v>
      </c>
      <c r="E82" s="144">
        <v>18094</v>
      </c>
      <c r="F82" s="145">
        <f t="shared" si="19"/>
        <v>8.490226645880794E-2</v>
      </c>
      <c r="G82" s="144">
        <v>13552</v>
      </c>
      <c r="H82" s="145">
        <f t="shared" si="20"/>
        <v>-0.25102243837736271</v>
      </c>
      <c r="I82" s="144">
        <v>8431</v>
      </c>
      <c r="J82" s="145">
        <f t="shared" si="21"/>
        <v>-0.3778778040141676</v>
      </c>
      <c r="K82" s="144">
        <v>7937</v>
      </c>
      <c r="L82" s="145">
        <f t="shared" si="23"/>
        <v>-5.8593286680109102E-2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5778</v>
      </c>
      <c r="D83" s="145">
        <v>-0.36006202237235574</v>
      </c>
      <c r="E83" s="144">
        <v>10248</v>
      </c>
      <c r="F83" s="145">
        <f t="shared" si="19"/>
        <v>0.77362409138110078</v>
      </c>
      <c r="G83" s="144">
        <v>7224</v>
      </c>
      <c r="H83" s="145">
        <f t="shared" si="20"/>
        <v>-0.29508196721311475</v>
      </c>
      <c r="I83" s="144">
        <v>6609</v>
      </c>
      <c r="J83" s="145">
        <f t="shared" si="21"/>
        <v>-8.5132890365448466E-2</v>
      </c>
      <c r="K83" s="144">
        <v>4531</v>
      </c>
      <c r="L83" s="145">
        <f t="shared" si="23"/>
        <v>-0.31441973067029805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6911</v>
      </c>
      <c r="D84" s="145">
        <v>3.9221382916909686E-3</v>
      </c>
      <c r="E84" s="144">
        <v>8620</v>
      </c>
      <c r="F84" s="145">
        <f t="shared" si="19"/>
        <v>0.24728693387353484</v>
      </c>
      <c r="G84" s="144">
        <v>3152</v>
      </c>
      <c r="H84" s="145">
        <f t="shared" si="20"/>
        <v>-0.63433874709976801</v>
      </c>
      <c r="I84" s="144">
        <v>4290</v>
      </c>
      <c r="J84" s="145">
        <f t="shared" si="21"/>
        <v>0.36104060913705593</v>
      </c>
      <c r="K84" s="144">
        <v>6827</v>
      </c>
      <c r="L84" s="145">
        <f t="shared" si="23"/>
        <v>0.59137529137529143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4984</v>
      </c>
      <c r="D85" s="145">
        <v>0.96685082872928185</v>
      </c>
      <c r="E85" s="144">
        <v>2602</v>
      </c>
      <c r="F85" s="145">
        <f t="shared" si="19"/>
        <v>-0.4779293739967897</v>
      </c>
      <c r="G85" s="144">
        <v>1849</v>
      </c>
      <c r="H85" s="145">
        <f t="shared" si="20"/>
        <v>-0.28939277478862413</v>
      </c>
      <c r="I85" s="144">
        <v>1747</v>
      </c>
      <c r="J85" s="145">
        <f t="shared" si="21"/>
        <v>-5.516495402920496E-2</v>
      </c>
      <c r="K85" s="144">
        <v>1477</v>
      </c>
      <c r="L85" s="145">
        <f t="shared" si="23"/>
        <v>-0.15455065827132231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3275</v>
      </c>
      <c r="D86" s="145">
        <v>0.43388791593695264</v>
      </c>
      <c r="E86" s="144">
        <v>3577</v>
      </c>
      <c r="F86" s="145">
        <f t="shared" si="19"/>
        <v>9.2213740458015225E-2</v>
      </c>
      <c r="G86" s="144">
        <v>3782</v>
      </c>
      <c r="H86" s="145">
        <f t="shared" si="20"/>
        <v>5.7310595471065096E-2</v>
      </c>
      <c r="I86" s="144">
        <v>2294</v>
      </c>
      <c r="J86" s="145">
        <f t="shared" si="21"/>
        <v>-0.39344262295081966</v>
      </c>
      <c r="K86" s="144">
        <v>954</v>
      </c>
      <c r="L86" s="145">
        <f t="shared" si="23"/>
        <v>-0.58413251961639057</v>
      </c>
      <c r="M86" s="144"/>
      <c r="N86" s="145"/>
    </row>
    <row r="87" spans="1:15" ht="15.75" x14ac:dyDescent="0.25">
      <c r="B87" s="146" t="s">
        <v>30</v>
      </c>
      <c r="C87" s="147">
        <v>51058</v>
      </c>
      <c r="D87" s="148">
        <v>-0.46157253131986331</v>
      </c>
      <c r="E87" s="147">
        <v>86437</v>
      </c>
      <c r="F87" s="148">
        <f t="shared" si="19"/>
        <v>0.69291785812213558</v>
      </c>
      <c r="G87" s="147">
        <v>57546</v>
      </c>
      <c r="H87" s="148">
        <f t="shared" si="20"/>
        <v>-0.33424343741684692</v>
      </c>
      <c r="I87" s="147">
        <v>60090</v>
      </c>
      <c r="J87" s="148">
        <f t="shared" si="21"/>
        <v>4.4208111771452341E-2</v>
      </c>
      <c r="K87" s="147">
        <v>47885</v>
      </c>
      <c r="L87" s="148">
        <f t="shared" si="23"/>
        <v>-0.2031119986686637</v>
      </c>
      <c r="M87" s="147">
        <v>1279</v>
      </c>
      <c r="N87" s="148">
        <v>-0.6494930117840505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  <c r="K90" s="149"/>
      <c r="N90" s="101"/>
    </row>
    <row r="92" spans="1:15" ht="48.75" customHeight="1" thickBot="1" x14ac:dyDescent="0.3">
      <c r="B92" s="12" t="s">
        <v>278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$C$7</f>
        <v>2020</v>
      </c>
      <c r="D95" s="137"/>
      <c r="E95" s="138">
        <f>$E$7</f>
        <v>2021</v>
      </c>
      <c r="F95" s="137"/>
      <c r="G95" s="138">
        <f>$G$7</f>
        <v>2022</v>
      </c>
      <c r="H95" s="137"/>
      <c r="I95" s="138">
        <f>$I$7</f>
        <v>2023</v>
      </c>
      <c r="J95" s="137"/>
      <c r="K95" s="138">
        <f>$K$7</f>
        <v>2024</v>
      </c>
      <c r="L95" s="137"/>
      <c r="M95" s="138">
        <f>$M$7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CONCATENATE("var. ",RIGHT(C95,2),"/",RIGHT(C95-1,2))</f>
        <v>var. 20/19</v>
      </c>
      <c r="E96" s="142" t="s">
        <v>69</v>
      </c>
      <c r="F96" s="141" t="str">
        <f>CONCATENATE("var. ",RIGHT(E95,2),"/",RIGHT(E95-1,2))</f>
        <v>var. 21/20</v>
      </c>
      <c r="G96" s="142" t="s">
        <v>69</v>
      </c>
      <c r="H96" s="141" t="str">
        <f>CONCATENATE("var. ",RIGHT(G95,2),"/",RIGHT(G95-1,2))</f>
        <v>var. 22/21</v>
      </c>
      <c r="I96" s="142" t="s">
        <v>69</v>
      </c>
      <c r="J96" s="141" t="s">
        <v>248</v>
      </c>
      <c r="K96" s="142" t="s">
        <v>69</v>
      </c>
      <c r="L96" s="141" t="s">
        <v>249</v>
      </c>
      <c r="M96" s="142" t="s">
        <v>69</v>
      </c>
      <c r="N96" s="141" t="s">
        <v>275</v>
      </c>
    </row>
    <row r="97" spans="2:14" x14ac:dyDescent="0.25">
      <c r="B97" s="143" t="s">
        <v>71</v>
      </c>
      <c r="C97" s="144">
        <v>154990</v>
      </c>
      <c r="D97" s="145">
        <v>4.3457770895748427E-2</v>
      </c>
      <c r="E97" s="144">
        <v>18536</v>
      </c>
      <c r="F97" s="145">
        <f t="shared" ref="F97:F109" si="24">IFERROR(E97/C97-1,"-")</f>
        <v>-0.88040518743144713</v>
      </c>
      <c r="G97" s="144">
        <v>110611</v>
      </c>
      <c r="H97" s="145">
        <f t="shared" ref="H97:H109" si="25">IFERROR(G97/E97-1,"-")</f>
        <v>4.9673608113940437</v>
      </c>
      <c r="I97" s="144">
        <v>156236</v>
      </c>
      <c r="J97" s="145">
        <f t="shared" ref="J97:J109" si="26">IFERROR(I97/G97-1,"-")</f>
        <v>0.41248157958973342</v>
      </c>
      <c r="K97" s="144">
        <v>168765</v>
      </c>
      <c r="L97" s="145">
        <f t="shared" ref="L97:L109" si="27">IFERROR(K97/I97-1,"-")</f>
        <v>8.0192785273560441E-2</v>
      </c>
      <c r="M97" s="144">
        <v>165754</v>
      </c>
      <c r="N97" s="145">
        <f t="shared" ref="N97:N105" si="28">IFERROR(M97/K97-1,"-")</f>
        <v>-1.7841377062779551E-2</v>
      </c>
    </row>
    <row r="98" spans="2:14" x14ac:dyDescent="0.25">
      <c r="B98" s="143" t="s">
        <v>73</v>
      </c>
      <c r="C98" s="144">
        <v>168403</v>
      </c>
      <c r="D98" s="145">
        <v>0.21233478273389572</v>
      </c>
      <c r="E98" s="144">
        <v>12334</v>
      </c>
      <c r="F98" s="145">
        <f t="shared" si="24"/>
        <v>-0.92675902448293679</v>
      </c>
      <c r="G98" s="144">
        <v>137218</v>
      </c>
      <c r="H98" s="145">
        <f t="shared" si="25"/>
        <v>10.125182422571752</v>
      </c>
      <c r="I98" s="144">
        <v>151743</v>
      </c>
      <c r="J98" s="145">
        <f t="shared" si="26"/>
        <v>0.10585345945867153</v>
      </c>
      <c r="K98" s="144">
        <v>163400</v>
      </c>
      <c r="L98" s="145">
        <f t="shared" si="27"/>
        <v>7.6820677065828402E-2</v>
      </c>
      <c r="M98" s="144">
        <v>165672</v>
      </c>
      <c r="N98" s="145">
        <f t="shared" si="28"/>
        <v>1.3904528763769797E-2</v>
      </c>
    </row>
    <row r="99" spans="2:14" x14ac:dyDescent="0.25">
      <c r="B99" s="143" t="s">
        <v>75</v>
      </c>
      <c r="C99" s="144">
        <v>80146</v>
      </c>
      <c r="D99" s="145">
        <v>-0.42588002693448335</v>
      </c>
      <c r="E99" s="144">
        <v>15162</v>
      </c>
      <c r="F99" s="145">
        <f t="shared" si="24"/>
        <v>-0.81082025303820526</v>
      </c>
      <c r="G99" s="144">
        <v>144147</v>
      </c>
      <c r="H99" s="145">
        <f t="shared" si="25"/>
        <v>8.5071230708349823</v>
      </c>
      <c r="I99" s="144">
        <v>139689</v>
      </c>
      <c r="J99" s="145">
        <f t="shared" si="26"/>
        <v>-3.0926762263522645E-2</v>
      </c>
      <c r="K99" s="144">
        <v>169538</v>
      </c>
      <c r="L99" s="145">
        <f t="shared" si="27"/>
        <v>0.21368182176119799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11798</v>
      </c>
      <c r="F100" s="145" t="str">
        <f t="shared" si="24"/>
        <v>-</v>
      </c>
      <c r="G100" s="144">
        <v>143925</v>
      </c>
      <c r="H100" s="145">
        <f t="shared" si="25"/>
        <v>11.199101542634345</v>
      </c>
      <c r="I100" s="144">
        <v>133479</v>
      </c>
      <c r="J100" s="145">
        <f t="shared" si="26"/>
        <v>-7.25794684731631E-2</v>
      </c>
      <c r="K100" s="144">
        <v>149421</v>
      </c>
      <c r="L100" s="145">
        <f t="shared" si="27"/>
        <v>0.11943451778931524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13708</v>
      </c>
      <c r="F101" s="145" t="str">
        <f t="shared" si="24"/>
        <v>-</v>
      </c>
      <c r="G101" s="144">
        <v>118400</v>
      </c>
      <c r="H101" s="145">
        <f t="shared" si="25"/>
        <v>7.6372920922089289</v>
      </c>
      <c r="I101" s="144">
        <v>132335</v>
      </c>
      <c r="J101" s="145">
        <f t="shared" si="26"/>
        <v>0.11769425675675671</v>
      </c>
      <c r="K101" s="144">
        <v>153273</v>
      </c>
      <c r="L101" s="145">
        <f t="shared" si="27"/>
        <v>0.15821966977745872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11596</v>
      </c>
      <c r="F102" s="145" t="str">
        <f t="shared" si="24"/>
        <v>-</v>
      </c>
      <c r="G102" s="144">
        <v>125009</v>
      </c>
      <c r="H102" s="145">
        <f t="shared" si="25"/>
        <v>9.7803552949292865</v>
      </c>
      <c r="I102" s="144">
        <v>130573</v>
      </c>
      <c r="J102" s="145">
        <f t="shared" si="26"/>
        <v>4.4508795366733578E-2</v>
      </c>
      <c r="K102" s="144">
        <v>147800</v>
      </c>
      <c r="L102" s="145">
        <f t="shared" si="27"/>
        <v>0.13193386075222291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42751</v>
      </c>
      <c r="F103" s="145" t="str">
        <f t="shared" si="24"/>
        <v>-</v>
      </c>
      <c r="G103" s="144">
        <v>142649</v>
      </c>
      <c r="H103" s="145">
        <f t="shared" si="25"/>
        <v>2.3367406610371688</v>
      </c>
      <c r="I103" s="144">
        <v>150081</v>
      </c>
      <c r="J103" s="145">
        <f t="shared" si="26"/>
        <v>5.2099909568240843E-2</v>
      </c>
      <c r="K103" s="144">
        <v>158620</v>
      </c>
      <c r="L103" s="145">
        <f t="shared" si="27"/>
        <v>5.6895942857523529E-2</v>
      </c>
      <c r="M103" s="144"/>
      <c r="N103" s="145"/>
    </row>
    <row r="104" spans="2:14" x14ac:dyDescent="0.25">
      <c r="B104" s="143" t="s">
        <v>85</v>
      </c>
      <c r="C104" s="144">
        <v>35781</v>
      </c>
      <c r="D104" s="145">
        <v>-0.7687983406672223</v>
      </c>
      <c r="E104" s="144">
        <v>62119</v>
      </c>
      <c r="F104" s="145">
        <f t="shared" si="24"/>
        <v>0.73608898577457316</v>
      </c>
      <c r="G104" s="144">
        <v>156262</v>
      </c>
      <c r="H104" s="145">
        <f t="shared" si="25"/>
        <v>1.5155266504612115</v>
      </c>
      <c r="I104" s="144">
        <v>164834</v>
      </c>
      <c r="J104" s="145">
        <f t="shared" si="26"/>
        <v>5.4856587014117331E-2</v>
      </c>
      <c r="K104" s="144">
        <v>161517</v>
      </c>
      <c r="L104" s="145">
        <f t="shared" si="27"/>
        <v>-2.012327553781379E-2</v>
      </c>
      <c r="M104" s="144"/>
      <c r="N104" s="145"/>
    </row>
    <row r="105" spans="2:14" x14ac:dyDescent="0.25">
      <c r="B105" s="143" t="s">
        <v>87</v>
      </c>
      <c r="C105" s="144">
        <v>12376</v>
      </c>
      <c r="D105" s="145">
        <v>-0.91027788048166913</v>
      </c>
      <c r="E105" s="144">
        <v>71356</v>
      </c>
      <c r="F105" s="145">
        <f t="shared" si="24"/>
        <v>4.7656755009696186</v>
      </c>
      <c r="G105" s="144">
        <v>123782</v>
      </c>
      <c r="H105" s="145">
        <f t="shared" si="25"/>
        <v>0.73471046583328659</v>
      </c>
      <c r="I105" s="144">
        <v>138541</v>
      </c>
      <c r="J105" s="145">
        <f t="shared" si="26"/>
        <v>0.11923381428640667</v>
      </c>
      <c r="K105" s="144">
        <v>134625</v>
      </c>
      <c r="L105" s="145">
        <f t="shared" si="27"/>
        <v>-2.8266000678499492E-2</v>
      </c>
      <c r="M105" s="144"/>
      <c r="N105" s="145"/>
    </row>
    <row r="106" spans="2:14" x14ac:dyDescent="0.25">
      <c r="B106" s="143" t="s">
        <v>89</v>
      </c>
      <c r="C106" s="144">
        <v>15012</v>
      </c>
      <c r="D106" s="145">
        <v>-0.89773841961852863</v>
      </c>
      <c r="E106" s="144">
        <v>123665</v>
      </c>
      <c r="F106" s="145">
        <f t="shared" si="24"/>
        <v>7.2377431388222764</v>
      </c>
      <c r="G106" s="144">
        <v>148245</v>
      </c>
      <c r="H106" s="145">
        <f t="shared" si="25"/>
        <v>0.19876278656046575</v>
      </c>
      <c r="I106" s="144">
        <v>163070</v>
      </c>
      <c r="J106" s="145">
        <f t="shared" si="26"/>
        <v>0.10000337279503535</v>
      </c>
      <c r="K106" s="144">
        <v>166146</v>
      </c>
      <c r="L106" s="145">
        <f t="shared" si="27"/>
        <v>1.8863064941436303E-2</v>
      </c>
      <c r="M106" s="144"/>
      <c r="N106" s="145"/>
    </row>
    <row r="107" spans="2:14" x14ac:dyDescent="0.25">
      <c r="B107" s="143" t="s">
        <v>91</v>
      </c>
      <c r="C107" s="144">
        <v>24493</v>
      </c>
      <c r="D107" s="145">
        <v>-0.82306453127596102</v>
      </c>
      <c r="E107" s="144">
        <v>133212</v>
      </c>
      <c r="F107" s="145">
        <f t="shared" si="24"/>
        <v>4.4387784264892014</v>
      </c>
      <c r="G107" s="144">
        <v>149094</v>
      </c>
      <c r="H107" s="145">
        <f t="shared" si="25"/>
        <v>0.11922349337897487</v>
      </c>
      <c r="I107" s="144">
        <v>159961</v>
      </c>
      <c r="J107" s="145">
        <f t="shared" si="26"/>
        <v>7.2886903564194361E-2</v>
      </c>
      <c r="K107" s="144">
        <v>156940</v>
      </c>
      <c r="L107" s="145">
        <f t="shared" si="27"/>
        <v>-1.8885853426772736E-2</v>
      </c>
      <c r="M107" s="144"/>
      <c r="N107" s="145"/>
    </row>
    <row r="108" spans="2:14" x14ac:dyDescent="0.25">
      <c r="B108" s="143" t="s">
        <v>93</v>
      </c>
      <c r="C108" s="144">
        <v>28687</v>
      </c>
      <c r="D108" s="145">
        <v>-0.79716754341308893</v>
      </c>
      <c r="E108" s="144">
        <v>116759</v>
      </c>
      <c r="F108" s="145">
        <f t="shared" si="24"/>
        <v>3.0701014396765087</v>
      </c>
      <c r="G108" s="144">
        <v>148556</v>
      </c>
      <c r="H108" s="145">
        <f t="shared" si="25"/>
        <v>0.27233018439692014</v>
      </c>
      <c r="I108" s="144">
        <v>152113</v>
      </c>
      <c r="J108" s="145">
        <f t="shared" si="26"/>
        <v>2.3943832628773087E-2</v>
      </c>
      <c r="K108" s="144">
        <v>154995</v>
      </c>
      <c r="L108" s="145">
        <f t="shared" si="27"/>
        <v>1.8946441132579039E-2</v>
      </c>
      <c r="M108" s="144"/>
      <c r="N108" s="145"/>
    </row>
    <row r="109" spans="2:14" ht="15.75" x14ac:dyDescent="0.25">
      <c r="B109" s="146" t="s">
        <v>30</v>
      </c>
      <c r="C109" s="147">
        <v>533590</v>
      </c>
      <c r="D109" s="148">
        <v>-0.67930402380022237</v>
      </c>
      <c r="E109" s="147">
        <v>632996</v>
      </c>
      <c r="F109" s="148">
        <f t="shared" si="24"/>
        <v>0.18629659476377003</v>
      </c>
      <c r="G109" s="147">
        <v>1647898</v>
      </c>
      <c r="H109" s="148">
        <f t="shared" si="25"/>
        <v>1.6033308267350819</v>
      </c>
      <c r="I109" s="147">
        <v>1772655</v>
      </c>
      <c r="J109" s="148">
        <f t="shared" si="26"/>
        <v>7.5706748840037363E-2</v>
      </c>
      <c r="K109" s="147">
        <v>1885040</v>
      </c>
      <c r="L109" s="148">
        <f t="shared" si="27"/>
        <v>6.3399251405377832E-2</v>
      </c>
      <c r="M109" s="147">
        <v>331426</v>
      </c>
      <c r="N109" s="148">
        <v>-2.2247979166980514E-3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  <c r="K112" s="149"/>
      <c r="N112" s="101"/>
    </row>
    <row r="114" spans="1:15" ht="48.75" customHeight="1" thickBot="1" x14ac:dyDescent="0.3">
      <c r="B114" s="12" t="s">
        <v>279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$C$7</f>
        <v>2020</v>
      </c>
      <c r="D117" s="137"/>
      <c r="E117" s="138">
        <f>$E$7</f>
        <v>2021</v>
      </c>
      <c r="F117" s="137"/>
      <c r="G117" s="138">
        <f>$G$7</f>
        <v>2022</v>
      </c>
      <c r="H117" s="137"/>
      <c r="I117" s="138">
        <f>$I$7</f>
        <v>2023</v>
      </c>
      <c r="J117" s="137"/>
      <c r="K117" s="138">
        <f>$K$7</f>
        <v>2024</v>
      </c>
      <c r="L117" s="137"/>
      <c r="M117" s="138">
        <f>$M$7</f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CONCATENATE("var. ",RIGHT(C117,2),"/",RIGHT(C117-1,2))</f>
        <v>var. 20/19</v>
      </c>
      <c r="E118" s="142" t="s">
        <v>69</v>
      </c>
      <c r="F118" s="141" t="str">
        <f>CONCATENATE("var. ",RIGHT(E117,2),"/",RIGHT(E117-1,2))</f>
        <v>var. 21/20</v>
      </c>
      <c r="G118" s="142" t="s">
        <v>69</v>
      </c>
      <c r="H118" s="141" t="str">
        <f>CONCATENATE("var. ",RIGHT(G117,2),"/",RIGHT(G117-1,2))</f>
        <v>var. 22/21</v>
      </c>
      <c r="I118" s="142" t="s">
        <v>69</v>
      </c>
      <c r="J118" s="141" t="s">
        <v>248</v>
      </c>
      <c r="K118" s="142" t="s">
        <v>69</v>
      </c>
      <c r="L118" s="141" t="s">
        <v>249</v>
      </c>
      <c r="M118" s="142" t="s">
        <v>69</v>
      </c>
      <c r="N118" s="141" t="s">
        <v>275</v>
      </c>
    </row>
    <row r="119" spans="1:15" x14ac:dyDescent="0.25">
      <c r="B119" s="143" t="s">
        <v>71</v>
      </c>
      <c r="C119" s="144">
        <v>75091</v>
      </c>
      <c r="D119" s="145">
        <v>8.6307414104882518E-2</v>
      </c>
      <c r="E119" s="144">
        <v>774</v>
      </c>
      <c r="F119" s="145">
        <f t="shared" ref="F119:F131" si="29">IFERROR(E119/C119-1,"-")</f>
        <v>-0.98969250642553697</v>
      </c>
      <c r="G119" s="144">
        <v>36008</v>
      </c>
      <c r="H119" s="145">
        <f t="shared" ref="H119:H131" si="30">IFERROR(G119/E119-1,"-")</f>
        <v>45.521963824289408</v>
      </c>
      <c r="I119" s="144">
        <v>59113</v>
      </c>
      <c r="J119" s="145">
        <f t="shared" ref="J119:J131" si="31">IFERROR(I119/G119-1,"-")</f>
        <v>0.64166296378582532</v>
      </c>
      <c r="K119" s="144">
        <v>66871</v>
      </c>
      <c r="L119" s="145">
        <f t="shared" ref="L119:L131" si="32">IFERROR(K119/I119-1,"-")</f>
        <v>0.13124016713751629</v>
      </c>
      <c r="M119" s="144">
        <v>72901</v>
      </c>
      <c r="N119" s="145">
        <f t="shared" ref="N119:N127" si="33">IFERROR(M119/K119-1,"-")</f>
        <v>9.0173617861255329E-2</v>
      </c>
    </row>
    <row r="120" spans="1:15" x14ac:dyDescent="0.25">
      <c r="B120" s="143" t="s">
        <v>73</v>
      </c>
      <c r="C120" s="144">
        <v>81036</v>
      </c>
      <c r="D120" s="145">
        <v>0.24179781479381512</v>
      </c>
      <c r="E120" s="144">
        <v>344</v>
      </c>
      <c r="F120" s="145">
        <f t="shared" si="29"/>
        <v>-0.99575497309837602</v>
      </c>
      <c r="G120" s="144">
        <v>53181</v>
      </c>
      <c r="H120" s="145">
        <f t="shared" si="30"/>
        <v>153.59593023255815</v>
      </c>
      <c r="I120" s="144">
        <v>57709</v>
      </c>
      <c r="J120" s="145">
        <f t="shared" si="31"/>
        <v>8.5143190237114696E-2</v>
      </c>
      <c r="K120" s="144">
        <v>68185</v>
      </c>
      <c r="L120" s="145">
        <f t="shared" si="32"/>
        <v>0.18153147689268567</v>
      </c>
      <c r="M120" s="144">
        <v>72176</v>
      </c>
      <c r="N120" s="145">
        <f t="shared" si="33"/>
        <v>5.8531935176358463E-2</v>
      </c>
    </row>
    <row r="121" spans="1:15" x14ac:dyDescent="0.25">
      <c r="B121" s="143" t="s">
        <v>75</v>
      </c>
      <c r="C121" s="144">
        <v>42067</v>
      </c>
      <c r="D121" s="145">
        <v>-0.33325408523925004</v>
      </c>
      <c r="E121" s="144">
        <v>248</v>
      </c>
      <c r="F121" s="145">
        <f t="shared" si="29"/>
        <v>-0.99410464259395726</v>
      </c>
      <c r="G121" s="144">
        <v>65273</v>
      </c>
      <c r="H121" s="145">
        <f t="shared" si="30"/>
        <v>262.19758064516128</v>
      </c>
      <c r="I121" s="144">
        <v>46927</v>
      </c>
      <c r="J121" s="145">
        <f t="shared" si="31"/>
        <v>-0.28106567799855986</v>
      </c>
      <c r="K121" s="144">
        <v>62209</v>
      </c>
      <c r="L121" s="145">
        <f t="shared" si="32"/>
        <v>0.3256547403413812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89</v>
      </c>
      <c r="F122" s="145" t="str">
        <f t="shared" si="29"/>
        <v>-</v>
      </c>
      <c r="G122" s="144">
        <v>69119</v>
      </c>
      <c r="H122" s="145">
        <f t="shared" si="30"/>
        <v>775.61797752808991</v>
      </c>
      <c r="I122" s="144">
        <v>48951</v>
      </c>
      <c r="J122" s="145">
        <f t="shared" si="31"/>
        <v>-0.29178662885747764</v>
      </c>
      <c r="K122" s="144">
        <v>65140</v>
      </c>
      <c r="L122" s="145">
        <f t="shared" si="32"/>
        <v>0.33071847357561635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167</v>
      </c>
      <c r="F123" s="145" t="str">
        <f t="shared" si="29"/>
        <v>-</v>
      </c>
      <c r="G123" s="144">
        <v>59127</v>
      </c>
      <c r="H123" s="145">
        <f t="shared" si="30"/>
        <v>353.05389221556885</v>
      </c>
      <c r="I123" s="144">
        <v>59272</v>
      </c>
      <c r="J123" s="145">
        <f t="shared" si="31"/>
        <v>2.4523483349401243E-3</v>
      </c>
      <c r="K123" s="144">
        <v>74566</v>
      </c>
      <c r="L123" s="145">
        <f t="shared" si="32"/>
        <v>0.2580307733837226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488</v>
      </c>
      <c r="F124" s="145" t="str">
        <f t="shared" si="29"/>
        <v>-</v>
      </c>
      <c r="G124" s="144">
        <v>59135</v>
      </c>
      <c r="H124" s="145">
        <f t="shared" si="30"/>
        <v>120.17827868852459</v>
      </c>
      <c r="I124" s="144">
        <v>59708</v>
      </c>
      <c r="J124" s="145">
        <f t="shared" si="31"/>
        <v>9.689693075167094E-3</v>
      </c>
      <c r="K124" s="144">
        <v>77243</v>
      </c>
      <c r="L124" s="145">
        <f t="shared" si="32"/>
        <v>0.293679238962953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4225</v>
      </c>
      <c r="F125" s="145" t="str">
        <f t="shared" si="29"/>
        <v>-</v>
      </c>
      <c r="G125" s="144">
        <v>64510</v>
      </c>
      <c r="H125" s="145">
        <f t="shared" si="30"/>
        <v>14.268639053254438</v>
      </c>
      <c r="I125" s="144">
        <v>67918</v>
      </c>
      <c r="J125" s="145">
        <f t="shared" si="31"/>
        <v>5.282901875678192E-2</v>
      </c>
      <c r="K125" s="144">
        <v>76495</v>
      </c>
      <c r="L125" s="145">
        <f t="shared" si="32"/>
        <v>0.12628463735681272</v>
      </c>
      <c r="M125" s="144"/>
      <c r="N125" s="145"/>
    </row>
    <row r="126" spans="1:15" x14ac:dyDescent="0.25">
      <c r="B126" s="143" t="s">
        <v>85</v>
      </c>
      <c r="C126" s="144">
        <v>2044</v>
      </c>
      <c r="D126" s="145">
        <v>-0.97664213557617585</v>
      </c>
      <c r="E126" s="144">
        <v>14623</v>
      </c>
      <c r="F126" s="145">
        <f t="shared" si="29"/>
        <v>6.154109589041096</v>
      </c>
      <c r="G126" s="144">
        <v>78894</v>
      </c>
      <c r="H126" s="145">
        <f t="shared" si="30"/>
        <v>4.3951993434999661</v>
      </c>
      <c r="I126" s="144">
        <v>76684</v>
      </c>
      <c r="J126" s="145">
        <f t="shared" si="31"/>
        <v>-2.8012269627601616E-2</v>
      </c>
      <c r="K126" s="144">
        <v>82370</v>
      </c>
      <c r="L126" s="145">
        <f t="shared" si="32"/>
        <v>7.4148453393145797E-2</v>
      </c>
      <c r="M126" s="144"/>
      <c r="N126" s="145"/>
    </row>
    <row r="127" spans="1:15" x14ac:dyDescent="0.25">
      <c r="B127" s="143" t="s">
        <v>87</v>
      </c>
      <c r="C127" s="144">
        <v>1376</v>
      </c>
      <c r="D127" s="145">
        <v>-0.9821138422742457</v>
      </c>
      <c r="E127" s="144">
        <v>20858</v>
      </c>
      <c r="F127" s="145">
        <f t="shared" si="29"/>
        <v>14.158430232558139</v>
      </c>
      <c r="G127" s="144">
        <v>60744</v>
      </c>
      <c r="H127" s="145">
        <f t="shared" si="30"/>
        <v>1.9122638795665932</v>
      </c>
      <c r="I127" s="144">
        <v>69941</v>
      </c>
      <c r="J127" s="145">
        <f t="shared" si="31"/>
        <v>0.15140590017121025</v>
      </c>
      <c r="K127" s="144">
        <v>69701</v>
      </c>
      <c r="L127" s="145">
        <f t="shared" si="32"/>
        <v>-3.4314636622295724E-3</v>
      </c>
      <c r="M127" s="144"/>
      <c r="N127" s="145"/>
    </row>
    <row r="128" spans="1:15" x14ac:dyDescent="0.25">
      <c r="A128" s="149"/>
      <c r="B128" s="143" t="s">
        <v>89</v>
      </c>
      <c r="C128" s="144">
        <v>2708</v>
      </c>
      <c r="D128" s="145">
        <v>-0.9648886238103882</v>
      </c>
      <c r="E128" s="144">
        <v>49641</v>
      </c>
      <c r="F128" s="145">
        <f t="shared" si="29"/>
        <v>17.331240768094535</v>
      </c>
      <c r="G128" s="144">
        <v>74615</v>
      </c>
      <c r="H128" s="145">
        <f t="shared" si="30"/>
        <v>0.50309220201043492</v>
      </c>
      <c r="I128" s="144">
        <v>76376</v>
      </c>
      <c r="J128" s="145">
        <f t="shared" si="31"/>
        <v>2.3601152583260676E-2</v>
      </c>
      <c r="K128" s="144">
        <v>81903</v>
      </c>
      <c r="L128" s="145">
        <f t="shared" si="32"/>
        <v>7.2365664606682811E-2</v>
      </c>
      <c r="M128" s="144"/>
      <c r="N128" s="145"/>
    </row>
    <row r="129" spans="2:15" x14ac:dyDescent="0.25">
      <c r="B129" s="143" t="s">
        <v>91</v>
      </c>
      <c r="C129" s="144">
        <v>10487</v>
      </c>
      <c r="D129" s="145">
        <v>-0.84322489983854565</v>
      </c>
      <c r="E129" s="144">
        <v>52715</v>
      </c>
      <c r="F129" s="145">
        <f t="shared" si="29"/>
        <v>4.02669972346715</v>
      </c>
      <c r="G129" s="144">
        <v>58033</v>
      </c>
      <c r="H129" s="145">
        <f t="shared" si="30"/>
        <v>0.10088210186853841</v>
      </c>
      <c r="I129" s="144">
        <v>64734</v>
      </c>
      <c r="J129" s="145">
        <f t="shared" si="31"/>
        <v>0.11546878500163693</v>
      </c>
      <c r="K129" s="144">
        <v>69290</v>
      </c>
      <c r="L129" s="145">
        <f t="shared" si="32"/>
        <v>7.0380325640312602E-2</v>
      </c>
      <c r="M129" s="144"/>
      <c r="N129" s="145"/>
    </row>
    <row r="130" spans="2:15" x14ac:dyDescent="0.25">
      <c r="B130" s="143" t="s">
        <v>93</v>
      </c>
      <c r="C130" s="144">
        <v>8843</v>
      </c>
      <c r="D130" s="145">
        <v>-0.86797748615278958</v>
      </c>
      <c r="E130" s="144">
        <v>38812</v>
      </c>
      <c r="F130" s="145">
        <f t="shared" si="29"/>
        <v>3.3890082551170417</v>
      </c>
      <c r="G130" s="144">
        <v>61422</v>
      </c>
      <c r="H130" s="145">
        <f t="shared" si="30"/>
        <v>0.582551788106771</v>
      </c>
      <c r="I130" s="144">
        <v>58399</v>
      </c>
      <c r="J130" s="145">
        <f t="shared" si="31"/>
        <v>-4.921689296994558E-2</v>
      </c>
      <c r="K130" s="144">
        <v>63488</v>
      </c>
      <c r="L130" s="145">
        <f t="shared" si="32"/>
        <v>8.7141903114779318E-2</v>
      </c>
      <c r="M130" s="144"/>
      <c r="N130" s="145"/>
    </row>
    <row r="131" spans="2:15" ht="15.75" x14ac:dyDescent="0.25">
      <c r="B131" s="146" t="s">
        <v>30</v>
      </c>
      <c r="C131" s="147">
        <v>226701</v>
      </c>
      <c r="D131" s="148">
        <v>-0.73257435273133931</v>
      </c>
      <c r="E131" s="147">
        <v>182984</v>
      </c>
      <c r="F131" s="148">
        <f t="shared" si="29"/>
        <v>-0.19283990807274776</v>
      </c>
      <c r="G131" s="147">
        <v>740061</v>
      </c>
      <c r="H131" s="148">
        <f t="shared" si="30"/>
        <v>3.0444027893149128</v>
      </c>
      <c r="I131" s="147">
        <v>745732</v>
      </c>
      <c r="J131" s="148">
        <f t="shared" si="31"/>
        <v>7.6628818435238166E-3</v>
      </c>
      <c r="K131" s="147">
        <v>857461</v>
      </c>
      <c r="L131" s="148">
        <f t="shared" si="32"/>
        <v>0.1498246018676952</v>
      </c>
      <c r="M131" s="147">
        <v>145077</v>
      </c>
      <c r="N131" s="148">
        <v>7.419885084705613E-2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C134" s="149"/>
      <c r="K134" s="149"/>
      <c r="N134" s="101"/>
    </row>
    <row r="136" spans="2:15" ht="48.75" customHeight="1" thickBot="1" x14ac:dyDescent="0.3">
      <c r="B136" s="12" t="s">
        <v>280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$C$7</f>
        <v>2020</v>
      </c>
      <c r="D139" s="137"/>
      <c r="E139" s="138">
        <f>$E$7</f>
        <v>2021</v>
      </c>
      <c r="F139" s="137"/>
      <c r="G139" s="138">
        <f>$G$7</f>
        <v>2022</v>
      </c>
      <c r="H139" s="137"/>
      <c r="I139" s="138">
        <f>$I$7</f>
        <v>2023</v>
      </c>
      <c r="J139" s="137"/>
      <c r="K139" s="138">
        <f>$K$7</f>
        <v>2024</v>
      </c>
      <c r="L139" s="137"/>
      <c r="M139" s="138">
        <f>$M$7</f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CONCATENATE("var. ",RIGHT(C139,2),"/",RIGHT(C139-1,2))</f>
        <v>var. 20/19</v>
      </c>
      <c r="E140" s="142" t="s">
        <v>69</v>
      </c>
      <c r="F140" s="141" t="str">
        <f>CONCATENATE("var. ",RIGHT(E139,2),"/",RIGHT(E139-1,2))</f>
        <v>var. 21/20</v>
      </c>
      <c r="G140" s="142" t="s">
        <v>69</v>
      </c>
      <c r="H140" s="141" t="str">
        <f>CONCATENATE("var. ",RIGHT(G139,2),"/",RIGHT(G139-1,2))</f>
        <v>var. 22/21</v>
      </c>
      <c r="I140" s="142" t="s">
        <v>69</v>
      </c>
      <c r="J140" s="141" t="s">
        <v>248</v>
      </c>
      <c r="K140" s="142" t="s">
        <v>69</v>
      </c>
      <c r="L140" s="141" t="s">
        <v>249</v>
      </c>
      <c r="M140" s="142" t="s">
        <v>69</v>
      </c>
      <c r="N140" s="141" t="s">
        <v>275</v>
      </c>
    </row>
    <row r="141" spans="2:15" x14ac:dyDescent="0.25">
      <c r="B141" s="143" t="s">
        <v>71</v>
      </c>
      <c r="C141" s="144">
        <v>10425</v>
      </c>
      <c r="D141" s="145">
        <v>3.3303597977995869E-2</v>
      </c>
      <c r="E141" s="144">
        <v>1811</v>
      </c>
      <c r="F141" s="145">
        <f t="shared" ref="F141:F153" si="34">IFERROR(E141/C141-1,"-")</f>
        <v>-0.82628297362110315</v>
      </c>
      <c r="G141" s="144">
        <v>10166</v>
      </c>
      <c r="H141" s="145">
        <f t="shared" ref="H141:H153" si="35">IFERROR(G141/E141-1,"-")</f>
        <v>4.6134732192159031</v>
      </c>
      <c r="I141" s="144">
        <v>13510</v>
      </c>
      <c r="J141" s="145">
        <f t="shared" ref="J141:J153" si="36">IFERROR(I141/G141-1,"-")</f>
        <v>0.32893960259689159</v>
      </c>
      <c r="K141" s="144">
        <v>15426</v>
      </c>
      <c r="L141" s="145">
        <f t="shared" ref="L141:L153" si="37">IFERROR(K141/I141-1,"-")</f>
        <v>0.14182087342709115</v>
      </c>
      <c r="M141" s="144">
        <v>14398</v>
      </c>
      <c r="N141" s="145">
        <f t="shared" ref="N141:N149" si="38">IFERROR(M141/K141-1,"-")</f>
        <v>-6.6640736419032787E-2</v>
      </c>
    </row>
    <row r="142" spans="2:15" x14ac:dyDescent="0.25">
      <c r="B142" s="143" t="s">
        <v>73</v>
      </c>
      <c r="C142" s="144">
        <v>8886</v>
      </c>
      <c r="D142" s="145">
        <v>-0.10756251883097323</v>
      </c>
      <c r="E142" s="144">
        <v>1347</v>
      </c>
      <c r="F142" s="145">
        <f t="shared" si="34"/>
        <v>-0.8484132343011479</v>
      </c>
      <c r="G142" s="144">
        <v>9417</v>
      </c>
      <c r="H142" s="145">
        <f t="shared" si="35"/>
        <v>5.9910913140311806</v>
      </c>
      <c r="I142" s="144">
        <v>15201</v>
      </c>
      <c r="J142" s="145">
        <f t="shared" si="36"/>
        <v>0.6142083466071997</v>
      </c>
      <c r="K142" s="144">
        <v>18617</v>
      </c>
      <c r="L142" s="145">
        <f t="shared" si="37"/>
        <v>0.22472205775935783</v>
      </c>
      <c r="M142" s="144">
        <v>15634</v>
      </c>
      <c r="N142" s="145">
        <f t="shared" si="38"/>
        <v>-0.16022989740559701</v>
      </c>
    </row>
    <row r="143" spans="2:15" x14ac:dyDescent="0.25">
      <c r="B143" s="143" t="s">
        <v>75</v>
      </c>
      <c r="C143" s="144">
        <v>6218</v>
      </c>
      <c r="D143" s="145">
        <v>-0.40876675858134448</v>
      </c>
      <c r="E143" s="144">
        <v>2285</v>
      </c>
      <c r="F143" s="145">
        <f t="shared" si="34"/>
        <v>-0.63251849469282728</v>
      </c>
      <c r="G143" s="144">
        <v>11533</v>
      </c>
      <c r="H143" s="145">
        <f t="shared" si="35"/>
        <v>4.0472647702406999</v>
      </c>
      <c r="I143" s="144">
        <v>17535</v>
      </c>
      <c r="J143" s="145">
        <f t="shared" si="36"/>
        <v>0.52041966530824579</v>
      </c>
      <c r="K143" s="144">
        <v>27146</v>
      </c>
      <c r="L143" s="145">
        <f t="shared" si="37"/>
        <v>0.54810379241516971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1975</v>
      </c>
      <c r="F144" s="145" t="str">
        <f t="shared" si="34"/>
        <v>-</v>
      </c>
      <c r="G144" s="144">
        <v>11437</v>
      </c>
      <c r="H144" s="145">
        <f t="shared" si="35"/>
        <v>4.7908860759493672</v>
      </c>
      <c r="I144" s="144">
        <v>12234</v>
      </c>
      <c r="J144" s="145">
        <f t="shared" si="36"/>
        <v>6.9686106496458899E-2</v>
      </c>
      <c r="K144" s="144">
        <v>15780</v>
      </c>
      <c r="L144" s="145">
        <f t="shared" si="37"/>
        <v>0.28984796468857277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1716</v>
      </c>
      <c r="F145" s="145" t="str">
        <f t="shared" si="34"/>
        <v>-</v>
      </c>
      <c r="G145" s="144">
        <v>6863</v>
      </c>
      <c r="H145" s="145">
        <f t="shared" si="35"/>
        <v>2.9994172494172493</v>
      </c>
      <c r="I145" s="144">
        <v>12664</v>
      </c>
      <c r="J145" s="145">
        <f t="shared" si="36"/>
        <v>0.84525717616202822</v>
      </c>
      <c r="K145" s="144">
        <v>15299</v>
      </c>
      <c r="L145" s="145">
        <f t="shared" si="37"/>
        <v>0.20807012002526837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1838</v>
      </c>
      <c r="F146" s="145" t="str">
        <f t="shared" si="34"/>
        <v>-</v>
      </c>
      <c r="G146" s="144">
        <v>9733</v>
      </c>
      <c r="H146" s="145">
        <f t="shared" si="35"/>
        <v>4.2954298150163224</v>
      </c>
      <c r="I146" s="144">
        <v>14038</v>
      </c>
      <c r="J146" s="145">
        <f t="shared" si="36"/>
        <v>0.44230966813931993</v>
      </c>
      <c r="K146" s="144">
        <v>12045</v>
      </c>
      <c r="L146" s="145">
        <f t="shared" si="37"/>
        <v>-0.14197179085339795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4992</v>
      </c>
      <c r="F147" s="145" t="str">
        <f t="shared" si="34"/>
        <v>-</v>
      </c>
      <c r="G147" s="144">
        <v>9290</v>
      </c>
      <c r="H147" s="145">
        <f t="shared" si="35"/>
        <v>0.8609775641025641</v>
      </c>
      <c r="I147" s="144">
        <v>13679</v>
      </c>
      <c r="J147" s="145">
        <f t="shared" si="36"/>
        <v>0.47244348762109789</v>
      </c>
      <c r="K147" s="144">
        <v>11369</v>
      </c>
      <c r="L147" s="145">
        <f t="shared" si="37"/>
        <v>-0.16887199356678118</v>
      </c>
      <c r="M147" s="144"/>
      <c r="N147" s="145"/>
    </row>
    <row r="148" spans="1:15" x14ac:dyDescent="0.25">
      <c r="B148" s="143" t="s">
        <v>85</v>
      </c>
      <c r="C148" s="144">
        <v>6670</v>
      </c>
      <c r="D148" s="145">
        <v>-0.25715558525448268</v>
      </c>
      <c r="E148" s="144">
        <v>5971</v>
      </c>
      <c r="F148" s="145">
        <f t="shared" si="34"/>
        <v>-0.10479760119940029</v>
      </c>
      <c r="G148" s="144">
        <v>9424</v>
      </c>
      <c r="H148" s="145">
        <f t="shared" si="35"/>
        <v>0.57829509294925474</v>
      </c>
      <c r="I148" s="144">
        <v>15009</v>
      </c>
      <c r="J148" s="145">
        <f t="shared" si="36"/>
        <v>0.59263582342954169</v>
      </c>
      <c r="K148" s="144">
        <v>11599</v>
      </c>
      <c r="L148" s="145">
        <f t="shared" si="37"/>
        <v>-0.22719701512425883</v>
      </c>
      <c r="M148" s="144"/>
      <c r="N148" s="145"/>
    </row>
    <row r="149" spans="1:15" x14ac:dyDescent="0.25">
      <c r="B149" s="143" t="s">
        <v>87</v>
      </c>
      <c r="C149" s="144">
        <v>1355</v>
      </c>
      <c r="D149" s="145">
        <v>-0.86265963916480848</v>
      </c>
      <c r="E149" s="144">
        <v>6062</v>
      </c>
      <c r="F149" s="145">
        <f t="shared" si="34"/>
        <v>3.4738007380073803</v>
      </c>
      <c r="G149" s="144">
        <v>9609</v>
      </c>
      <c r="H149" s="145">
        <f t="shared" si="35"/>
        <v>0.58512042230287031</v>
      </c>
      <c r="I149" s="144">
        <v>12732</v>
      </c>
      <c r="J149" s="145">
        <f t="shared" si="36"/>
        <v>0.32500780518264127</v>
      </c>
      <c r="K149" s="144">
        <v>10309</v>
      </c>
      <c r="L149" s="145">
        <f t="shared" si="37"/>
        <v>-0.19030788564247569</v>
      </c>
      <c r="M149" s="144"/>
      <c r="N149" s="145"/>
    </row>
    <row r="150" spans="1:15" x14ac:dyDescent="0.25">
      <c r="A150" s="149"/>
      <c r="B150" s="143" t="s">
        <v>89</v>
      </c>
      <c r="C150" s="144">
        <v>926</v>
      </c>
      <c r="D150" s="145">
        <v>-0.91888577435178698</v>
      </c>
      <c r="E150" s="144">
        <v>12835</v>
      </c>
      <c r="F150" s="145">
        <f t="shared" si="34"/>
        <v>12.860691144708424</v>
      </c>
      <c r="G150" s="144">
        <v>12307</v>
      </c>
      <c r="H150" s="145">
        <f t="shared" si="35"/>
        <v>-4.1137514608492354E-2</v>
      </c>
      <c r="I150" s="144">
        <v>18958</v>
      </c>
      <c r="J150" s="145">
        <f t="shared" si="36"/>
        <v>0.5404241488583732</v>
      </c>
      <c r="K150" s="144">
        <v>17259</v>
      </c>
      <c r="L150" s="145">
        <f t="shared" si="37"/>
        <v>-8.9619158139044197E-2</v>
      </c>
      <c r="M150" s="144"/>
      <c r="N150" s="145"/>
    </row>
    <row r="151" spans="1:15" x14ac:dyDescent="0.25">
      <c r="B151" s="143" t="s">
        <v>91</v>
      </c>
      <c r="C151" s="144">
        <v>4663</v>
      </c>
      <c r="D151" s="145">
        <v>-0.5609227871939737</v>
      </c>
      <c r="E151" s="144">
        <v>15581</v>
      </c>
      <c r="F151" s="145">
        <f t="shared" si="34"/>
        <v>2.3414111087282867</v>
      </c>
      <c r="G151" s="144">
        <v>19260</v>
      </c>
      <c r="H151" s="145">
        <f t="shared" si="35"/>
        <v>0.23612091650086642</v>
      </c>
      <c r="I151" s="144">
        <v>19377</v>
      </c>
      <c r="J151" s="145">
        <f t="shared" si="36"/>
        <v>6.0747663551401487E-3</v>
      </c>
      <c r="K151" s="144">
        <v>20409</v>
      </c>
      <c r="L151" s="145">
        <f t="shared" si="37"/>
        <v>5.3259018423904569E-2</v>
      </c>
      <c r="M151" s="144"/>
      <c r="N151" s="145"/>
    </row>
    <row r="152" spans="1:15" x14ac:dyDescent="0.25">
      <c r="B152" s="143" t="s">
        <v>93</v>
      </c>
      <c r="C152" s="144">
        <v>3478</v>
      </c>
      <c r="D152" s="145">
        <v>-0.6711111111111111</v>
      </c>
      <c r="E152" s="144">
        <v>12912</v>
      </c>
      <c r="F152" s="145">
        <f t="shared" si="34"/>
        <v>2.7124784358826912</v>
      </c>
      <c r="G152" s="144">
        <v>13422</v>
      </c>
      <c r="H152" s="145">
        <f t="shared" si="35"/>
        <v>3.9498141263940578E-2</v>
      </c>
      <c r="I152" s="144">
        <v>16292</v>
      </c>
      <c r="J152" s="145">
        <f t="shared" si="36"/>
        <v>0.2138280435106541</v>
      </c>
      <c r="K152" s="144">
        <v>15069</v>
      </c>
      <c r="L152" s="145">
        <f t="shared" si="37"/>
        <v>-7.506751780014731E-2</v>
      </c>
      <c r="M152" s="144"/>
      <c r="N152" s="145"/>
    </row>
    <row r="153" spans="1:15" ht="15.75" x14ac:dyDescent="0.25">
      <c r="B153" s="146" t="s">
        <v>30</v>
      </c>
      <c r="C153" s="147">
        <v>45672</v>
      </c>
      <c r="D153" s="148">
        <v>-0.59856202371430323</v>
      </c>
      <c r="E153" s="147">
        <v>69325</v>
      </c>
      <c r="F153" s="148">
        <f t="shared" si="34"/>
        <v>0.51788842179015582</v>
      </c>
      <c r="G153" s="147">
        <v>132461</v>
      </c>
      <c r="H153" s="148">
        <f t="shared" si="35"/>
        <v>0.91072484673638665</v>
      </c>
      <c r="I153" s="147">
        <v>181229</v>
      </c>
      <c r="J153" s="148">
        <f t="shared" si="36"/>
        <v>0.36816874400767019</v>
      </c>
      <c r="K153" s="147">
        <v>190327</v>
      </c>
      <c r="L153" s="148">
        <f t="shared" si="37"/>
        <v>5.0201678539306682E-2</v>
      </c>
      <c r="M153" s="147">
        <v>30032</v>
      </c>
      <c r="N153" s="148">
        <v>-0.117821578591781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C156" s="149"/>
      <c r="K156" s="149"/>
      <c r="N156" s="101"/>
    </row>
    <row r="158" spans="1:15" ht="48.75" customHeight="1" thickBot="1" x14ac:dyDescent="0.3">
      <c r="B158" s="12" t="s">
        <v>281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$C$7</f>
        <v>2020</v>
      </c>
      <c r="D161" s="137"/>
      <c r="E161" s="138">
        <f>$E$7</f>
        <v>2021</v>
      </c>
      <c r="F161" s="137"/>
      <c r="G161" s="138">
        <f>$G$7</f>
        <v>2022</v>
      </c>
      <c r="H161" s="137"/>
      <c r="I161" s="138">
        <f>$I$7</f>
        <v>2023</v>
      </c>
      <c r="J161" s="137"/>
      <c r="K161" s="138">
        <f>$K$7</f>
        <v>2024</v>
      </c>
      <c r="L161" s="137"/>
      <c r="M161" s="138">
        <f>$M$7</f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CONCATENATE("var. ",RIGHT(C161,2),"/",RIGHT(C161-1,2))</f>
        <v>var. 20/19</v>
      </c>
      <c r="E162" s="142" t="s">
        <v>69</v>
      </c>
      <c r="F162" s="141" t="str">
        <f>CONCATENATE("var. ",RIGHT(E161,2),"/",RIGHT(E161-1,2))</f>
        <v>var. 21/20</v>
      </c>
      <c r="G162" s="142" t="s">
        <v>69</v>
      </c>
      <c r="H162" s="141" t="str">
        <f>CONCATENATE("var. ",RIGHT(G161,2),"/",RIGHT(G161-1,2))</f>
        <v>var. 22/21</v>
      </c>
      <c r="I162" s="142" t="s">
        <v>69</v>
      </c>
      <c r="J162" s="141" t="s">
        <v>248</v>
      </c>
      <c r="K162" s="142" t="s">
        <v>69</v>
      </c>
      <c r="L162" s="141" t="s">
        <v>249</v>
      </c>
      <c r="M162" s="142" t="s">
        <v>69</v>
      </c>
      <c r="N162" s="141" t="s">
        <v>275</v>
      </c>
    </row>
    <row r="163" spans="2:14" x14ac:dyDescent="0.25">
      <c r="B163" s="143" t="s">
        <v>71</v>
      </c>
      <c r="C163" s="144">
        <v>7789</v>
      </c>
      <c r="D163" s="145">
        <v>-0.20939910678034912</v>
      </c>
      <c r="E163" s="144">
        <v>6021</v>
      </c>
      <c r="F163" s="145">
        <f t="shared" ref="F163:F175" si="39">IFERROR(E163/C163-1,"-")</f>
        <v>-0.22698677622287844</v>
      </c>
      <c r="G163" s="144">
        <v>8832</v>
      </c>
      <c r="H163" s="145">
        <f t="shared" ref="H163:H175" si="40">IFERROR(G163/E163-1,"-")</f>
        <v>0.46686596910812161</v>
      </c>
      <c r="I163" s="144">
        <v>11164</v>
      </c>
      <c r="J163" s="145">
        <f t="shared" ref="J163:J175" si="41">IFERROR(I163/G163-1,"-")</f>
        <v>0.26403985507246386</v>
      </c>
      <c r="K163" s="144">
        <v>11995</v>
      </c>
      <c r="L163" s="145">
        <f t="shared" ref="L163:L175" si="42">IFERROR(K163/I163-1,"-")</f>
        <v>7.4435686134002088E-2</v>
      </c>
      <c r="M163" s="144">
        <v>11295</v>
      </c>
      <c r="N163" s="145">
        <f t="shared" ref="N163:N171" si="43">IFERROR(M163/K163-1,"-")</f>
        <v>-5.8357649020425173E-2</v>
      </c>
    </row>
    <row r="164" spans="2:14" x14ac:dyDescent="0.25">
      <c r="B164" s="143" t="s">
        <v>73</v>
      </c>
      <c r="C164" s="144">
        <v>9927</v>
      </c>
      <c r="D164" s="145">
        <v>-7.5870415192701546E-2</v>
      </c>
      <c r="E164" s="144">
        <v>4300</v>
      </c>
      <c r="F164" s="145">
        <f t="shared" si="39"/>
        <v>-0.56683791679258588</v>
      </c>
      <c r="G164" s="144">
        <v>17087</v>
      </c>
      <c r="H164" s="145">
        <f t="shared" si="40"/>
        <v>2.9737209302325582</v>
      </c>
      <c r="I164" s="144">
        <v>13725</v>
      </c>
      <c r="J164" s="145">
        <f t="shared" si="41"/>
        <v>-0.19675776906420084</v>
      </c>
      <c r="K164" s="144">
        <v>12570</v>
      </c>
      <c r="L164" s="145">
        <f t="shared" si="42"/>
        <v>-8.4153005464480901E-2</v>
      </c>
      <c r="M164" s="144">
        <v>14802</v>
      </c>
      <c r="N164" s="145">
        <f t="shared" si="43"/>
        <v>0.17756563245823398</v>
      </c>
    </row>
    <row r="165" spans="2:14" x14ac:dyDescent="0.25">
      <c r="B165" s="143" t="s">
        <v>75</v>
      </c>
      <c r="C165" s="144">
        <v>5151</v>
      </c>
      <c r="D165" s="145">
        <v>-0.46836618846114153</v>
      </c>
      <c r="E165" s="144">
        <v>4791</v>
      </c>
      <c r="F165" s="145">
        <f t="shared" si="39"/>
        <v>-6.9889341875363997E-2</v>
      </c>
      <c r="G165" s="144">
        <v>13393</v>
      </c>
      <c r="H165" s="145">
        <f t="shared" si="40"/>
        <v>1.7954498017115426</v>
      </c>
      <c r="I165" s="144">
        <v>12285</v>
      </c>
      <c r="J165" s="145">
        <f t="shared" si="41"/>
        <v>-8.2729784215635038E-2</v>
      </c>
      <c r="K165" s="144">
        <v>17270</v>
      </c>
      <c r="L165" s="145">
        <f t="shared" si="42"/>
        <v>0.40577940577940574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1921</v>
      </c>
      <c r="F166" s="145" t="str">
        <f t="shared" si="39"/>
        <v>-</v>
      </c>
      <c r="G166" s="144">
        <v>16101</v>
      </c>
      <c r="H166" s="145">
        <f t="shared" si="40"/>
        <v>7.3815720978656945</v>
      </c>
      <c r="I166" s="144">
        <v>17559</v>
      </c>
      <c r="J166" s="145">
        <f t="shared" si="41"/>
        <v>9.0553381777529252E-2</v>
      </c>
      <c r="K166" s="144">
        <v>18946</v>
      </c>
      <c r="L166" s="145">
        <f t="shared" si="42"/>
        <v>7.8990830912922139E-2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3880</v>
      </c>
      <c r="F167" s="145" t="str">
        <f t="shared" si="39"/>
        <v>-</v>
      </c>
      <c r="G167" s="144">
        <v>15637</v>
      </c>
      <c r="H167" s="145">
        <f t="shared" si="40"/>
        <v>3.0301546391752581</v>
      </c>
      <c r="I167" s="144">
        <v>15901</v>
      </c>
      <c r="J167" s="145">
        <f t="shared" si="41"/>
        <v>1.6883033830018546E-2</v>
      </c>
      <c r="K167" s="144">
        <v>17473</v>
      </c>
      <c r="L167" s="145">
        <f t="shared" si="42"/>
        <v>9.8861706810892347E-2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2242</v>
      </c>
      <c r="F168" s="145" t="str">
        <f t="shared" si="39"/>
        <v>-</v>
      </c>
      <c r="G168" s="144">
        <v>13362</v>
      </c>
      <c r="H168" s="145">
        <f t="shared" si="40"/>
        <v>4.9598572702943802</v>
      </c>
      <c r="I168" s="144">
        <v>11816</v>
      </c>
      <c r="J168" s="145">
        <f t="shared" si="41"/>
        <v>-0.1157012423289927</v>
      </c>
      <c r="K168" s="144">
        <v>11749</v>
      </c>
      <c r="L168" s="145">
        <f t="shared" si="42"/>
        <v>-5.6702775897088387E-3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7315</v>
      </c>
      <c r="F169" s="145" t="str">
        <f t="shared" si="39"/>
        <v>-</v>
      </c>
      <c r="G169" s="144">
        <v>15174</v>
      </c>
      <c r="H169" s="145">
        <f t="shared" si="40"/>
        <v>1.0743677375256322</v>
      </c>
      <c r="I169" s="144">
        <v>13315</v>
      </c>
      <c r="J169" s="145">
        <f t="shared" si="41"/>
        <v>-0.12251219190720974</v>
      </c>
      <c r="K169" s="144">
        <v>14161</v>
      </c>
      <c r="L169" s="145">
        <f t="shared" si="42"/>
        <v>6.353736387532849E-2</v>
      </c>
      <c r="M169" s="144"/>
      <c r="N169" s="145"/>
    </row>
    <row r="170" spans="2:14" x14ac:dyDescent="0.25">
      <c r="B170" s="143" t="s">
        <v>85</v>
      </c>
      <c r="C170" s="144">
        <v>6745</v>
      </c>
      <c r="D170" s="145">
        <v>-0.59416365824308071</v>
      </c>
      <c r="E170" s="144">
        <v>12347</v>
      </c>
      <c r="F170" s="145">
        <f t="shared" si="39"/>
        <v>0.83054114158636017</v>
      </c>
      <c r="G170" s="144">
        <v>18095</v>
      </c>
      <c r="H170" s="145">
        <f t="shared" si="40"/>
        <v>0.46553818741394681</v>
      </c>
      <c r="I170" s="144">
        <v>16431</v>
      </c>
      <c r="J170" s="145">
        <f t="shared" si="41"/>
        <v>-9.1959104725062191E-2</v>
      </c>
      <c r="K170" s="144">
        <v>16901</v>
      </c>
      <c r="L170" s="145">
        <f t="shared" si="42"/>
        <v>2.8604467165723291E-2</v>
      </c>
      <c r="M170" s="144"/>
      <c r="N170" s="145"/>
    </row>
    <row r="171" spans="2:14" x14ac:dyDescent="0.25">
      <c r="B171" s="143" t="s">
        <v>87</v>
      </c>
      <c r="C171" s="144">
        <v>2045</v>
      </c>
      <c r="D171" s="145">
        <v>-0.80853852635521017</v>
      </c>
      <c r="E171" s="144">
        <v>8592</v>
      </c>
      <c r="F171" s="145">
        <f t="shared" si="39"/>
        <v>3.2014669926650363</v>
      </c>
      <c r="G171" s="144">
        <v>11521</v>
      </c>
      <c r="H171" s="145">
        <f t="shared" si="40"/>
        <v>0.34089851024208562</v>
      </c>
      <c r="I171" s="144">
        <v>13438</v>
      </c>
      <c r="J171" s="145">
        <f t="shared" si="41"/>
        <v>0.16639180626681704</v>
      </c>
      <c r="K171" s="144">
        <v>10957</v>
      </c>
      <c r="L171" s="145">
        <f t="shared" si="42"/>
        <v>-0.18462568834648008</v>
      </c>
      <c r="M171" s="144"/>
      <c r="N171" s="145"/>
    </row>
    <row r="172" spans="2:14" x14ac:dyDescent="0.25">
      <c r="B172" s="143" t="s">
        <v>89</v>
      </c>
      <c r="C172" s="144">
        <v>5235</v>
      </c>
      <c r="D172" s="145">
        <v>-0.59702871218535902</v>
      </c>
      <c r="E172" s="144">
        <v>16798</v>
      </c>
      <c r="F172" s="145">
        <f t="shared" si="39"/>
        <v>2.2087870105062084</v>
      </c>
      <c r="G172" s="144">
        <v>17416</v>
      </c>
      <c r="H172" s="145">
        <f t="shared" si="40"/>
        <v>3.6790094058816614E-2</v>
      </c>
      <c r="I172" s="144">
        <v>15664</v>
      </c>
      <c r="J172" s="145">
        <f t="shared" si="41"/>
        <v>-0.10059715204409736</v>
      </c>
      <c r="K172" s="144">
        <v>17244</v>
      </c>
      <c r="L172" s="145">
        <f t="shared" si="42"/>
        <v>0.1008682328907049</v>
      </c>
      <c r="M172" s="144"/>
      <c r="N172" s="145"/>
    </row>
    <row r="173" spans="2:14" x14ac:dyDescent="0.25">
      <c r="B173" s="143" t="s">
        <v>91</v>
      </c>
      <c r="C173" s="144">
        <v>480</v>
      </c>
      <c r="D173" s="145">
        <v>-0.91957104557640745</v>
      </c>
      <c r="E173" s="144">
        <v>13867</v>
      </c>
      <c r="F173" s="145">
        <f t="shared" si="39"/>
        <v>27.889583333333334</v>
      </c>
      <c r="G173" s="144">
        <v>12685</v>
      </c>
      <c r="H173" s="145">
        <f t="shared" si="40"/>
        <v>-8.5238335616932281E-2</v>
      </c>
      <c r="I173" s="144">
        <v>10572</v>
      </c>
      <c r="J173" s="145">
        <f t="shared" si="41"/>
        <v>-0.16657469452108786</v>
      </c>
      <c r="K173" s="144">
        <v>7982</v>
      </c>
      <c r="L173" s="145">
        <f t="shared" si="42"/>
        <v>-0.24498675747256904</v>
      </c>
      <c r="M173" s="144"/>
      <c r="N173" s="145"/>
    </row>
    <row r="174" spans="2:14" x14ac:dyDescent="0.25">
      <c r="B174" s="143" t="s">
        <v>93</v>
      </c>
      <c r="C174" s="144">
        <v>3888</v>
      </c>
      <c r="D174" s="145">
        <v>-0.44433328569386876</v>
      </c>
      <c r="E174" s="144">
        <v>11942</v>
      </c>
      <c r="F174" s="145">
        <f t="shared" si="39"/>
        <v>2.0715020576131686</v>
      </c>
      <c r="G174" s="144">
        <v>11919</v>
      </c>
      <c r="H174" s="145">
        <f t="shared" si="40"/>
        <v>-1.9259755484843932E-3</v>
      </c>
      <c r="I174" s="144">
        <v>10446</v>
      </c>
      <c r="J174" s="145">
        <f t="shared" si="41"/>
        <v>-0.12358419330480741</v>
      </c>
      <c r="K174" s="144">
        <v>9423</v>
      </c>
      <c r="L174" s="145">
        <f t="shared" si="42"/>
        <v>-9.7932222860425022E-2</v>
      </c>
      <c r="M174" s="144"/>
      <c r="N174" s="145"/>
    </row>
    <row r="175" spans="2:14" ht="15.75" x14ac:dyDescent="0.25">
      <c r="B175" s="146" t="s">
        <v>30</v>
      </c>
      <c r="C175" s="147">
        <v>42455</v>
      </c>
      <c r="D175" s="148">
        <v>-0.68012085411612244</v>
      </c>
      <c r="E175" s="147">
        <v>94016</v>
      </c>
      <c r="F175" s="148">
        <f t="shared" si="39"/>
        <v>1.2144859262748793</v>
      </c>
      <c r="G175" s="147">
        <v>171222</v>
      </c>
      <c r="H175" s="148">
        <f t="shared" si="40"/>
        <v>0.82120064669843429</v>
      </c>
      <c r="I175" s="147">
        <v>162316</v>
      </c>
      <c r="J175" s="148">
        <f t="shared" si="41"/>
        <v>-5.2014343951127806E-2</v>
      </c>
      <c r="K175" s="147">
        <v>166671</v>
      </c>
      <c r="L175" s="148">
        <f t="shared" si="42"/>
        <v>2.6830380245939978E-2</v>
      </c>
      <c r="M175" s="147">
        <v>26097</v>
      </c>
      <c r="N175" s="148">
        <v>6.2365153673926255E-2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</row>
    <row r="178" spans="1:15" x14ac:dyDescent="0.25">
      <c r="C178" s="149"/>
      <c r="K178" s="149"/>
      <c r="N178" s="101"/>
    </row>
    <row r="180" spans="1:15" ht="48.75" customHeight="1" thickBot="1" x14ac:dyDescent="0.3">
      <c r="B180" s="12" t="s">
        <v>282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$C$7</f>
        <v>2020</v>
      </c>
      <c r="D183" s="137"/>
      <c r="E183" s="138">
        <f>$E$7</f>
        <v>2021</v>
      </c>
      <c r="F183" s="137"/>
      <c r="G183" s="138">
        <f>$G$7</f>
        <v>2022</v>
      </c>
      <c r="H183" s="137"/>
      <c r="I183" s="138">
        <f>$I$7</f>
        <v>2023</v>
      </c>
      <c r="J183" s="137"/>
      <c r="K183" s="138">
        <f>$K$7</f>
        <v>2024</v>
      </c>
      <c r="L183" s="137"/>
      <c r="M183" s="138">
        <f>$M$7</f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CONCATENATE("var. ",RIGHT(C183,2),"/",RIGHT(C183-1,2))</f>
        <v>var. 20/19</v>
      </c>
      <c r="E184" s="142" t="s">
        <v>69</v>
      </c>
      <c r="F184" s="141" t="str">
        <f>CONCATENATE("var. ",RIGHT(E183,2),"/",RIGHT(E183-1,2))</f>
        <v>var. 21/20</v>
      </c>
      <c r="G184" s="142" t="s">
        <v>69</v>
      </c>
      <c r="H184" s="141" t="str">
        <f>CONCATENATE("var. ",RIGHT(G183,2),"/",RIGHT(G183-1,2))</f>
        <v>var. 22/21</v>
      </c>
      <c r="I184" s="142" t="s">
        <v>69</v>
      </c>
      <c r="J184" s="141" t="s">
        <v>248</v>
      </c>
      <c r="K184" s="142" t="s">
        <v>69</v>
      </c>
      <c r="L184" s="141" t="s">
        <v>249</v>
      </c>
      <c r="M184" s="142" t="s">
        <v>69</v>
      </c>
      <c r="N184" s="141" t="s">
        <v>275</v>
      </c>
    </row>
    <row r="185" spans="1:15" x14ac:dyDescent="0.25">
      <c r="A185" s="149"/>
      <c r="B185" s="143" t="s">
        <v>71</v>
      </c>
      <c r="C185" s="144">
        <v>2917</v>
      </c>
      <c r="D185" s="145">
        <v>-0.1079510703363914</v>
      </c>
      <c r="E185" s="144">
        <v>1104</v>
      </c>
      <c r="F185" s="145">
        <f t="shared" ref="F185:F197" si="44">IFERROR(E185/C185-1,"-")</f>
        <v>-0.62152896811792946</v>
      </c>
      <c r="G185" s="144">
        <v>3577</v>
      </c>
      <c r="H185" s="145">
        <f t="shared" ref="H185:H197" si="45">IFERROR(G185/E185-1,"-")</f>
        <v>2.2400362318840581</v>
      </c>
      <c r="I185" s="144">
        <v>3157</v>
      </c>
      <c r="J185" s="145">
        <f t="shared" ref="J185:J197" si="46">IFERROR(I185/G185-1,"-")</f>
        <v>-0.11741682974559686</v>
      </c>
      <c r="K185" s="144">
        <v>3301</v>
      </c>
      <c r="L185" s="145">
        <f t="shared" ref="L185:L197" si="47">IFERROR(K185/I185-1,"-")</f>
        <v>4.5612923661704219E-2</v>
      </c>
      <c r="M185" s="144">
        <v>2559</v>
      </c>
      <c r="N185" s="145">
        <f t="shared" ref="N185:N193" si="48">IFERROR(M185/K185-1,"-")</f>
        <v>-0.22478036958497427</v>
      </c>
    </row>
    <row r="186" spans="1:15" x14ac:dyDescent="0.25">
      <c r="B186" s="143" t="s">
        <v>73</v>
      </c>
      <c r="C186" s="144">
        <v>2019</v>
      </c>
      <c r="D186" s="145">
        <v>-0.28480340063761955</v>
      </c>
      <c r="E186" s="144">
        <v>155</v>
      </c>
      <c r="F186" s="145">
        <f t="shared" si="44"/>
        <v>-0.92322932144626058</v>
      </c>
      <c r="G186" s="144">
        <v>2176</v>
      </c>
      <c r="H186" s="145">
        <f t="shared" si="45"/>
        <v>13.038709677419355</v>
      </c>
      <c r="I186" s="144">
        <v>3342</v>
      </c>
      <c r="J186" s="145">
        <f t="shared" si="46"/>
        <v>0.53584558823529416</v>
      </c>
      <c r="K186" s="144">
        <v>3536</v>
      </c>
      <c r="L186" s="145">
        <f t="shared" si="47"/>
        <v>5.8049072411729519E-2</v>
      </c>
      <c r="M186" s="144">
        <v>2201</v>
      </c>
      <c r="N186" s="145">
        <f t="shared" si="48"/>
        <v>-0.37754524886877827</v>
      </c>
    </row>
    <row r="187" spans="1:15" x14ac:dyDescent="0.25">
      <c r="B187" s="143" t="s">
        <v>75</v>
      </c>
      <c r="C187" s="144">
        <v>1630</v>
      </c>
      <c r="D187" s="145">
        <v>-0.5214327657075748</v>
      </c>
      <c r="E187" s="144">
        <v>105</v>
      </c>
      <c r="F187" s="145">
        <f t="shared" si="44"/>
        <v>-0.93558282208588961</v>
      </c>
      <c r="G187" s="144">
        <v>2516</v>
      </c>
      <c r="H187" s="145">
        <f t="shared" si="45"/>
        <v>22.961904761904762</v>
      </c>
      <c r="I187" s="144">
        <v>2951</v>
      </c>
      <c r="J187" s="145">
        <f t="shared" si="46"/>
        <v>0.17289348171701113</v>
      </c>
      <c r="K187" s="144">
        <v>4561</v>
      </c>
      <c r="L187" s="145">
        <f t="shared" si="47"/>
        <v>0.54557777024737386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172</v>
      </c>
      <c r="F188" s="145" t="str">
        <f t="shared" si="44"/>
        <v>-</v>
      </c>
      <c r="G188" s="144">
        <v>3467</v>
      </c>
      <c r="H188" s="145">
        <f t="shared" si="45"/>
        <v>19.156976744186046</v>
      </c>
      <c r="I188" s="144">
        <v>2782</v>
      </c>
      <c r="J188" s="145">
        <f t="shared" si="46"/>
        <v>-0.19757715604268822</v>
      </c>
      <c r="K188" s="144">
        <v>3507</v>
      </c>
      <c r="L188" s="145">
        <f t="shared" si="47"/>
        <v>0.26060388209920915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579</v>
      </c>
      <c r="F189" s="145" t="str">
        <f t="shared" si="44"/>
        <v>-</v>
      </c>
      <c r="G189" s="144">
        <v>1313</v>
      </c>
      <c r="H189" s="145">
        <f t="shared" si="45"/>
        <v>1.2677029360967187</v>
      </c>
      <c r="I189" s="144">
        <v>3918</v>
      </c>
      <c r="J189" s="145">
        <f t="shared" si="46"/>
        <v>1.9840060929169838</v>
      </c>
      <c r="K189" s="144">
        <v>4860</v>
      </c>
      <c r="L189" s="145">
        <f t="shared" si="47"/>
        <v>0.24042879019908114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585</v>
      </c>
      <c r="F190" s="145" t="str">
        <f t="shared" si="44"/>
        <v>-</v>
      </c>
      <c r="G190" s="144">
        <v>1664</v>
      </c>
      <c r="H190" s="145">
        <f t="shared" si="45"/>
        <v>1.8444444444444446</v>
      </c>
      <c r="I190" s="144">
        <v>2826</v>
      </c>
      <c r="J190" s="145">
        <f t="shared" si="46"/>
        <v>0.69831730769230771</v>
      </c>
      <c r="K190" s="144">
        <v>4328</v>
      </c>
      <c r="L190" s="145">
        <f t="shared" si="47"/>
        <v>0.53149327671620661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1857</v>
      </c>
      <c r="F191" s="145" t="str">
        <f t="shared" si="44"/>
        <v>-</v>
      </c>
      <c r="G191" s="144">
        <v>4163</v>
      </c>
      <c r="H191" s="145">
        <f t="shared" si="45"/>
        <v>1.241787829833064</v>
      </c>
      <c r="I191" s="144">
        <v>4579</v>
      </c>
      <c r="J191" s="145">
        <f t="shared" si="46"/>
        <v>9.9927936584194077E-2</v>
      </c>
      <c r="K191" s="144">
        <v>4658</v>
      </c>
      <c r="L191" s="145">
        <f t="shared" si="47"/>
        <v>1.7252675256606231E-2</v>
      </c>
      <c r="M191" s="144"/>
      <c r="N191" s="145"/>
    </row>
    <row r="192" spans="1:15" x14ac:dyDescent="0.25">
      <c r="B192" s="143" t="s">
        <v>85</v>
      </c>
      <c r="C192" s="144">
        <v>2699</v>
      </c>
      <c r="D192" s="145">
        <v>-0.297501301405518</v>
      </c>
      <c r="E192" s="144">
        <v>2890</v>
      </c>
      <c r="F192" s="145">
        <f t="shared" si="44"/>
        <v>7.076695072248973E-2</v>
      </c>
      <c r="G192" s="144">
        <v>2347</v>
      </c>
      <c r="H192" s="145">
        <f t="shared" si="45"/>
        <v>-0.18788927335640138</v>
      </c>
      <c r="I192" s="144">
        <v>3754</v>
      </c>
      <c r="J192" s="145">
        <f t="shared" si="46"/>
        <v>0.59948870899020035</v>
      </c>
      <c r="K192" s="144">
        <v>3150</v>
      </c>
      <c r="L192" s="145">
        <f t="shared" si="47"/>
        <v>-0.16089504528502929</v>
      </c>
      <c r="M192" s="144"/>
      <c r="N192" s="145"/>
    </row>
    <row r="193" spans="2:15" x14ac:dyDescent="0.25">
      <c r="B193" s="143" t="s">
        <v>87</v>
      </c>
      <c r="C193" s="144">
        <v>1017</v>
      </c>
      <c r="D193" s="145">
        <v>-0.7048752176436448</v>
      </c>
      <c r="E193" s="144">
        <v>3158</v>
      </c>
      <c r="F193" s="145">
        <f t="shared" si="44"/>
        <v>2.105211406096362</v>
      </c>
      <c r="G193" s="144">
        <v>2357</v>
      </c>
      <c r="H193" s="145">
        <f t="shared" si="45"/>
        <v>-0.25364154528182392</v>
      </c>
      <c r="I193" s="144">
        <v>2600</v>
      </c>
      <c r="J193" s="145">
        <f t="shared" si="46"/>
        <v>0.10309715740347891</v>
      </c>
      <c r="K193" s="144">
        <v>1713</v>
      </c>
      <c r="L193" s="145">
        <f t="shared" si="47"/>
        <v>-0.34115384615384614</v>
      </c>
      <c r="M193" s="144"/>
      <c r="N193" s="145"/>
    </row>
    <row r="194" spans="2:15" x14ac:dyDescent="0.25">
      <c r="B194" s="143" t="s">
        <v>89</v>
      </c>
      <c r="C194" s="144">
        <v>641</v>
      </c>
      <c r="D194" s="145">
        <v>-0.73347193347193351</v>
      </c>
      <c r="E194" s="144">
        <v>2408</v>
      </c>
      <c r="F194" s="145">
        <f t="shared" si="44"/>
        <v>2.7566302652106085</v>
      </c>
      <c r="G194" s="144">
        <v>2416</v>
      </c>
      <c r="H194" s="145">
        <f t="shared" si="45"/>
        <v>3.3222591362125353E-3</v>
      </c>
      <c r="I194" s="144">
        <v>3994</v>
      </c>
      <c r="J194" s="145">
        <f t="shared" si="46"/>
        <v>0.6531456953642385</v>
      </c>
      <c r="K194" s="144">
        <v>2226</v>
      </c>
      <c r="L194" s="145">
        <f t="shared" si="47"/>
        <v>-0.44266399599399098</v>
      </c>
      <c r="M194" s="144"/>
      <c r="N194" s="145"/>
    </row>
    <row r="195" spans="2:15" x14ac:dyDescent="0.25">
      <c r="B195" s="143" t="s">
        <v>91</v>
      </c>
      <c r="C195" s="144">
        <v>395</v>
      </c>
      <c r="D195" s="145">
        <v>-0.85887817077527684</v>
      </c>
      <c r="E195" s="144">
        <v>4664</v>
      </c>
      <c r="F195" s="145">
        <f t="shared" si="44"/>
        <v>10.807594936708862</v>
      </c>
      <c r="G195" s="144">
        <v>3088</v>
      </c>
      <c r="H195" s="145">
        <f t="shared" si="45"/>
        <v>-0.33790737564322471</v>
      </c>
      <c r="I195" s="144">
        <v>3416</v>
      </c>
      <c r="J195" s="145">
        <f t="shared" si="46"/>
        <v>0.10621761658031081</v>
      </c>
      <c r="K195" s="144">
        <v>2752</v>
      </c>
      <c r="L195" s="145">
        <f t="shared" si="47"/>
        <v>-0.19437939110070257</v>
      </c>
      <c r="M195" s="144"/>
      <c r="N195" s="145"/>
    </row>
    <row r="196" spans="2:15" x14ac:dyDescent="0.25">
      <c r="B196" s="143" t="s">
        <v>93</v>
      </c>
      <c r="C196" s="144">
        <v>659</v>
      </c>
      <c r="D196" s="145">
        <v>-0.82552290177389465</v>
      </c>
      <c r="E196" s="144">
        <v>3131</v>
      </c>
      <c r="F196" s="145">
        <f t="shared" si="44"/>
        <v>3.7511380880121399</v>
      </c>
      <c r="G196" s="144">
        <v>3054</v>
      </c>
      <c r="H196" s="145">
        <f t="shared" si="45"/>
        <v>-2.459278185883107E-2</v>
      </c>
      <c r="I196" s="144">
        <v>3610</v>
      </c>
      <c r="J196" s="145">
        <f t="shared" si="46"/>
        <v>0.18205631958087753</v>
      </c>
      <c r="K196" s="144">
        <v>3325</v>
      </c>
      <c r="L196" s="145">
        <f t="shared" si="47"/>
        <v>-7.8947368421052655E-2</v>
      </c>
      <c r="M196" s="144"/>
      <c r="N196" s="145"/>
    </row>
    <row r="197" spans="2:15" ht="15.75" x14ac:dyDescent="0.25">
      <c r="B197" s="146" t="s">
        <v>30</v>
      </c>
      <c r="C197" s="147">
        <v>12571</v>
      </c>
      <c r="D197" s="148">
        <v>-0.67927031509121061</v>
      </c>
      <c r="E197" s="147">
        <v>20808</v>
      </c>
      <c r="F197" s="148">
        <f t="shared" si="44"/>
        <v>0.65523824675841214</v>
      </c>
      <c r="G197" s="147">
        <v>32138</v>
      </c>
      <c r="H197" s="148">
        <f t="shared" si="45"/>
        <v>0.5445021145713187</v>
      </c>
      <c r="I197" s="147">
        <v>40929</v>
      </c>
      <c r="J197" s="148">
        <f t="shared" si="46"/>
        <v>0.27353911257701169</v>
      </c>
      <c r="K197" s="147">
        <v>41917</v>
      </c>
      <c r="L197" s="148">
        <f t="shared" si="47"/>
        <v>2.4139363287644544E-2</v>
      </c>
      <c r="M197" s="147">
        <v>4760</v>
      </c>
      <c r="N197" s="148">
        <v>-0.30378821120374433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C200" s="149"/>
      <c r="K200" s="149"/>
      <c r="N200" s="101"/>
    </row>
    <row r="202" spans="2:15" ht="48.75" customHeight="1" thickBot="1" x14ac:dyDescent="0.3">
      <c r="B202" s="12" t="s">
        <v>283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$C$7</f>
        <v>2020</v>
      </c>
      <c r="D205" s="137"/>
      <c r="E205" s="138">
        <f>$E$7</f>
        <v>2021</v>
      </c>
      <c r="F205" s="137"/>
      <c r="G205" s="138">
        <f>$G$7</f>
        <v>2022</v>
      </c>
      <c r="H205" s="137"/>
      <c r="I205" s="138">
        <f>$I$7</f>
        <v>2023</v>
      </c>
      <c r="J205" s="137"/>
      <c r="K205" s="138">
        <f>$K$7</f>
        <v>2024</v>
      </c>
      <c r="L205" s="137"/>
      <c r="M205" s="138">
        <f>$M$7</f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CONCATENATE("var. ",RIGHT(C205,2),"/",RIGHT(C205-1,2))</f>
        <v>var. 20/19</v>
      </c>
      <c r="E206" s="142" t="s">
        <v>69</v>
      </c>
      <c r="F206" s="141" t="str">
        <f>CONCATENATE("var. ",RIGHT(E205,2),"/",RIGHT(E205-1,2))</f>
        <v>var. 21/20</v>
      </c>
      <c r="G206" s="142" t="s">
        <v>69</v>
      </c>
      <c r="H206" s="141" t="str">
        <f>CONCATENATE("var. ",RIGHT(G205,2),"/",RIGHT(G205-1,2))</f>
        <v>var. 22/21</v>
      </c>
      <c r="I206" s="142" t="s">
        <v>69</v>
      </c>
      <c r="J206" s="141" t="s">
        <v>248</v>
      </c>
      <c r="K206" s="142" t="s">
        <v>69</v>
      </c>
      <c r="L206" s="141" t="s">
        <v>249</v>
      </c>
      <c r="M206" s="142" t="s">
        <v>69</v>
      </c>
      <c r="N206" s="141" t="s">
        <v>275</v>
      </c>
    </row>
    <row r="207" spans="2:15" x14ac:dyDescent="0.25">
      <c r="B207" s="143" t="s">
        <v>71</v>
      </c>
      <c r="C207" s="144">
        <v>2259</v>
      </c>
      <c r="D207" s="145">
        <v>-9.0945674044265568E-2</v>
      </c>
      <c r="E207" s="144">
        <v>192</v>
      </c>
      <c r="F207" s="145">
        <f t="shared" ref="F207:F219" si="49">IFERROR(E207/C207-1,"-")</f>
        <v>-0.91500664010624166</v>
      </c>
      <c r="G207" s="144">
        <v>5030</v>
      </c>
      <c r="H207" s="145">
        <f t="shared" ref="H207:H219" si="50">IFERROR(G207/E207-1,"-")</f>
        <v>25.197916666666668</v>
      </c>
      <c r="I207" s="144">
        <v>5017</v>
      </c>
      <c r="J207" s="145">
        <f t="shared" ref="J207:J219" si="51">IFERROR(I207/G207-1,"-")</f>
        <v>-2.5844930417494583E-3</v>
      </c>
      <c r="K207" s="144">
        <v>5560</v>
      </c>
      <c r="L207" s="145">
        <f t="shared" ref="L207:L219" si="52">IFERROR(K207/I207-1,"-")</f>
        <v>0.10823201116204895</v>
      </c>
      <c r="M207" s="144">
        <v>4517</v>
      </c>
      <c r="N207" s="145">
        <f t="shared" ref="N207:N215" si="53">IFERROR(M207/K207-1,"-")</f>
        <v>-0.18758992805755392</v>
      </c>
    </row>
    <row r="208" spans="2:15" x14ac:dyDescent="0.25">
      <c r="B208" s="143" t="s">
        <v>73</v>
      </c>
      <c r="C208" s="144">
        <v>1854</v>
      </c>
      <c r="D208" s="145">
        <v>-0.32311062431544357</v>
      </c>
      <c r="E208" s="144">
        <v>123</v>
      </c>
      <c r="F208" s="145">
        <f t="shared" si="49"/>
        <v>-0.93365695792880254</v>
      </c>
      <c r="G208" s="144">
        <v>4398</v>
      </c>
      <c r="H208" s="145">
        <f t="shared" si="50"/>
        <v>34.756097560975611</v>
      </c>
      <c r="I208" s="144">
        <v>4633</v>
      </c>
      <c r="J208" s="145">
        <f t="shared" si="51"/>
        <v>5.3433378808549259E-2</v>
      </c>
      <c r="K208" s="144">
        <v>6436</v>
      </c>
      <c r="L208" s="145">
        <f t="shared" si="52"/>
        <v>0.38916468810705807</v>
      </c>
      <c r="M208" s="144">
        <v>4373</v>
      </c>
      <c r="N208" s="145">
        <f t="shared" si="53"/>
        <v>-0.32054070851460537</v>
      </c>
    </row>
    <row r="209" spans="2:15" x14ac:dyDescent="0.25">
      <c r="B209" s="143" t="s">
        <v>75</v>
      </c>
      <c r="C209" s="144">
        <v>1287</v>
      </c>
      <c r="D209" s="145">
        <v>-0.52421441774491684</v>
      </c>
      <c r="E209" s="144">
        <v>99</v>
      </c>
      <c r="F209" s="145">
        <f t="shared" si="49"/>
        <v>-0.92307692307692313</v>
      </c>
      <c r="G209" s="144">
        <v>3695</v>
      </c>
      <c r="H209" s="145">
        <f t="shared" si="50"/>
        <v>36.323232323232325</v>
      </c>
      <c r="I209" s="144">
        <v>4750</v>
      </c>
      <c r="J209" s="145">
        <f t="shared" si="51"/>
        <v>0.28552097428958056</v>
      </c>
      <c r="K209" s="144">
        <v>4950</v>
      </c>
      <c r="L209" s="145">
        <f t="shared" si="52"/>
        <v>4.2105263157894646E-2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71</v>
      </c>
      <c r="F210" s="145" t="str">
        <f t="shared" si="49"/>
        <v>-</v>
      </c>
      <c r="G210" s="144">
        <v>5717</v>
      </c>
      <c r="H210" s="145">
        <f t="shared" si="50"/>
        <v>79.521126760563376</v>
      </c>
      <c r="I210" s="144">
        <v>7114</v>
      </c>
      <c r="J210" s="145">
        <f t="shared" si="51"/>
        <v>0.24435892950848337</v>
      </c>
      <c r="K210" s="144">
        <v>4758</v>
      </c>
      <c r="L210" s="145">
        <f t="shared" si="52"/>
        <v>-0.3311779589541749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171</v>
      </c>
      <c r="F211" s="145" t="str">
        <f t="shared" si="49"/>
        <v>-</v>
      </c>
      <c r="G211" s="144">
        <v>5879</v>
      </c>
      <c r="H211" s="145">
        <f t="shared" si="50"/>
        <v>33.380116959064324</v>
      </c>
      <c r="I211" s="144">
        <v>5786</v>
      </c>
      <c r="J211" s="145">
        <f t="shared" si="51"/>
        <v>-1.5819016839598521E-2</v>
      </c>
      <c r="K211" s="144">
        <v>5717</v>
      </c>
      <c r="L211" s="145">
        <f t="shared" si="52"/>
        <v>-1.1925337020394E-2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425</v>
      </c>
      <c r="F212" s="145" t="str">
        <f t="shared" si="49"/>
        <v>-</v>
      </c>
      <c r="G212" s="144">
        <v>4085</v>
      </c>
      <c r="H212" s="145">
        <f t="shared" si="50"/>
        <v>8.6117647058823525</v>
      </c>
      <c r="I212" s="144">
        <v>5430</v>
      </c>
      <c r="J212" s="145">
        <f t="shared" si="51"/>
        <v>0.32925336597307231</v>
      </c>
      <c r="K212" s="144">
        <v>5221</v>
      </c>
      <c r="L212" s="145">
        <f t="shared" si="52"/>
        <v>-3.8489871086556215E-2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768</v>
      </c>
      <c r="F213" s="145" t="str">
        <f t="shared" si="49"/>
        <v>-</v>
      </c>
      <c r="G213" s="144">
        <v>6948</v>
      </c>
      <c r="H213" s="145">
        <f t="shared" si="50"/>
        <v>8.046875</v>
      </c>
      <c r="I213" s="144">
        <v>8333</v>
      </c>
      <c r="J213" s="145">
        <f t="shared" si="51"/>
        <v>0.19933793897524477</v>
      </c>
      <c r="K213" s="144">
        <v>5284</v>
      </c>
      <c r="L213" s="145">
        <f t="shared" si="52"/>
        <v>-0.36589463578543147</v>
      </c>
      <c r="M213" s="144"/>
      <c r="N213" s="145"/>
    </row>
    <row r="214" spans="2:15" x14ac:dyDescent="0.25">
      <c r="B214" s="143" t="s">
        <v>85</v>
      </c>
      <c r="C214" s="144">
        <v>1357</v>
      </c>
      <c r="D214" s="145">
        <v>-0.6559330628803246</v>
      </c>
      <c r="E214" s="144">
        <v>1257</v>
      </c>
      <c r="F214" s="145">
        <f t="shared" si="49"/>
        <v>-7.3691967575534312E-2</v>
      </c>
      <c r="G214" s="144">
        <v>7259</v>
      </c>
      <c r="H214" s="145">
        <f t="shared" si="50"/>
        <v>4.7748607796340492</v>
      </c>
      <c r="I214" s="144">
        <v>11019</v>
      </c>
      <c r="J214" s="145">
        <f t="shared" si="51"/>
        <v>0.51797768287642931</v>
      </c>
      <c r="K214" s="144">
        <v>4873</v>
      </c>
      <c r="L214" s="145">
        <f t="shared" si="52"/>
        <v>-0.5577638624194573</v>
      </c>
      <c r="M214" s="144"/>
      <c r="N214" s="145"/>
    </row>
    <row r="215" spans="2:15" x14ac:dyDescent="0.25">
      <c r="B215" s="143" t="s">
        <v>87</v>
      </c>
      <c r="C215" s="144">
        <v>57</v>
      </c>
      <c r="D215" s="145">
        <v>-0.98171905067350862</v>
      </c>
      <c r="E215" s="144">
        <v>3326</v>
      </c>
      <c r="F215" s="145">
        <f t="shared" si="49"/>
        <v>57.350877192982459</v>
      </c>
      <c r="G215" s="144">
        <v>5770</v>
      </c>
      <c r="H215" s="145">
        <f t="shared" si="50"/>
        <v>0.73481659651232722</v>
      </c>
      <c r="I215" s="144">
        <v>7531</v>
      </c>
      <c r="J215" s="145">
        <f t="shared" si="51"/>
        <v>0.30519930675909879</v>
      </c>
      <c r="K215" s="144">
        <v>3763</v>
      </c>
      <c r="L215" s="145">
        <f t="shared" si="52"/>
        <v>-0.50033196122692869</v>
      </c>
      <c r="M215" s="144"/>
      <c r="N215" s="145"/>
    </row>
    <row r="216" spans="2:15" x14ac:dyDescent="0.25">
      <c r="B216" s="143" t="s">
        <v>89</v>
      </c>
      <c r="C216" s="144">
        <v>87</v>
      </c>
      <c r="D216" s="145">
        <v>-0.96919263456090654</v>
      </c>
      <c r="E216" s="144">
        <v>6408</v>
      </c>
      <c r="F216" s="145">
        <f t="shared" si="49"/>
        <v>72.65517241379311</v>
      </c>
      <c r="G216" s="144">
        <v>4458</v>
      </c>
      <c r="H216" s="145">
        <f t="shared" si="50"/>
        <v>-0.30430711610486894</v>
      </c>
      <c r="I216" s="144">
        <v>7404</v>
      </c>
      <c r="J216" s="145">
        <f t="shared" si="51"/>
        <v>0.66083445491251691</v>
      </c>
      <c r="K216" s="144">
        <v>5114</v>
      </c>
      <c r="L216" s="145">
        <f t="shared" si="52"/>
        <v>-0.3092922744462453</v>
      </c>
      <c r="M216" s="144"/>
      <c r="N216" s="145"/>
    </row>
    <row r="217" spans="2:15" x14ac:dyDescent="0.25">
      <c r="B217" s="143" t="s">
        <v>91</v>
      </c>
      <c r="C217" s="144">
        <v>659</v>
      </c>
      <c r="D217" s="145">
        <v>-0.72088098263447686</v>
      </c>
      <c r="E217" s="144">
        <v>5144</v>
      </c>
      <c r="F217" s="145">
        <f t="shared" si="49"/>
        <v>6.8057663125948409</v>
      </c>
      <c r="G217" s="144">
        <v>3763</v>
      </c>
      <c r="H217" s="145">
        <f t="shared" si="50"/>
        <v>-0.26846811819595651</v>
      </c>
      <c r="I217" s="144">
        <v>5727</v>
      </c>
      <c r="J217" s="145">
        <f t="shared" si="51"/>
        <v>0.52192399681105495</v>
      </c>
      <c r="K217" s="144">
        <v>3398</v>
      </c>
      <c r="L217" s="145">
        <f t="shared" si="52"/>
        <v>-0.40667015889645541</v>
      </c>
      <c r="M217" s="144"/>
      <c r="N217" s="145"/>
    </row>
    <row r="218" spans="2:15" x14ac:dyDescent="0.25">
      <c r="B218" s="143" t="s">
        <v>93</v>
      </c>
      <c r="C218" s="144">
        <v>515</v>
      </c>
      <c r="D218" s="145">
        <v>-0.84006211180124224</v>
      </c>
      <c r="E218" s="144">
        <v>4373</v>
      </c>
      <c r="F218" s="145">
        <f t="shared" si="49"/>
        <v>7.4912621359223301</v>
      </c>
      <c r="G218" s="144">
        <v>3879</v>
      </c>
      <c r="H218" s="145">
        <f t="shared" si="50"/>
        <v>-0.11296592728104271</v>
      </c>
      <c r="I218" s="144">
        <v>5808</v>
      </c>
      <c r="J218" s="145">
        <f t="shared" si="51"/>
        <v>0.49729311678267596</v>
      </c>
      <c r="K218" s="144">
        <v>3856</v>
      </c>
      <c r="L218" s="145">
        <f t="shared" si="52"/>
        <v>-0.33608815426997241</v>
      </c>
      <c r="M218" s="144"/>
      <c r="N218" s="145"/>
    </row>
    <row r="219" spans="2:15" ht="15.75" x14ac:dyDescent="0.25">
      <c r="B219" s="146" t="s">
        <v>30</v>
      </c>
      <c r="C219" s="147">
        <v>8958</v>
      </c>
      <c r="D219" s="148">
        <v>-0.76939710652319415</v>
      </c>
      <c r="E219" s="147">
        <v>22357</v>
      </c>
      <c r="F219" s="148">
        <f t="shared" si="49"/>
        <v>1.4957579816923419</v>
      </c>
      <c r="G219" s="147">
        <v>60881</v>
      </c>
      <c r="H219" s="148">
        <f t="shared" si="50"/>
        <v>1.7231292212729792</v>
      </c>
      <c r="I219" s="147">
        <v>78552</v>
      </c>
      <c r="J219" s="148">
        <f t="shared" si="51"/>
        <v>0.29025475928450595</v>
      </c>
      <c r="K219" s="147">
        <v>58930</v>
      </c>
      <c r="L219" s="148">
        <f t="shared" si="52"/>
        <v>-0.24979631327019047</v>
      </c>
      <c r="M219" s="147">
        <v>8890</v>
      </c>
      <c r="N219" s="148">
        <v>-0.25891963987996003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C222" s="149"/>
      <c r="K222" s="149"/>
      <c r="N222" s="101"/>
    </row>
    <row r="224" spans="2:15" ht="48.75" customHeight="1" thickBot="1" x14ac:dyDescent="0.3">
      <c r="B224" s="12" t="s">
        <v>284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147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148</v>
      </c>
    </row>
    <row r="226" spans="2:15" ht="22.5" thickTop="1" thickBot="1" x14ac:dyDescent="0.3">
      <c r="B226" s="150" t="str">
        <f>C226</f>
        <v>Dinamarca</v>
      </c>
      <c r="C226" s="133" t="s">
        <v>128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$C$7</f>
        <v>2020</v>
      </c>
      <c r="D227" s="137"/>
      <c r="E227" s="138">
        <f>$E$7</f>
        <v>2021</v>
      </c>
      <c r="F227" s="137"/>
      <c r="G227" s="138">
        <f>$G$7</f>
        <v>2022</v>
      </c>
      <c r="H227" s="137"/>
      <c r="I227" s="138">
        <f>$I$7</f>
        <v>2023</v>
      </c>
      <c r="J227" s="137"/>
      <c r="K227" s="138">
        <f>$K$7</f>
        <v>2024</v>
      </c>
      <c r="L227" s="137"/>
      <c r="M227" s="138">
        <f>$M$7</f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CONCATENATE("var. ",RIGHT(C227,2),"/",RIGHT(C227-1,2))</f>
        <v>var. 20/19</v>
      </c>
      <c r="E228" s="142" t="s">
        <v>69</v>
      </c>
      <c r="F228" s="141" t="str">
        <f>CONCATENATE("var. ",RIGHT(E227,2),"/",RIGHT(E227-1,2))</f>
        <v>var. 21/20</v>
      </c>
      <c r="G228" s="142" t="s">
        <v>69</v>
      </c>
      <c r="H228" s="141" t="str">
        <f>CONCATENATE("var. ",RIGHT(G227,2),"/",RIGHT(G227-1,2))</f>
        <v>var. 22/21</v>
      </c>
      <c r="I228" s="142" t="s">
        <v>69</v>
      </c>
      <c r="J228" s="141" t="s">
        <v>248</v>
      </c>
      <c r="K228" s="142" t="s">
        <v>69</v>
      </c>
      <c r="L228" s="141" t="s">
        <v>249</v>
      </c>
      <c r="M228" s="142" t="s">
        <v>69</v>
      </c>
      <c r="N228" s="141" t="s">
        <v>275</v>
      </c>
    </row>
    <row r="229" spans="2:15" x14ac:dyDescent="0.25">
      <c r="B229" s="143" t="s">
        <v>71</v>
      </c>
      <c r="C229" s="144">
        <v>4664</v>
      </c>
      <c r="D229" s="145">
        <v>0.40355100812518807</v>
      </c>
      <c r="E229" s="144">
        <v>95</v>
      </c>
      <c r="F229" s="145">
        <f t="shared" ref="F229:F241" si="54">IFERROR(E229/C229-1,"-")</f>
        <v>-0.97963121783876506</v>
      </c>
      <c r="G229" s="144">
        <v>3368</v>
      </c>
      <c r="H229" s="145">
        <f t="shared" ref="H229:H241" si="55">IFERROR(G229/E229-1,"-")</f>
        <v>34.452631578947368</v>
      </c>
      <c r="I229" s="144">
        <v>6826</v>
      </c>
      <c r="J229" s="145">
        <f t="shared" ref="J229:J241" si="56">IFERROR(I229/G229-1,"-")</f>
        <v>1.0267220902612828</v>
      </c>
      <c r="K229" s="144">
        <v>5393</v>
      </c>
      <c r="L229" s="145">
        <f t="shared" ref="L229:L241" si="57">IFERROR(K229/I229-1,"-")</f>
        <v>-0.20993261060650459</v>
      </c>
      <c r="M229" s="144">
        <v>5194</v>
      </c>
      <c r="N229" s="145">
        <f t="shared" ref="N229:N237" si="58">IFERROR(M229/K229-1,"-")</f>
        <v>-3.6899684776562247E-2</v>
      </c>
    </row>
    <row r="230" spans="2:15" x14ac:dyDescent="0.25">
      <c r="B230" s="143" t="s">
        <v>73</v>
      </c>
      <c r="C230" s="144">
        <v>7381</v>
      </c>
      <c r="D230" s="145">
        <v>1.1106662853874751</v>
      </c>
      <c r="E230" s="144">
        <v>36</v>
      </c>
      <c r="F230" s="145">
        <f t="shared" si="54"/>
        <v>-0.99512261211217989</v>
      </c>
      <c r="G230" s="144">
        <v>3577</v>
      </c>
      <c r="H230" s="145">
        <f t="shared" si="55"/>
        <v>98.361111111111114</v>
      </c>
      <c r="I230" s="144">
        <v>5937</v>
      </c>
      <c r="J230" s="145">
        <f t="shared" si="56"/>
        <v>0.65977075761811577</v>
      </c>
      <c r="K230" s="144">
        <v>5083</v>
      </c>
      <c r="L230" s="145">
        <f t="shared" si="57"/>
        <v>-0.14384369210038739</v>
      </c>
      <c r="M230" s="144">
        <v>4547</v>
      </c>
      <c r="N230" s="145">
        <f t="shared" si="58"/>
        <v>-0.10544953767460163</v>
      </c>
    </row>
    <row r="231" spans="2:15" x14ac:dyDescent="0.25">
      <c r="B231" s="143" t="s">
        <v>75</v>
      </c>
      <c r="C231" s="144">
        <v>3235</v>
      </c>
      <c r="D231" s="145">
        <v>-0.10163843376839765</v>
      </c>
      <c r="E231" s="144">
        <v>3</v>
      </c>
      <c r="F231" s="145">
        <f t="shared" si="54"/>
        <v>-0.9990726429675425</v>
      </c>
      <c r="G231" s="144">
        <v>4011</v>
      </c>
      <c r="H231" s="145">
        <f t="shared" si="55"/>
        <v>1336</v>
      </c>
      <c r="I231" s="144">
        <v>3783</v>
      </c>
      <c r="J231" s="145">
        <f t="shared" si="56"/>
        <v>-5.6843679880329123E-2</v>
      </c>
      <c r="K231" s="144">
        <v>4024</v>
      </c>
      <c r="L231" s="145">
        <f t="shared" si="57"/>
        <v>6.3706053396775042E-2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0</v>
      </c>
      <c r="F232" s="145" t="str">
        <f t="shared" si="54"/>
        <v>-</v>
      </c>
      <c r="G232" s="144">
        <v>2697</v>
      </c>
      <c r="H232" s="145" t="str">
        <f t="shared" si="55"/>
        <v>-</v>
      </c>
      <c r="I232" s="144">
        <v>1857</v>
      </c>
      <c r="J232" s="145">
        <f t="shared" si="56"/>
        <v>-0.31145717463848721</v>
      </c>
      <c r="K232" s="144">
        <v>1498</v>
      </c>
      <c r="L232" s="145">
        <f t="shared" si="57"/>
        <v>-0.19332256327409802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46</v>
      </c>
      <c r="F233" s="145" t="str">
        <f t="shared" si="54"/>
        <v>-</v>
      </c>
      <c r="G233" s="144">
        <v>98</v>
      </c>
      <c r="H233" s="145">
        <f t="shared" si="55"/>
        <v>1.1304347826086958</v>
      </c>
      <c r="I233" s="144">
        <v>46</v>
      </c>
      <c r="J233" s="145">
        <f t="shared" si="56"/>
        <v>-0.53061224489795911</v>
      </c>
      <c r="K233" s="144">
        <v>193</v>
      </c>
      <c r="L233" s="145">
        <f t="shared" si="57"/>
        <v>3.1956521739130439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20</v>
      </c>
      <c r="F234" s="145" t="str">
        <f t="shared" si="54"/>
        <v>-</v>
      </c>
      <c r="G234" s="144">
        <v>86</v>
      </c>
      <c r="H234" s="145">
        <f t="shared" si="55"/>
        <v>3.3</v>
      </c>
      <c r="I234" s="144">
        <v>6</v>
      </c>
      <c r="J234" s="145">
        <f t="shared" si="56"/>
        <v>-0.93023255813953487</v>
      </c>
      <c r="K234" s="144">
        <v>28</v>
      </c>
      <c r="L234" s="145">
        <f t="shared" si="57"/>
        <v>3.666666666666667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222</v>
      </c>
      <c r="F235" s="145" t="str">
        <f t="shared" si="54"/>
        <v>-</v>
      </c>
      <c r="G235" s="144">
        <v>683</v>
      </c>
      <c r="H235" s="145">
        <f t="shared" si="55"/>
        <v>2.0765765765765765</v>
      </c>
      <c r="I235" s="144">
        <v>35</v>
      </c>
      <c r="J235" s="145">
        <f t="shared" si="56"/>
        <v>-0.94875549048316254</v>
      </c>
      <c r="K235" s="144">
        <v>144</v>
      </c>
      <c r="L235" s="145">
        <f t="shared" si="57"/>
        <v>3.1142857142857139</v>
      </c>
      <c r="M235" s="144"/>
      <c r="N235" s="145"/>
    </row>
    <row r="236" spans="2:15" x14ac:dyDescent="0.25">
      <c r="B236" s="143" t="s">
        <v>85</v>
      </c>
      <c r="C236" s="144">
        <v>9</v>
      </c>
      <c r="D236" s="145">
        <v>-0.97280966767371602</v>
      </c>
      <c r="E236" s="144">
        <v>10</v>
      </c>
      <c r="F236" s="145">
        <f t="shared" si="54"/>
        <v>0.11111111111111116</v>
      </c>
      <c r="G236" s="144">
        <v>164</v>
      </c>
      <c r="H236" s="145">
        <f t="shared" si="55"/>
        <v>15.399999999999999</v>
      </c>
      <c r="I236" s="144">
        <v>110</v>
      </c>
      <c r="J236" s="145">
        <f t="shared" si="56"/>
        <v>-0.32926829268292679</v>
      </c>
      <c r="K236" s="144">
        <v>161</v>
      </c>
      <c r="L236" s="145">
        <f t="shared" si="57"/>
        <v>0.46363636363636362</v>
      </c>
      <c r="M236" s="144"/>
      <c r="N236" s="145"/>
    </row>
    <row r="237" spans="2:15" x14ac:dyDescent="0.25">
      <c r="B237" s="143" t="s">
        <v>87</v>
      </c>
      <c r="C237" s="144">
        <v>6</v>
      </c>
      <c r="D237" s="145">
        <v>-0.8666666666666667</v>
      </c>
      <c r="E237" s="144">
        <v>20</v>
      </c>
      <c r="F237" s="145">
        <f t="shared" si="54"/>
        <v>2.3333333333333335</v>
      </c>
      <c r="G237" s="144">
        <v>126</v>
      </c>
      <c r="H237" s="145">
        <f t="shared" si="55"/>
        <v>5.3</v>
      </c>
      <c r="I237" s="144">
        <v>46</v>
      </c>
      <c r="J237" s="145">
        <f t="shared" si="56"/>
        <v>-0.63492063492063489</v>
      </c>
      <c r="K237" s="144">
        <v>94</v>
      </c>
      <c r="L237" s="145">
        <f t="shared" si="57"/>
        <v>1.0434782608695654</v>
      </c>
      <c r="M237" s="144"/>
      <c r="N237" s="145"/>
    </row>
    <row r="238" spans="2:15" x14ac:dyDescent="0.25">
      <c r="B238" s="143" t="s">
        <v>89</v>
      </c>
      <c r="C238" s="144">
        <v>3</v>
      </c>
      <c r="D238" s="145">
        <v>-0.99818840579710144</v>
      </c>
      <c r="E238" s="144">
        <v>1715</v>
      </c>
      <c r="F238" s="145">
        <f t="shared" si="54"/>
        <v>570.66666666666663</v>
      </c>
      <c r="G238" s="144">
        <v>539</v>
      </c>
      <c r="H238" s="145">
        <f t="shared" si="55"/>
        <v>-0.68571428571428572</v>
      </c>
      <c r="I238" s="144">
        <v>545</v>
      </c>
      <c r="J238" s="145">
        <f t="shared" si="56"/>
        <v>1.1131725417439675E-2</v>
      </c>
      <c r="K238" s="144">
        <v>1114</v>
      </c>
      <c r="L238" s="145">
        <f t="shared" si="57"/>
        <v>1.0440366972477064</v>
      </c>
      <c r="M238" s="144"/>
      <c r="N238" s="145"/>
    </row>
    <row r="239" spans="2:15" x14ac:dyDescent="0.25">
      <c r="B239" s="143" t="s">
        <v>91</v>
      </c>
      <c r="C239" s="144">
        <v>11</v>
      </c>
      <c r="D239" s="145">
        <v>-0.99543757776856079</v>
      </c>
      <c r="E239" s="144">
        <v>3877</v>
      </c>
      <c r="F239" s="145">
        <f t="shared" si="54"/>
        <v>351.45454545454544</v>
      </c>
      <c r="G239" s="144">
        <v>5248</v>
      </c>
      <c r="H239" s="145">
        <f t="shared" si="55"/>
        <v>0.35362393603301512</v>
      </c>
      <c r="I239" s="144">
        <v>4889</v>
      </c>
      <c r="J239" s="145">
        <f t="shared" si="56"/>
        <v>-6.8407012195121908E-2</v>
      </c>
      <c r="K239" s="144">
        <v>3947</v>
      </c>
      <c r="L239" s="145">
        <f t="shared" si="57"/>
        <v>-0.19267743914911029</v>
      </c>
      <c r="M239" s="144"/>
      <c r="N239" s="145"/>
    </row>
    <row r="240" spans="2:15" x14ac:dyDescent="0.25">
      <c r="B240" s="143" t="s">
        <v>93</v>
      </c>
      <c r="C240" s="144">
        <v>51</v>
      </c>
      <c r="D240" s="145">
        <v>-0.97949336550060317</v>
      </c>
      <c r="E240" s="144">
        <v>3914</v>
      </c>
      <c r="F240" s="145">
        <f t="shared" si="54"/>
        <v>75.745098039215691</v>
      </c>
      <c r="G240" s="144">
        <v>4094</v>
      </c>
      <c r="H240" s="145">
        <f t="shared" si="55"/>
        <v>4.598875830352589E-2</v>
      </c>
      <c r="I240" s="144">
        <v>4075</v>
      </c>
      <c r="J240" s="145">
        <f t="shared" si="56"/>
        <v>-4.6409379579872567E-3</v>
      </c>
      <c r="K240" s="144">
        <v>4912</v>
      </c>
      <c r="L240" s="145">
        <f t="shared" si="57"/>
        <v>0.20539877300613507</v>
      </c>
      <c r="M240" s="144"/>
      <c r="N240" s="145"/>
    </row>
    <row r="241" spans="2:15" ht="15.75" x14ac:dyDescent="0.25">
      <c r="B241" s="146" t="s">
        <v>30</v>
      </c>
      <c r="C241" s="147">
        <v>15372</v>
      </c>
      <c r="D241" s="148">
        <v>-0.17713184519030034</v>
      </c>
      <c r="E241" s="147">
        <v>9958</v>
      </c>
      <c r="F241" s="148">
        <f t="shared" si="54"/>
        <v>-0.35219880301847517</v>
      </c>
      <c r="G241" s="147">
        <v>24691</v>
      </c>
      <c r="H241" s="148">
        <f t="shared" si="55"/>
        <v>1.4795139586262303</v>
      </c>
      <c r="I241" s="147">
        <v>28155</v>
      </c>
      <c r="J241" s="148">
        <f t="shared" si="56"/>
        <v>0.14029403426349685</v>
      </c>
      <c r="K241" s="147">
        <v>26591</v>
      </c>
      <c r="L241" s="148">
        <f t="shared" si="57"/>
        <v>-5.554963594388207E-2</v>
      </c>
      <c r="M241" s="147">
        <v>9741</v>
      </c>
      <c r="N241" s="148">
        <v>-7.0160366552119102E-2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N244" s="101"/>
    </row>
    <row r="250" spans="2:15" ht="48.75" customHeight="1" thickBot="1" x14ac:dyDescent="0.3">
      <c r="B250" s="12" t="s">
        <v>285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147</v>
      </c>
    </row>
    <row r="251" spans="2:15" ht="10.5" customHeight="1" thickBot="1" x14ac:dyDescent="0.3">
      <c r="B251" s="130"/>
      <c r="C251" s="131"/>
      <c r="D251" s="130"/>
      <c r="E251" s="130"/>
      <c r="F251" s="130"/>
      <c r="G251" s="130"/>
      <c r="H251" s="130"/>
      <c r="I251" s="130"/>
      <c r="J251" s="130"/>
      <c r="K251" s="130"/>
      <c r="L251" s="130"/>
      <c r="M251" s="4"/>
      <c r="N251" s="4"/>
      <c r="O251" s="1" t="s">
        <v>148</v>
      </c>
    </row>
    <row r="252" spans="2:15" ht="22.5" thickTop="1" thickBot="1" x14ac:dyDescent="0.3">
      <c r="B252" s="150" t="str">
        <f>C252</f>
        <v>Suecia</v>
      </c>
      <c r="C252" s="133" t="s">
        <v>131</v>
      </c>
      <c r="D252" s="134"/>
      <c r="E252" s="134"/>
      <c r="F252" s="134"/>
      <c r="G252" s="134"/>
      <c r="H252" s="134"/>
      <c r="I252" s="134"/>
      <c r="J252" s="134"/>
      <c r="K252" s="134"/>
      <c r="L252" s="134"/>
      <c r="M252" s="134"/>
      <c r="N252" s="134"/>
    </row>
    <row r="253" spans="2:15" ht="22.5" thickTop="1" thickBot="1" x14ac:dyDescent="0.3">
      <c r="B253" s="135"/>
      <c r="C253" s="136">
        <f>$C$7</f>
        <v>2020</v>
      </c>
      <c r="D253" s="137"/>
      <c r="E253" s="138">
        <f>$E$7</f>
        <v>2021</v>
      </c>
      <c r="F253" s="137"/>
      <c r="G253" s="138">
        <f>$G$7</f>
        <v>2022</v>
      </c>
      <c r="H253" s="137"/>
      <c r="I253" s="138">
        <f>$I$7</f>
        <v>2023</v>
      </c>
      <c r="J253" s="137"/>
      <c r="K253" s="138">
        <f>$K$7</f>
        <v>2024</v>
      </c>
      <c r="L253" s="137"/>
      <c r="M253" s="138">
        <f>$M$7</f>
        <v>2025</v>
      </c>
      <c r="N253" s="139"/>
    </row>
    <row r="254" spans="2:15" ht="16.5" thickTop="1" thickBot="1" x14ac:dyDescent="0.3">
      <c r="B254" s="107"/>
      <c r="C254" s="140" t="s">
        <v>69</v>
      </c>
      <c r="D254" s="141" t="str">
        <f>CONCATENATE("var. ",RIGHT(C253,2),"/",RIGHT(C253-1,2))</f>
        <v>var. 20/19</v>
      </c>
      <c r="E254" s="142" t="s">
        <v>69</v>
      </c>
      <c r="F254" s="141" t="str">
        <f>CONCATENATE("var. ",RIGHT(E253,2),"/",RIGHT(E253-1,2))</f>
        <v>var. 21/20</v>
      </c>
      <c r="G254" s="142" t="s">
        <v>69</v>
      </c>
      <c r="H254" s="141" t="str">
        <f>CONCATENATE("var. ",RIGHT(G253,2),"/",RIGHT(G253-1,2))</f>
        <v>var. 22/21</v>
      </c>
      <c r="I254" s="142" t="s">
        <v>69</v>
      </c>
      <c r="J254" s="141" t="s">
        <v>248</v>
      </c>
      <c r="K254" s="142" t="s">
        <v>69</v>
      </c>
      <c r="L254" s="141" t="s">
        <v>249</v>
      </c>
      <c r="M254" s="142" t="s">
        <v>69</v>
      </c>
      <c r="N254" s="141" t="s">
        <v>275</v>
      </c>
    </row>
    <row r="255" spans="2:15" x14ac:dyDescent="0.25">
      <c r="B255" s="143" t="s">
        <v>71</v>
      </c>
      <c r="C255" s="144">
        <v>9860</v>
      </c>
      <c r="D255" s="145">
        <v>-0.18512396694214872</v>
      </c>
      <c r="E255" s="144">
        <v>61</v>
      </c>
      <c r="F255" s="145">
        <f t="shared" ref="F255:J267" si="59">IFERROR(E255/C255-1,"-")</f>
        <v>-0.9938133874239351</v>
      </c>
      <c r="G255" s="144">
        <v>1650</v>
      </c>
      <c r="H255" s="145">
        <f t="shared" si="59"/>
        <v>26.049180327868854</v>
      </c>
      <c r="I255" s="144">
        <v>4002</v>
      </c>
      <c r="J255" s="145">
        <f t="shared" si="59"/>
        <v>1.4254545454545453</v>
      </c>
      <c r="K255" s="144">
        <v>3362</v>
      </c>
      <c r="L255" s="145">
        <f t="shared" ref="L255:L267" si="60">IFERROR(K255/I255-1,"-")</f>
        <v>-0.15992003998001003</v>
      </c>
      <c r="M255" s="144">
        <v>2656</v>
      </c>
      <c r="N255" s="145">
        <f t="shared" ref="N255:N263" si="61">IFERROR(M255/K255-1,"-")</f>
        <v>-0.20999405116002379</v>
      </c>
    </row>
    <row r="256" spans="2:15" x14ac:dyDescent="0.25">
      <c r="B256" s="143" t="s">
        <v>73</v>
      </c>
      <c r="C256" s="144">
        <v>14874</v>
      </c>
      <c r="D256" s="145">
        <v>0.75649504015115721</v>
      </c>
      <c r="E256" s="144">
        <v>35</v>
      </c>
      <c r="F256" s="145">
        <f t="shared" si="59"/>
        <v>-0.99764690063197525</v>
      </c>
      <c r="G256" s="144">
        <v>1120</v>
      </c>
      <c r="H256" s="145">
        <f t="shared" si="59"/>
        <v>31</v>
      </c>
      <c r="I256" s="144">
        <v>3629</v>
      </c>
      <c r="J256" s="145">
        <f t="shared" si="59"/>
        <v>2.2401785714285714</v>
      </c>
      <c r="K256" s="144">
        <v>3238</v>
      </c>
      <c r="L256" s="145">
        <f t="shared" si="60"/>
        <v>-0.10774317993937721</v>
      </c>
      <c r="M256" s="144">
        <v>2572</v>
      </c>
      <c r="N256" s="145">
        <f t="shared" si="61"/>
        <v>-0.2056825200741198</v>
      </c>
    </row>
    <row r="257" spans="2:14" x14ac:dyDescent="0.25">
      <c r="B257" s="143" t="s">
        <v>75</v>
      </c>
      <c r="C257" s="144">
        <v>4046</v>
      </c>
      <c r="D257" s="145">
        <v>-0.47631374579342478</v>
      </c>
      <c r="E257" s="144">
        <v>64</v>
      </c>
      <c r="F257" s="145">
        <f t="shared" si="59"/>
        <v>-0.98418190805734063</v>
      </c>
      <c r="G257" s="144">
        <v>2215</v>
      </c>
      <c r="H257" s="145">
        <f t="shared" si="59"/>
        <v>33.609375</v>
      </c>
      <c r="I257" s="144">
        <v>2337</v>
      </c>
      <c r="J257" s="145">
        <f t="shared" si="59"/>
        <v>5.5079006772009054E-2</v>
      </c>
      <c r="K257" s="144">
        <v>2853</v>
      </c>
      <c r="L257" s="145">
        <f t="shared" si="60"/>
        <v>0.22079589216944795</v>
      </c>
      <c r="M257" s="144"/>
      <c r="N257" s="145"/>
    </row>
    <row r="258" spans="2:14" x14ac:dyDescent="0.25">
      <c r="B258" s="143" t="s">
        <v>77</v>
      </c>
      <c r="C258" s="144">
        <v>0</v>
      </c>
      <c r="D258" s="145">
        <v>-1</v>
      </c>
      <c r="E258" s="144">
        <v>0</v>
      </c>
      <c r="F258" s="145" t="str">
        <f t="shared" si="59"/>
        <v>-</v>
      </c>
      <c r="G258" s="144">
        <v>1354</v>
      </c>
      <c r="H258" s="145" t="str">
        <f t="shared" si="59"/>
        <v>-</v>
      </c>
      <c r="I258" s="144">
        <v>2417</v>
      </c>
      <c r="J258" s="145">
        <f t="shared" si="59"/>
        <v>0.78508124076809449</v>
      </c>
      <c r="K258" s="144">
        <v>920</v>
      </c>
      <c r="L258" s="145">
        <f t="shared" si="60"/>
        <v>-0.61936284650393048</v>
      </c>
      <c r="M258" s="144"/>
      <c r="N258" s="145"/>
    </row>
    <row r="259" spans="2:14" x14ac:dyDescent="0.25">
      <c r="B259" s="143" t="s">
        <v>79</v>
      </c>
      <c r="C259" s="144">
        <v>0</v>
      </c>
      <c r="D259" s="145">
        <v>-1</v>
      </c>
      <c r="E259" s="144">
        <v>11</v>
      </c>
      <c r="F259" s="145" t="str">
        <f t="shared" si="59"/>
        <v>-</v>
      </c>
      <c r="G259" s="144">
        <v>12</v>
      </c>
      <c r="H259" s="145">
        <f t="shared" si="59"/>
        <v>9.0909090909090828E-2</v>
      </c>
      <c r="I259" s="144">
        <v>133</v>
      </c>
      <c r="J259" s="145">
        <f t="shared" si="59"/>
        <v>10.083333333333334</v>
      </c>
      <c r="K259" s="144">
        <v>71</v>
      </c>
      <c r="L259" s="145">
        <f t="shared" si="60"/>
        <v>-0.46616541353383456</v>
      </c>
      <c r="M259" s="144"/>
      <c r="N259" s="145"/>
    </row>
    <row r="260" spans="2:14" x14ac:dyDescent="0.25">
      <c r="B260" s="143" t="s">
        <v>81</v>
      </c>
      <c r="C260" s="144">
        <v>0</v>
      </c>
      <c r="D260" s="145">
        <v>-1</v>
      </c>
      <c r="E260" s="144">
        <v>11</v>
      </c>
      <c r="F260" s="145" t="str">
        <f t="shared" si="59"/>
        <v>-</v>
      </c>
      <c r="G260" s="144">
        <v>46</v>
      </c>
      <c r="H260" s="145">
        <f t="shared" si="59"/>
        <v>3.1818181818181817</v>
      </c>
      <c r="I260" s="144">
        <v>42</v>
      </c>
      <c r="J260" s="145">
        <f t="shared" si="59"/>
        <v>-8.6956521739130488E-2</v>
      </c>
      <c r="K260" s="144">
        <v>24</v>
      </c>
      <c r="L260" s="145">
        <f t="shared" si="60"/>
        <v>-0.4285714285714286</v>
      </c>
      <c r="M260" s="144"/>
      <c r="N260" s="145"/>
    </row>
    <row r="261" spans="2:14" x14ac:dyDescent="0.25">
      <c r="B261" s="143" t="s">
        <v>83</v>
      </c>
      <c r="C261" s="144">
        <v>0</v>
      </c>
      <c r="D261" s="145">
        <v>-1</v>
      </c>
      <c r="E261" s="144">
        <v>24</v>
      </c>
      <c r="F261" s="145" t="str">
        <f t="shared" si="59"/>
        <v>-</v>
      </c>
      <c r="G261" s="144">
        <v>101</v>
      </c>
      <c r="H261" s="145">
        <f t="shared" si="59"/>
        <v>3.208333333333333</v>
      </c>
      <c r="I261" s="144">
        <v>112</v>
      </c>
      <c r="J261" s="145">
        <f t="shared" si="59"/>
        <v>0.10891089108910901</v>
      </c>
      <c r="K261" s="144">
        <v>146</v>
      </c>
      <c r="L261" s="145">
        <f t="shared" si="60"/>
        <v>0.3035714285714286</v>
      </c>
      <c r="M261" s="144"/>
      <c r="N261" s="145"/>
    </row>
    <row r="262" spans="2:14" x14ac:dyDescent="0.25">
      <c r="B262" s="143" t="s">
        <v>85</v>
      </c>
      <c r="C262" s="144">
        <v>17</v>
      </c>
      <c r="D262" s="145">
        <v>-0.90555555555555556</v>
      </c>
      <c r="E262" s="144">
        <v>0</v>
      </c>
      <c r="F262" s="145">
        <f t="shared" si="59"/>
        <v>-1</v>
      </c>
      <c r="G262" s="144">
        <v>101</v>
      </c>
      <c r="H262" s="145" t="str">
        <f t="shared" si="59"/>
        <v>-</v>
      </c>
      <c r="I262" s="144">
        <v>188</v>
      </c>
      <c r="J262" s="145">
        <f t="shared" si="59"/>
        <v>0.86138613861386149</v>
      </c>
      <c r="K262" s="144">
        <v>3</v>
      </c>
      <c r="L262" s="145">
        <f t="shared" si="60"/>
        <v>-0.98404255319148937</v>
      </c>
      <c r="M262" s="144"/>
      <c r="N262" s="145"/>
    </row>
    <row r="263" spans="2:14" x14ac:dyDescent="0.25">
      <c r="B263" s="143" t="s">
        <v>87</v>
      </c>
      <c r="C263" s="144">
        <v>0</v>
      </c>
      <c r="D263" s="145">
        <v>-1</v>
      </c>
      <c r="E263" s="144">
        <v>0</v>
      </c>
      <c r="F263" s="145" t="str">
        <f t="shared" si="59"/>
        <v>-</v>
      </c>
      <c r="G263" s="144">
        <v>15</v>
      </c>
      <c r="H263" s="145" t="str">
        <f t="shared" si="59"/>
        <v>-</v>
      </c>
      <c r="I263" s="144">
        <v>53</v>
      </c>
      <c r="J263" s="145">
        <f t="shared" si="59"/>
        <v>2.5333333333333332</v>
      </c>
      <c r="K263" s="144">
        <v>102</v>
      </c>
      <c r="L263" s="145">
        <f t="shared" si="60"/>
        <v>0.92452830188679247</v>
      </c>
      <c r="M263" s="144"/>
      <c r="N263" s="145"/>
    </row>
    <row r="264" spans="2:14" x14ac:dyDescent="0.25">
      <c r="B264" s="143" t="s">
        <v>89</v>
      </c>
      <c r="C264" s="144">
        <v>331</v>
      </c>
      <c r="D264" s="145">
        <v>-0.79780085522296884</v>
      </c>
      <c r="E264" s="144">
        <v>446</v>
      </c>
      <c r="F264" s="145">
        <f t="shared" si="59"/>
        <v>0.34743202416918439</v>
      </c>
      <c r="G264" s="144">
        <v>612</v>
      </c>
      <c r="H264" s="145">
        <f t="shared" si="59"/>
        <v>0.37219730941704032</v>
      </c>
      <c r="I264" s="144">
        <v>560</v>
      </c>
      <c r="J264" s="145">
        <f t="shared" si="59"/>
        <v>-8.496732026143794E-2</v>
      </c>
      <c r="K264" s="144">
        <v>1129</v>
      </c>
      <c r="L264" s="145">
        <f t="shared" si="60"/>
        <v>1.0160714285714287</v>
      </c>
      <c r="M264" s="144"/>
      <c r="N264" s="145"/>
    </row>
    <row r="265" spans="2:14" x14ac:dyDescent="0.25">
      <c r="B265" s="143" t="s">
        <v>91</v>
      </c>
      <c r="C265" s="144">
        <v>300</v>
      </c>
      <c r="D265" s="145">
        <v>-0.95227489659560927</v>
      </c>
      <c r="E265" s="144">
        <v>2974</v>
      </c>
      <c r="F265" s="145">
        <f t="shared" si="59"/>
        <v>8.913333333333334</v>
      </c>
      <c r="G265" s="144">
        <v>2952</v>
      </c>
      <c r="H265" s="145">
        <f t="shared" si="59"/>
        <v>-7.3974445191661298E-3</v>
      </c>
      <c r="I265" s="144">
        <v>3991</v>
      </c>
      <c r="J265" s="145">
        <f t="shared" si="59"/>
        <v>0.35196476964769641</v>
      </c>
      <c r="K265" s="144">
        <v>3568</v>
      </c>
      <c r="L265" s="145">
        <f t="shared" si="60"/>
        <v>-0.10598847406664991</v>
      </c>
      <c r="M265" s="144"/>
      <c r="N265" s="145"/>
    </row>
    <row r="266" spans="2:14" x14ac:dyDescent="0.25">
      <c r="B266" s="143" t="s">
        <v>93</v>
      </c>
      <c r="C266" s="144">
        <v>55</v>
      </c>
      <c r="D266" s="145">
        <v>-0.99095394736842102</v>
      </c>
      <c r="E266" s="144">
        <v>2732</v>
      </c>
      <c r="F266" s="145">
        <f t="shared" si="59"/>
        <v>48.672727272727272</v>
      </c>
      <c r="G266" s="144">
        <v>4086</v>
      </c>
      <c r="H266" s="145">
        <f t="shared" si="59"/>
        <v>0.49560761346998539</v>
      </c>
      <c r="I266" s="144">
        <v>3911</v>
      </c>
      <c r="J266" s="145">
        <f t="shared" si="59"/>
        <v>-4.2829172785119884E-2</v>
      </c>
      <c r="K266" s="144">
        <v>3681</v>
      </c>
      <c r="L266" s="145">
        <f t="shared" si="60"/>
        <v>-5.8808488877524878E-2</v>
      </c>
      <c r="M266" s="144"/>
      <c r="N266" s="145"/>
    </row>
    <row r="267" spans="2:14" ht="15.75" x14ac:dyDescent="0.25">
      <c r="B267" s="146" t="s">
        <v>30</v>
      </c>
      <c r="C267" s="147">
        <v>29519</v>
      </c>
      <c r="D267" s="148">
        <v>-0.38350528382273086</v>
      </c>
      <c r="E267" s="147">
        <v>6358</v>
      </c>
      <c r="F267" s="148">
        <f t="shared" si="59"/>
        <v>-0.78461329990853346</v>
      </c>
      <c r="G267" s="147">
        <v>14264</v>
      </c>
      <c r="H267" s="148">
        <f t="shared" si="59"/>
        <v>1.2434727901855931</v>
      </c>
      <c r="I267" s="147">
        <v>21375</v>
      </c>
      <c r="J267" s="148">
        <f t="shared" si="59"/>
        <v>0.49852776219854178</v>
      </c>
      <c r="K267" s="147">
        <v>19097</v>
      </c>
      <c r="L267" s="148">
        <f t="shared" si="60"/>
        <v>-0.10657309941520465</v>
      </c>
      <c r="M267" s="147">
        <v>5228</v>
      </c>
      <c r="N267" s="148">
        <v>-0.20787878787878789</v>
      </c>
    </row>
    <row r="268" spans="2:14" ht="6" customHeight="1" x14ac:dyDescent="0.25"/>
    <row r="269" spans="2:14" x14ac:dyDescent="0.25">
      <c r="B269" s="129" t="s">
        <v>55</v>
      </c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</row>
    <row r="270" spans="2:14" x14ac:dyDescent="0.25">
      <c r="C270" s="149"/>
      <c r="K270" s="149"/>
      <c r="N270" s="101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9CECA-7C7A-4243-ACF3-A281A0EA84EB}">
  <sheetPr>
    <tabColor rgb="FFF29140"/>
  </sheetPr>
  <dimension ref="A4:O11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8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",RIGHT(E7,2),"/",RIGHT(C7,2))</f>
        <v>var 21/20</v>
      </c>
      <c r="G8" s="142" t="s">
        <v>69</v>
      </c>
      <c r="H8" s="141" t="str">
        <f>CONCATENATE("var ",RIGHT(G7,2),"/",RIGHT(E7,2))</f>
        <v>var 22/21</v>
      </c>
      <c r="I8" s="142" t="s">
        <v>69</v>
      </c>
      <c r="J8" s="141" t="str">
        <f>CONCATENATE("var ",RIGHT(I7,2),"/",RIGHT(G7,2))</f>
        <v>var 23/22</v>
      </c>
      <c r="K8" s="142" t="s">
        <v>69</v>
      </c>
      <c r="L8" s="141" t="str">
        <f>CONCATENATE("var ",RIGHT(K7,2),"/",RIGHT(I7,2))</f>
        <v>var 24/23</v>
      </c>
      <c r="M8" s="142" t="s">
        <v>69</v>
      </c>
      <c r="N8" s="141" t="str">
        <f>CONCATENATE("var ",RIGHT(M7,2),"/",RIGHT(K7,2))</f>
        <v>var 25/24</v>
      </c>
    </row>
    <row r="9" spans="1:15" x14ac:dyDescent="0.25">
      <c r="A9" s="1" t="s">
        <v>70</v>
      </c>
      <c r="B9" s="143" t="s">
        <v>71</v>
      </c>
      <c r="C9" s="144">
        <v>157800</v>
      </c>
      <c r="D9" s="145">
        <v>9.3902719852620997E-3</v>
      </c>
      <c r="E9" s="144">
        <v>26469</v>
      </c>
      <c r="F9" s="145">
        <f t="shared" ref="F9:L21" si="0">IFERROR(E9/C9-1,"-")</f>
        <v>-0.83226235741444865</v>
      </c>
      <c r="G9" s="144">
        <v>114870</v>
      </c>
      <c r="H9" s="145">
        <f t="shared" si="0"/>
        <v>3.3397937209565907</v>
      </c>
      <c r="I9" s="144">
        <v>163920</v>
      </c>
      <c r="J9" s="145">
        <f t="shared" si="0"/>
        <v>0.4270044398015147</v>
      </c>
      <c r="K9" s="144">
        <v>173408</v>
      </c>
      <c r="L9" s="145">
        <f t="shared" si="0"/>
        <v>5.7881893606637425E-2</v>
      </c>
      <c r="M9" s="144">
        <v>169944</v>
      </c>
      <c r="N9" s="145">
        <f t="shared" ref="N9:N17" si="1">IFERROR(M9/K9-1,"-")</f>
        <v>-1.9976010334009975E-2</v>
      </c>
    </row>
    <row r="10" spans="1:15" x14ac:dyDescent="0.25">
      <c r="A10" s="1" t="s">
        <v>72</v>
      </c>
      <c r="B10" s="143" t="s">
        <v>73</v>
      </c>
      <c r="C10" s="144">
        <v>172884</v>
      </c>
      <c r="D10" s="145">
        <v>0.19373593139353429</v>
      </c>
      <c r="E10" s="144">
        <v>18511</v>
      </c>
      <c r="F10" s="145">
        <f t="shared" si="0"/>
        <v>-0.89292820619606206</v>
      </c>
      <c r="G10" s="144">
        <v>141290</v>
      </c>
      <c r="H10" s="145">
        <f t="shared" si="0"/>
        <v>6.6327589001134459</v>
      </c>
      <c r="I10" s="144">
        <v>156374</v>
      </c>
      <c r="J10" s="145">
        <f t="shared" si="0"/>
        <v>0.10675914785193563</v>
      </c>
      <c r="K10" s="144">
        <v>166759</v>
      </c>
      <c r="L10" s="145">
        <f t="shared" si="0"/>
        <v>6.6411295995497888E-2</v>
      </c>
      <c r="M10" s="144">
        <v>168166</v>
      </c>
      <c r="N10" s="145">
        <f t="shared" si="1"/>
        <v>8.437325721550204E-3</v>
      </c>
    </row>
    <row r="11" spans="1:15" x14ac:dyDescent="0.25">
      <c r="A11" s="1" t="s">
        <v>74</v>
      </c>
      <c r="B11" s="143" t="s">
        <v>75</v>
      </c>
      <c r="C11" s="144">
        <v>82007</v>
      </c>
      <c r="D11" s="145">
        <v>-0.47045111131200679</v>
      </c>
      <c r="E11" s="144">
        <v>22143</v>
      </c>
      <c r="F11" s="145">
        <f t="shared" si="0"/>
        <v>-0.72998646457009775</v>
      </c>
      <c r="G11" s="144">
        <v>148905</v>
      </c>
      <c r="H11" s="145">
        <f t="shared" si="0"/>
        <v>5.724698550331933</v>
      </c>
      <c r="I11" s="144">
        <v>146134</v>
      </c>
      <c r="J11" s="145">
        <f t="shared" si="0"/>
        <v>-1.8609180349887566E-2</v>
      </c>
      <c r="K11" s="144">
        <v>176870</v>
      </c>
      <c r="L11" s="145">
        <f t="shared" si="0"/>
        <v>0.21032750762998353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22148</v>
      </c>
      <c r="F12" s="145" t="str">
        <f t="shared" si="0"/>
        <v>-</v>
      </c>
      <c r="G12" s="144">
        <v>152510</v>
      </c>
      <c r="H12" s="145">
        <f t="shared" si="0"/>
        <v>5.885949069893444</v>
      </c>
      <c r="I12" s="144">
        <v>144835</v>
      </c>
      <c r="J12" s="145">
        <f t="shared" si="0"/>
        <v>-5.0324568880729115E-2</v>
      </c>
      <c r="K12" s="144">
        <v>154662</v>
      </c>
      <c r="L12" s="145">
        <f t="shared" si="0"/>
        <v>6.7849621983636643E-2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24096</v>
      </c>
      <c r="F13" s="145" t="str">
        <f t="shared" si="0"/>
        <v>-</v>
      </c>
      <c r="G13" s="144">
        <v>125910</v>
      </c>
      <c r="H13" s="145">
        <f t="shared" si="0"/>
        <v>4.2253486055776897</v>
      </c>
      <c r="I13" s="144">
        <v>140451</v>
      </c>
      <c r="J13" s="145">
        <f t="shared" si="0"/>
        <v>0.11548725279961869</v>
      </c>
      <c r="K13" s="144">
        <v>159924</v>
      </c>
      <c r="L13" s="145">
        <f t="shared" si="0"/>
        <v>0.1386462182540531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18794</v>
      </c>
      <c r="F14" s="145" t="str">
        <f t="shared" si="0"/>
        <v>-</v>
      </c>
      <c r="G14" s="144">
        <v>132220</v>
      </c>
      <c r="H14" s="145">
        <f t="shared" si="0"/>
        <v>6.0352240076620198</v>
      </c>
      <c r="I14" s="144">
        <v>142289</v>
      </c>
      <c r="J14" s="145">
        <f t="shared" si="0"/>
        <v>7.6153380729087949E-2</v>
      </c>
      <c r="K14" s="144">
        <v>157113</v>
      </c>
      <c r="L14" s="145">
        <f t="shared" si="0"/>
        <v>0.10418233313889336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61086</v>
      </c>
      <c r="F15" s="145" t="str">
        <f t="shared" si="0"/>
        <v>-</v>
      </c>
      <c r="G15" s="144">
        <v>159520</v>
      </c>
      <c r="H15" s="145">
        <f t="shared" si="0"/>
        <v>1.6114003208591168</v>
      </c>
      <c r="I15" s="144">
        <v>166431</v>
      </c>
      <c r="J15" s="145">
        <f t="shared" si="0"/>
        <v>4.3323721163490481E-2</v>
      </c>
      <c r="K15" s="144">
        <v>173767</v>
      </c>
      <c r="L15" s="145">
        <f t="shared" si="0"/>
        <v>4.4078326754030117E-2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60513</v>
      </c>
      <c r="D16" s="145">
        <v>-0.66723673357162494</v>
      </c>
      <c r="E16" s="144">
        <v>94829</v>
      </c>
      <c r="F16" s="145">
        <f t="shared" si="0"/>
        <v>0.56708475864690233</v>
      </c>
      <c r="G16" s="144">
        <v>178525</v>
      </c>
      <c r="H16" s="145">
        <f t="shared" si="0"/>
        <v>0.88259920488458166</v>
      </c>
      <c r="I16" s="144">
        <v>181874</v>
      </c>
      <c r="J16" s="145">
        <f t="shared" si="0"/>
        <v>1.875927741212724E-2</v>
      </c>
      <c r="K16" s="144">
        <v>179514</v>
      </c>
      <c r="L16" s="145">
        <f t="shared" si="0"/>
        <v>-1.2976016362976517E-2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22909</v>
      </c>
      <c r="D17" s="145">
        <v>-0.86040885964110536</v>
      </c>
      <c r="E17" s="144">
        <v>89027</v>
      </c>
      <c r="F17" s="145">
        <f t="shared" si="0"/>
        <v>2.8861146274389977</v>
      </c>
      <c r="G17" s="144">
        <v>136089</v>
      </c>
      <c r="H17" s="145">
        <f t="shared" si="0"/>
        <v>0.52862614712390621</v>
      </c>
      <c r="I17" s="144">
        <v>150809</v>
      </c>
      <c r="J17" s="145">
        <f t="shared" si="0"/>
        <v>0.10816450998978611</v>
      </c>
      <c r="K17" s="144">
        <v>145872</v>
      </c>
      <c r="L17" s="145">
        <f t="shared" si="0"/>
        <v>-3.2736773004263697E-2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24343</v>
      </c>
      <c r="D18" s="145">
        <v>-0.84925814921232534</v>
      </c>
      <c r="E18" s="144">
        <v>137179</v>
      </c>
      <c r="F18" s="145">
        <f t="shared" si="0"/>
        <v>4.6352544879431461</v>
      </c>
      <c r="G18" s="144">
        <v>154114</v>
      </c>
      <c r="H18" s="145">
        <f t="shared" si="0"/>
        <v>0.12345184029625522</v>
      </c>
      <c r="I18" s="144">
        <v>170708</v>
      </c>
      <c r="J18" s="145">
        <f t="shared" si="0"/>
        <v>0.10767354036622234</v>
      </c>
      <c r="K18" s="144">
        <v>177711</v>
      </c>
      <c r="L18" s="145">
        <f t="shared" si="0"/>
        <v>4.1023267802329233E-2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30656</v>
      </c>
      <c r="D19" s="145">
        <v>-0.78903470439671608</v>
      </c>
      <c r="E19" s="144">
        <v>137494</v>
      </c>
      <c r="F19" s="145">
        <f t="shared" si="0"/>
        <v>3.4850600208768263</v>
      </c>
      <c r="G19" s="144">
        <v>153023</v>
      </c>
      <c r="H19" s="145">
        <f t="shared" si="0"/>
        <v>0.11294311024481063</v>
      </c>
      <c r="I19" s="144">
        <v>164389</v>
      </c>
      <c r="J19" s="145">
        <f t="shared" si="0"/>
        <v>7.427641596361334E-2</v>
      </c>
      <c r="K19" s="144">
        <v>162641</v>
      </c>
      <c r="L19" s="145">
        <f t="shared" si="0"/>
        <v>-1.0633314881166034E-2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33192</v>
      </c>
      <c r="D20" s="145">
        <v>-0.77792348556823809</v>
      </c>
      <c r="E20" s="144">
        <v>123213</v>
      </c>
      <c r="F20" s="145">
        <f t="shared" si="0"/>
        <v>2.7121294287780189</v>
      </c>
      <c r="G20" s="144">
        <v>156141</v>
      </c>
      <c r="H20" s="145">
        <f t="shared" si="0"/>
        <v>0.26724452776898544</v>
      </c>
      <c r="I20" s="144">
        <v>158524</v>
      </c>
      <c r="J20" s="145">
        <f t="shared" si="0"/>
        <v>1.5261846664232914E-2</v>
      </c>
      <c r="K20" s="144">
        <v>160539</v>
      </c>
      <c r="L20" s="145">
        <f t="shared" si="0"/>
        <v>1.271100905856537E-2</v>
      </c>
      <c r="M20" s="144"/>
      <c r="N20" s="145"/>
    </row>
    <row r="21" spans="1:15" ht="15.75" x14ac:dyDescent="0.25">
      <c r="A21" s="1"/>
      <c r="B21" s="146" t="s">
        <v>30</v>
      </c>
      <c r="C21" s="147">
        <v>610766</v>
      </c>
      <c r="D21" s="148">
        <v>-0.67105747874249499</v>
      </c>
      <c r="E21" s="147">
        <v>774989</v>
      </c>
      <c r="F21" s="148">
        <f t="shared" si="0"/>
        <v>0.26888038954362226</v>
      </c>
      <c r="G21" s="147">
        <v>1753117</v>
      </c>
      <c r="H21" s="148">
        <f t="shared" si="0"/>
        <v>1.2621185591021291</v>
      </c>
      <c r="I21" s="147">
        <v>1886738</v>
      </c>
      <c r="J21" s="148">
        <f t="shared" si="0"/>
        <v>7.6219100037247856E-2</v>
      </c>
      <c r="K21" s="147">
        <v>1988780</v>
      </c>
      <c r="L21" s="148">
        <f t="shared" si="0"/>
        <v>5.4083820859069931E-2</v>
      </c>
      <c r="M21" s="147">
        <v>338110</v>
      </c>
      <c r="N21" s="148">
        <v>-6.0470298412250711E-3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K24" s="149"/>
      <c r="N24" s="101"/>
    </row>
    <row r="26" spans="1:15" ht="48.75" customHeight="1" thickBot="1" x14ac:dyDescent="0.3">
      <c r="B26" s="12" t="s">
        <v>286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137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15" x14ac:dyDescent="0.25">
      <c r="B31" s="143" t="s">
        <v>71</v>
      </c>
      <c r="C31" s="144">
        <v>114606</v>
      </c>
      <c r="D31" s="145">
        <v>-7.2073320743603064E-3</v>
      </c>
      <c r="E31" s="144">
        <v>23694</v>
      </c>
      <c r="F31" s="145">
        <f t="shared" ref="F31:J43" si="2">IFERROR(E31/C31-1,"-")</f>
        <v>-0.79325689754463113</v>
      </c>
      <c r="G31" s="144">
        <v>90631</v>
      </c>
      <c r="H31" s="145">
        <f t="shared" si="2"/>
        <v>2.8250611969274924</v>
      </c>
      <c r="I31" s="144">
        <v>134558</v>
      </c>
      <c r="J31" s="145">
        <f t="shared" si="2"/>
        <v>0.48467963500347566</v>
      </c>
      <c r="K31" s="144">
        <v>142289</v>
      </c>
      <c r="L31" s="145">
        <f t="shared" ref="L31:L43" si="3">IFERROR(K31/I31-1,"-")</f>
        <v>5.7454777865307172E-2</v>
      </c>
      <c r="M31" s="144">
        <v>138341</v>
      </c>
      <c r="N31" s="145">
        <f t="shared" ref="N31:N39" si="4">IFERROR(M31/K31-1,"-")</f>
        <v>-2.7746347222905476E-2</v>
      </c>
    </row>
    <row r="32" spans="1:15" x14ac:dyDescent="0.25">
      <c r="B32" s="143" t="s">
        <v>73</v>
      </c>
      <c r="C32" s="144">
        <v>133643</v>
      </c>
      <c r="D32" s="145">
        <v>0.30898067524021267</v>
      </c>
      <c r="E32" s="144">
        <v>15152</v>
      </c>
      <c r="F32" s="145">
        <f t="shared" si="2"/>
        <v>-0.88662331734546518</v>
      </c>
      <c r="G32" s="144">
        <v>114673</v>
      </c>
      <c r="H32" s="145">
        <f t="shared" si="2"/>
        <v>6.5681758183738124</v>
      </c>
      <c r="I32" s="144">
        <v>128079</v>
      </c>
      <c r="J32" s="145">
        <f t="shared" si="2"/>
        <v>0.11690633366180347</v>
      </c>
      <c r="K32" s="144">
        <v>141936</v>
      </c>
      <c r="L32" s="145">
        <f t="shared" si="3"/>
        <v>0.10819103834352228</v>
      </c>
      <c r="M32" s="144">
        <v>137229</v>
      </c>
      <c r="N32" s="145">
        <f t="shared" si="4"/>
        <v>-3.3162833953331083E-2</v>
      </c>
    </row>
    <row r="33" spans="2:15" x14ac:dyDescent="0.25">
      <c r="B33" s="143" t="s">
        <v>75</v>
      </c>
      <c r="C33" s="144">
        <v>58888</v>
      </c>
      <c r="D33" s="145">
        <v>-0.47479107765578876</v>
      </c>
      <c r="E33" s="144">
        <v>17426</v>
      </c>
      <c r="F33" s="145">
        <f t="shared" si="2"/>
        <v>-0.70408232577095498</v>
      </c>
      <c r="G33" s="144">
        <v>121331</v>
      </c>
      <c r="H33" s="145">
        <f t="shared" si="2"/>
        <v>5.9626420291518425</v>
      </c>
      <c r="I33" s="144">
        <v>117104</v>
      </c>
      <c r="J33" s="145">
        <f t="shared" si="2"/>
        <v>-3.4838582060644052E-2</v>
      </c>
      <c r="K33" s="144">
        <v>145867</v>
      </c>
      <c r="L33" s="145">
        <f t="shared" si="3"/>
        <v>0.24561927858997135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16297</v>
      </c>
      <c r="F34" s="145" t="str">
        <f t="shared" si="2"/>
        <v>-</v>
      </c>
      <c r="G34" s="144">
        <v>129658</v>
      </c>
      <c r="H34" s="145">
        <f t="shared" si="2"/>
        <v>6.9559428115604103</v>
      </c>
      <c r="I34" s="144">
        <v>120355</v>
      </c>
      <c r="J34" s="145">
        <f t="shared" si="2"/>
        <v>-7.1750296935013669E-2</v>
      </c>
      <c r="K34" s="144">
        <v>131033</v>
      </c>
      <c r="L34" s="145">
        <f t="shared" si="3"/>
        <v>8.8720867433841555E-2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18007</v>
      </c>
      <c r="F35" s="145" t="str">
        <f t="shared" si="2"/>
        <v>-</v>
      </c>
      <c r="G35" s="144">
        <v>112218</v>
      </c>
      <c r="H35" s="145">
        <f t="shared" si="2"/>
        <v>5.2319098128505583</v>
      </c>
      <c r="I35" s="144">
        <v>122105</v>
      </c>
      <c r="J35" s="145">
        <f t="shared" si="2"/>
        <v>8.8105295050704857E-2</v>
      </c>
      <c r="K35" s="144">
        <v>138860</v>
      </c>
      <c r="L35" s="145">
        <f t="shared" si="3"/>
        <v>0.1372179681421728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12366</v>
      </c>
      <c r="F36" s="145" t="str">
        <f t="shared" si="2"/>
        <v>-</v>
      </c>
      <c r="G36" s="144">
        <v>116273</v>
      </c>
      <c r="H36" s="145">
        <f t="shared" si="2"/>
        <v>8.4026362607148641</v>
      </c>
      <c r="I36" s="144">
        <v>123362</v>
      </c>
      <c r="J36" s="145">
        <f t="shared" si="2"/>
        <v>6.0968582560009699E-2</v>
      </c>
      <c r="K36" s="144">
        <v>137217</v>
      </c>
      <c r="L36" s="145">
        <f t="shared" si="3"/>
        <v>0.1123117329485579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49368</v>
      </c>
      <c r="F37" s="145" t="str">
        <f t="shared" si="2"/>
        <v>-</v>
      </c>
      <c r="G37" s="144">
        <v>136571</v>
      </c>
      <c r="H37" s="145">
        <f t="shared" si="2"/>
        <v>1.7663871333657428</v>
      </c>
      <c r="I37" s="144">
        <v>139919</v>
      </c>
      <c r="J37" s="145">
        <f t="shared" si="2"/>
        <v>2.4514721280506135E-2</v>
      </c>
      <c r="K37" s="144">
        <v>146858</v>
      </c>
      <c r="L37" s="145">
        <f t="shared" si="3"/>
        <v>4.9592978794874121E-2</v>
      </c>
      <c r="M37" s="144"/>
      <c r="N37" s="145"/>
    </row>
    <row r="38" spans="2:15" x14ac:dyDescent="0.25">
      <c r="B38" s="143" t="s">
        <v>85</v>
      </c>
      <c r="C38" s="144">
        <v>52066</v>
      </c>
      <c r="D38" s="145">
        <v>-0.61346983318609372</v>
      </c>
      <c r="E38" s="144">
        <v>79694</v>
      </c>
      <c r="F38" s="145">
        <f t="shared" si="2"/>
        <v>0.53063419506011611</v>
      </c>
      <c r="G38" s="144">
        <v>151061</v>
      </c>
      <c r="H38" s="145">
        <f t="shared" si="2"/>
        <v>0.89551283659999492</v>
      </c>
      <c r="I38" s="144">
        <v>150474</v>
      </c>
      <c r="J38" s="145">
        <f t="shared" si="2"/>
        <v>-3.8858474391140208E-3</v>
      </c>
      <c r="K38" s="144">
        <v>148337</v>
      </c>
      <c r="L38" s="145">
        <f t="shared" si="3"/>
        <v>-1.4201789013384425E-2</v>
      </c>
      <c r="M38" s="144"/>
      <c r="N38" s="145"/>
    </row>
    <row r="39" spans="2:15" x14ac:dyDescent="0.25">
      <c r="B39" s="143" t="s">
        <v>87</v>
      </c>
      <c r="C39" s="144">
        <v>18190</v>
      </c>
      <c r="D39" s="145">
        <v>-0.85606216468577401</v>
      </c>
      <c r="E39" s="144">
        <v>77109</v>
      </c>
      <c r="F39" s="145">
        <f t="shared" si="2"/>
        <v>3.239087410665201</v>
      </c>
      <c r="G39" s="144">
        <v>116897</v>
      </c>
      <c r="H39" s="145">
        <f t="shared" si="2"/>
        <v>0.51599683564823828</v>
      </c>
      <c r="I39" s="144">
        <v>126900</v>
      </c>
      <c r="J39" s="145">
        <f t="shared" si="2"/>
        <v>8.557105828207745E-2</v>
      </c>
      <c r="K39" s="144">
        <v>122477</v>
      </c>
      <c r="L39" s="145">
        <f t="shared" si="3"/>
        <v>-3.4854215918045717E-2</v>
      </c>
      <c r="M39" s="144"/>
      <c r="N39" s="145"/>
    </row>
    <row r="40" spans="2:15" x14ac:dyDescent="0.25">
      <c r="B40" s="143" t="s">
        <v>89</v>
      </c>
      <c r="C40" s="144">
        <v>20865</v>
      </c>
      <c r="D40" s="145">
        <v>-0.83336794019933558</v>
      </c>
      <c r="E40" s="144">
        <v>116948</v>
      </c>
      <c r="F40" s="145">
        <f t="shared" si="2"/>
        <v>4.6049844236760125</v>
      </c>
      <c r="G40" s="144">
        <v>130908</v>
      </c>
      <c r="H40" s="145">
        <f t="shared" si="2"/>
        <v>0.11936929233505489</v>
      </c>
      <c r="I40" s="144">
        <v>143241</v>
      </c>
      <c r="J40" s="145">
        <f t="shared" si="2"/>
        <v>9.421120176001474E-2</v>
      </c>
      <c r="K40" s="144">
        <v>149661</v>
      </c>
      <c r="L40" s="145">
        <f t="shared" si="3"/>
        <v>4.4819569815904625E-2</v>
      </c>
      <c r="M40" s="144"/>
      <c r="N40" s="145"/>
    </row>
    <row r="41" spans="2:15" x14ac:dyDescent="0.25">
      <c r="B41" s="143" t="s">
        <v>91</v>
      </c>
      <c r="C41" s="144">
        <v>26883</v>
      </c>
      <c r="D41" s="145">
        <v>-0.743213296398892</v>
      </c>
      <c r="E41" s="144">
        <v>114236</v>
      </c>
      <c r="F41" s="145">
        <f t="shared" si="2"/>
        <v>3.2493769296581485</v>
      </c>
      <c r="G41" s="144">
        <v>124620</v>
      </c>
      <c r="H41" s="145">
        <f t="shared" si="2"/>
        <v>9.0899541300465625E-2</v>
      </c>
      <c r="I41" s="144">
        <v>135531</v>
      </c>
      <c r="J41" s="145">
        <f t="shared" si="2"/>
        <v>8.7554164660568201E-2</v>
      </c>
      <c r="K41" s="144">
        <v>131764</v>
      </c>
      <c r="L41" s="145">
        <f t="shared" si="3"/>
        <v>-2.7794379145730463E-2</v>
      </c>
      <c r="M41" s="144"/>
      <c r="N41" s="145"/>
    </row>
    <row r="42" spans="2:15" x14ac:dyDescent="0.25">
      <c r="B42" s="143" t="s">
        <v>93</v>
      </c>
      <c r="C42" s="144">
        <v>28481</v>
      </c>
      <c r="D42" s="145">
        <v>-0.73962371096321222</v>
      </c>
      <c r="E42" s="144">
        <v>98119</v>
      </c>
      <c r="F42" s="145">
        <f t="shared" si="2"/>
        <v>2.4450686422527297</v>
      </c>
      <c r="G42" s="144">
        <v>127755</v>
      </c>
      <c r="H42" s="145">
        <f t="shared" si="2"/>
        <v>0.30204139870973012</v>
      </c>
      <c r="I42" s="144">
        <v>128235</v>
      </c>
      <c r="J42" s="145">
        <f t="shared" si="2"/>
        <v>3.7571914993541622E-3</v>
      </c>
      <c r="K42" s="144">
        <v>130081</v>
      </c>
      <c r="L42" s="145">
        <f t="shared" si="3"/>
        <v>1.4395445861114409E-2</v>
      </c>
      <c r="M42" s="144"/>
      <c r="N42" s="145"/>
    </row>
    <row r="43" spans="2:15" ht="15.75" x14ac:dyDescent="0.25">
      <c r="B43" s="146" t="s">
        <v>30</v>
      </c>
      <c r="C43" s="147">
        <v>473644</v>
      </c>
      <c r="D43" s="148">
        <v>-0.65632845446339694</v>
      </c>
      <c r="E43" s="147">
        <v>638416</v>
      </c>
      <c r="F43" s="148">
        <f t="shared" si="2"/>
        <v>0.347881531276655</v>
      </c>
      <c r="G43" s="147">
        <v>1472596</v>
      </c>
      <c r="H43" s="148">
        <f t="shared" si="2"/>
        <v>1.3066401844565299</v>
      </c>
      <c r="I43" s="147">
        <v>1569863</v>
      </c>
      <c r="J43" s="148">
        <f t="shared" si="2"/>
        <v>6.6051381370043183E-2</v>
      </c>
      <c r="K43" s="147">
        <v>1666380</v>
      </c>
      <c r="L43" s="148">
        <f t="shared" si="3"/>
        <v>6.1481161094949055E-2</v>
      </c>
      <c r="M43" s="147">
        <v>275570</v>
      </c>
      <c r="N43" s="148">
        <v>-3.0451227020846128E-2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8" spans="2:15" ht="48.75" customHeight="1" thickBot="1" x14ac:dyDescent="0.3">
      <c r="B48" s="12" t="s">
        <v>287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149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1:15" x14ac:dyDescent="0.25">
      <c r="A53" s="1"/>
      <c r="B53" s="143" t="s">
        <v>71</v>
      </c>
      <c r="C53" s="144">
        <v>88467</v>
      </c>
      <c r="D53" s="145">
        <v>-0.12364659382460452</v>
      </c>
      <c r="E53" s="144">
        <v>0</v>
      </c>
      <c r="F53" s="145">
        <f t="shared" ref="F53:J65" si="5">IFERROR(E53/C53-1,"-")</f>
        <v>-1</v>
      </c>
      <c r="G53" s="144">
        <v>73133</v>
      </c>
      <c r="H53" s="145" t="str">
        <f t="shared" si="5"/>
        <v>-</v>
      </c>
      <c r="I53" s="144">
        <v>113052</v>
      </c>
      <c r="J53" s="145">
        <f t="shared" si="5"/>
        <v>0.54584113874721396</v>
      </c>
      <c r="K53" s="144">
        <v>113741</v>
      </c>
      <c r="L53" s="145">
        <f t="shared" ref="L53:L65" si="6">IFERROR(K53/I53-1,"-")</f>
        <v>6.0945405654035945E-3</v>
      </c>
      <c r="M53" s="144">
        <v>109525</v>
      </c>
      <c r="N53" s="145">
        <f t="shared" ref="N53:N61" si="7">IFERROR(M53/K53-1,"-")</f>
        <v>-3.7066669011174502E-2</v>
      </c>
    </row>
    <row r="54" spans="1:15" x14ac:dyDescent="0.25">
      <c r="A54" s="1">
        <v>2</v>
      </c>
      <c r="B54" s="143" t="s">
        <v>73</v>
      </c>
      <c r="C54" s="144">
        <v>107490</v>
      </c>
      <c r="D54" s="145">
        <v>0.1829767564712097</v>
      </c>
      <c r="E54" s="144">
        <v>0</v>
      </c>
      <c r="F54" s="145">
        <f t="shared" si="5"/>
        <v>-1</v>
      </c>
      <c r="G54" s="144">
        <v>90824</v>
      </c>
      <c r="H54" s="145" t="str">
        <f t="shared" si="5"/>
        <v>-</v>
      </c>
      <c r="I54" s="144">
        <v>109569</v>
      </c>
      <c r="J54" s="145">
        <f t="shared" si="5"/>
        <v>0.2063881793358584</v>
      </c>
      <c r="K54" s="144">
        <v>113810</v>
      </c>
      <c r="L54" s="145">
        <f t="shared" si="6"/>
        <v>3.8706203396946304E-2</v>
      </c>
      <c r="M54" s="144">
        <v>111410</v>
      </c>
      <c r="N54" s="145">
        <f t="shared" si="7"/>
        <v>-2.1087777875406388E-2</v>
      </c>
    </row>
    <row r="55" spans="1:15" x14ac:dyDescent="0.25">
      <c r="A55" s="1">
        <v>3</v>
      </c>
      <c r="B55" s="143" t="s">
        <v>75</v>
      </c>
      <c r="C55" s="144">
        <v>46120</v>
      </c>
      <c r="D55" s="145">
        <v>-0.52628443476653175</v>
      </c>
      <c r="E55" s="144">
        <v>0</v>
      </c>
      <c r="F55" s="145">
        <f t="shared" si="5"/>
        <v>-1</v>
      </c>
      <c r="G55" s="144">
        <v>93707</v>
      </c>
      <c r="H55" s="145" t="str">
        <f t="shared" si="5"/>
        <v>-</v>
      </c>
      <c r="I55" s="144">
        <v>96770</v>
      </c>
      <c r="J55" s="145">
        <f t="shared" si="5"/>
        <v>3.2686992433863082E-2</v>
      </c>
      <c r="K55" s="144">
        <v>116605</v>
      </c>
      <c r="L55" s="145">
        <f t="shared" si="6"/>
        <v>0.20497054872377807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0</v>
      </c>
      <c r="F56" s="145" t="str">
        <f t="shared" si="5"/>
        <v>-</v>
      </c>
      <c r="G56" s="144">
        <v>104823</v>
      </c>
      <c r="H56" s="145" t="str">
        <f t="shared" si="5"/>
        <v>-</v>
      </c>
      <c r="I56" s="144">
        <v>98829</v>
      </c>
      <c r="J56" s="145">
        <f t="shared" si="5"/>
        <v>-5.7182106980338321E-2</v>
      </c>
      <c r="K56" s="144">
        <v>107032</v>
      </c>
      <c r="L56" s="145">
        <f t="shared" si="6"/>
        <v>8.3001952868085205E-2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0</v>
      </c>
      <c r="F57" s="145" t="str">
        <f t="shared" si="5"/>
        <v>-</v>
      </c>
      <c r="G57" s="144">
        <v>85028</v>
      </c>
      <c r="H57" s="145" t="str">
        <f t="shared" si="5"/>
        <v>-</v>
      </c>
      <c r="I57" s="144">
        <v>95544</v>
      </c>
      <c r="J57" s="145">
        <f t="shared" si="5"/>
        <v>0.12367690643082274</v>
      </c>
      <c r="K57" s="144">
        <v>108036</v>
      </c>
      <c r="L57" s="145">
        <f t="shared" si="6"/>
        <v>0.13074604370761111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0</v>
      </c>
      <c r="F58" s="145" t="str">
        <f t="shared" si="5"/>
        <v>-</v>
      </c>
      <c r="G58" s="144">
        <v>88450</v>
      </c>
      <c r="H58" s="145" t="str">
        <f t="shared" si="5"/>
        <v>-</v>
      </c>
      <c r="I58" s="144">
        <v>98589</v>
      </c>
      <c r="J58" s="145">
        <f t="shared" si="5"/>
        <v>0.11462973431317125</v>
      </c>
      <c r="K58" s="144">
        <v>106021</v>
      </c>
      <c r="L58" s="145">
        <f t="shared" si="6"/>
        <v>7.5383663491870312E-2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36141</v>
      </c>
      <c r="F59" s="145" t="str">
        <f t="shared" si="5"/>
        <v>-</v>
      </c>
      <c r="G59" s="144">
        <v>106881</v>
      </c>
      <c r="H59" s="145">
        <f t="shared" si="5"/>
        <v>1.9573337760438285</v>
      </c>
      <c r="I59" s="144">
        <v>111016</v>
      </c>
      <c r="J59" s="145">
        <f t="shared" si="5"/>
        <v>3.8687886528007809E-2</v>
      </c>
      <c r="K59" s="144">
        <v>115402</v>
      </c>
      <c r="L59" s="145">
        <f t="shared" si="6"/>
        <v>3.9507818692801067E-2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39936</v>
      </c>
      <c r="D60" s="145">
        <v>-0.62364649006248052</v>
      </c>
      <c r="E60" s="144">
        <v>54749</v>
      </c>
      <c r="F60" s="145">
        <f t="shared" si="5"/>
        <v>0.37091846955128216</v>
      </c>
      <c r="G60" s="144">
        <v>121705</v>
      </c>
      <c r="H60" s="145">
        <f t="shared" si="5"/>
        <v>1.2229629764927212</v>
      </c>
      <c r="I60" s="144">
        <v>120661</v>
      </c>
      <c r="J60" s="145">
        <f t="shared" si="5"/>
        <v>-8.5781192227106784E-3</v>
      </c>
      <c r="K60" s="144">
        <v>117130</v>
      </c>
      <c r="L60" s="145">
        <f t="shared" si="6"/>
        <v>-2.926380520632188E-2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0</v>
      </c>
      <c r="D61" s="145">
        <v>-1</v>
      </c>
      <c r="E61" s="144">
        <v>58323</v>
      </c>
      <c r="F61" s="145" t="str">
        <f t="shared" si="5"/>
        <v>-</v>
      </c>
      <c r="G61" s="144">
        <v>91809</v>
      </c>
      <c r="H61" s="145">
        <f t="shared" si="5"/>
        <v>0.57414742040018507</v>
      </c>
      <c r="I61" s="144">
        <v>98874</v>
      </c>
      <c r="J61" s="145">
        <f t="shared" si="5"/>
        <v>7.695323987844338E-2</v>
      </c>
      <c r="K61" s="144">
        <v>96825</v>
      </c>
      <c r="L61" s="145">
        <f t="shared" si="6"/>
        <v>-2.0723344863159188E-2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0</v>
      </c>
      <c r="D62" s="145">
        <v>-1</v>
      </c>
      <c r="E62" s="144">
        <v>93826</v>
      </c>
      <c r="F62" s="145" t="str">
        <f t="shared" si="5"/>
        <v>-</v>
      </c>
      <c r="G62" s="144">
        <v>104534</v>
      </c>
      <c r="H62" s="145">
        <f t="shared" si="5"/>
        <v>0.1141261484023619</v>
      </c>
      <c r="I62" s="144">
        <v>116543</v>
      </c>
      <c r="J62" s="145">
        <f t="shared" si="5"/>
        <v>0.11488128264488107</v>
      </c>
      <c r="K62" s="144">
        <v>123226</v>
      </c>
      <c r="L62" s="145">
        <f t="shared" si="6"/>
        <v>5.734364140274395E-2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0</v>
      </c>
      <c r="D63" s="145">
        <v>-1</v>
      </c>
      <c r="E63" s="144">
        <v>86589</v>
      </c>
      <c r="F63" s="145" t="str">
        <f t="shared" si="5"/>
        <v>-</v>
      </c>
      <c r="G63" s="144">
        <v>99553</v>
      </c>
      <c r="H63" s="145">
        <f t="shared" si="5"/>
        <v>0.14971878645093484</v>
      </c>
      <c r="I63" s="144">
        <v>110808</v>
      </c>
      <c r="J63" s="145">
        <f t="shared" si="5"/>
        <v>0.11305535744779172</v>
      </c>
      <c r="K63" s="144">
        <v>105403</v>
      </c>
      <c r="L63" s="145">
        <f t="shared" si="6"/>
        <v>-4.8778066565590916E-2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0</v>
      </c>
      <c r="D64" s="145">
        <v>-1</v>
      </c>
      <c r="E64" s="144">
        <v>76578</v>
      </c>
      <c r="F64" s="145" t="str">
        <f t="shared" si="5"/>
        <v>-</v>
      </c>
      <c r="G64" s="144">
        <v>101660</v>
      </c>
      <c r="H64" s="145">
        <f t="shared" si="5"/>
        <v>0.3275353234610463</v>
      </c>
      <c r="I64" s="144">
        <v>103266</v>
      </c>
      <c r="J64" s="145">
        <f t="shared" si="5"/>
        <v>1.5797757229982334E-2</v>
      </c>
      <c r="K64" s="144">
        <v>105060</v>
      </c>
      <c r="L64" s="145">
        <f t="shared" si="6"/>
        <v>1.7372610539771127E-2</v>
      </c>
      <c r="M64" s="144"/>
      <c r="N64" s="145"/>
    </row>
    <row r="65" spans="1:15" ht="15.75" x14ac:dyDescent="0.25">
      <c r="B65" s="146" t="s">
        <v>30</v>
      </c>
      <c r="C65" s="147">
        <v>0</v>
      </c>
      <c r="D65" s="148">
        <v>-1</v>
      </c>
      <c r="E65" s="147">
        <v>497318</v>
      </c>
      <c r="F65" s="148" t="str">
        <f t="shared" si="5"/>
        <v>-</v>
      </c>
      <c r="G65" s="147">
        <v>1162107</v>
      </c>
      <c r="H65" s="148">
        <f t="shared" si="5"/>
        <v>1.3367483179776318</v>
      </c>
      <c r="I65" s="147">
        <v>1273521</v>
      </c>
      <c r="J65" s="148">
        <f t="shared" si="5"/>
        <v>9.5872411060255125E-2</v>
      </c>
      <c r="K65" s="147">
        <v>1328291</v>
      </c>
      <c r="L65" s="148">
        <f t="shared" si="6"/>
        <v>4.3006750575765862E-2</v>
      </c>
      <c r="M65" s="147">
        <v>220935</v>
      </c>
      <c r="N65" s="148">
        <v>-2.9074800813883472E-2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288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1:15" x14ac:dyDescent="0.25">
      <c r="A75" s="1">
        <v>1</v>
      </c>
      <c r="B75" s="143" t="s">
        <v>71</v>
      </c>
      <c r="C75" s="144">
        <v>26139</v>
      </c>
      <c r="D75" s="145">
        <v>0.80405825108703155</v>
      </c>
      <c r="E75" s="144">
        <v>0</v>
      </c>
      <c r="F75" s="145">
        <f t="shared" ref="F75:J87" si="8">IFERROR(E75/C75-1,"-")</f>
        <v>-1</v>
      </c>
      <c r="G75" s="144">
        <v>17498</v>
      </c>
      <c r="H75" s="145" t="str">
        <f t="shared" si="8"/>
        <v>-</v>
      </c>
      <c r="I75" s="144">
        <v>21506</v>
      </c>
      <c r="J75" s="145">
        <f t="shared" si="8"/>
        <v>0.22905474911418455</v>
      </c>
      <c r="K75" s="144">
        <v>28548</v>
      </c>
      <c r="L75" s="145">
        <f t="shared" ref="L75:L87" si="9">IFERROR(K75/I75-1,"-")</f>
        <v>0.32744350413838008</v>
      </c>
      <c r="M75" s="144">
        <v>28816</v>
      </c>
      <c r="N75" s="145">
        <f t="shared" ref="N75:N83" si="10">IFERROR(M75/K75-1,"-")</f>
        <v>9.3876979122879955E-3</v>
      </c>
    </row>
    <row r="76" spans="1:15" x14ac:dyDescent="0.25">
      <c r="A76" s="1">
        <v>2</v>
      </c>
      <c r="B76" s="143" t="s">
        <v>73</v>
      </c>
      <c r="C76" s="144">
        <v>26153</v>
      </c>
      <c r="D76" s="145">
        <v>1.3282293243122942</v>
      </c>
      <c r="E76" s="144">
        <v>0</v>
      </c>
      <c r="F76" s="145">
        <f t="shared" si="8"/>
        <v>-1</v>
      </c>
      <c r="G76" s="144">
        <v>23849</v>
      </c>
      <c r="H76" s="145" t="str">
        <f t="shared" si="8"/>
        <v>-</v>
      </c>
      <c r="I76" s="144">
        <v>18510</v>
      </c>
      <c r="J76" s="145">
        <f t="shared" si="8"/>
        <v>-0.22386682879785313</v>
      </c>
      <c r="K76" s="144">
        <v>28126</v>
      </c>
      <c r="L76" s="145">
        <f t="shared" si="9"/>
        <v>0.51950297136682866</v>
      </c>
      <c r="M76" s="144">
        <v>25819</v>
      </c>
      <c r="N76" s="145">
        <f t="shared" si="10"/>
        <v>-8.2023750266657203E-2</v>
      </c>
    </row>
    <row r="77" spans="1:15" x14ac:dyDescent="0.25">
      <c r="A77" s="1">
        <v>3</v>
      </c>
      <c r="B77" s="143" t="s">
        <v>75</v>
      </c>
      <c r="C77" s="144">
        <v>12768</v>
      </c>
      <c r="D77" s="145">
        <v>-0.13525228581103965</v>
      </c>
      <c r="E77" s="144">
        <v>0</v>
      </c>
      <c r="F77" s="145">
        <f t="shared" si="8"/>
        <v>-1</v>
      </c>
      <c r="G77" s="144">
        <v>27624</v>
      </c>
      <c r="H77" s="145" t="str">
        <f t="shared" si="8"/>
        <v>-</v>
      </c>
      <c r="I77" s="144">
        <v>20334</v>
      </c>
      <c r="J77" s="145">
        <f t="shared" si="8"/>
        <v>-0.26390095569070371</v>
      </c>
      <c r="K77" s="144">
        <v>29262</v>
      </c>
      <c r="L77" s="145">
        <f t="shared" si="9"/>
        <v>0.43906757155503096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0</v>
      </c>
      <c r="F78" s="145" t="str">
        <f t="shared" si="8"/>
        <v>-</v>
      </c>
      <c r="G78" s="144">
        <v>24835</v>
      </c>
      <c r="H78" s="145" t="str">
        <f t="shared" si="8"/>
        <v>-</v>
      </c>
      <c r="I78" s="144">
        <v>21526</v>
      </c>
      <c r="J78" s="145">
        <f t="shared" si="8"/>
        <v>-0.13323937990738877</v>
      </c>
      <c r="K78" s="144">
        <v>24001</v>
      </c>
      <c r="L78" s="145">
        <f t="shared" si="9"/>
        <v>0.11497723682988004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0</v>
      </c>
      <c r="F79" s="145" t="str">
        <f t="shared" si="8"/>
        <v>-</v>
      </c>
      <c r="G79" s="144">
        <v>27190</v>
      </c>
      <c r="H79" s="145" t="str">
        <f t="shared" si="8"/>
        <v>-</v>
      </c>
      <c r="I79" s="144">
        <v>26561</v>
      </c>
      <c r="J79" s="145">
        <f t="shared" si="8"/>
        <v>-2.3133504965060725E-2</v>
      </c>
      <c r="K79" s="144">
        <v>30824</v>
      </c>
      <c r="L79" s="145">
        <f t="shared" si="9"/>
        <v>0.16049847520801164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0</v>
      </c>
      <c r="F80" s="145" t="str">
        <f t="shared" si="8"/>
        <v>-</v>
      </c>
      <c r="G80" s="144">
        <v>27823</v>
      </c>
      <c r="H80" s="145" t="str">
        <f t="shared" si="8"/>
        <v>-</v>
      </c>
      <c r="I80" s="144">
        <v>24773</v>
      </c>
      <c r="J80" s="145">
        <f t="shared" si="8"/>
        <v>-0.10962153613916548</v>
      </c>
      <c r="K80" s="144">
        <v>31196</v>
      </c>
      <c r="L80" s="145">
        <f t="shared" si="9"/>
        <v>0.25927420982521299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13227</v>
      </c>
      <c r="F81" s="145" t="str">
        <f t="shared" si="8"/>
        <v>-</v>
      </c>
      <c r="G81" s="144">
        <v>29690</v>
      </c>
      <c r="H81" s="145">
        <f t="shared" si="8"/>
        <v>1.2446510924623877</v>
      </c>
      <c r="I81" s="144">
        <v>28903</v>
      </c>
      <c r="J81" s="145">
        <f t="shared" si="8"/>
        <v>-2.6507241495453027E-2</v>
      </c>
      <c r="K81" s="144">
        <v>31456</v>
      </c>
      <c r="L81" s="145">
        <f t="shared" si="9"/>
        <v>8.8329931149015772E-2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12130</v>
      </c>
      <c r="D82" s="145">
        <v>-0.57569609626416685</v>
      </c>
      <c r="E82" s="144">
        <v>24945</v>
      </c>
      <c r="F82" s="145">
        <f t="shared" si="8"/>
        <v>1.0564715581203625</v>
      </c>
      <c r="G82" s="144">
        <v>29356</v>
      </c>
      <c r="H82" s="145">
        <f t="shared" si="8"/>
        <v>0.17682902385247545</v>
      </c>
      <c r="I82" s="144">
        <v>29813</v>
      </c>
      <c r="J82" s="145">
        <f t="shared" si="8"/>
        <v>1.5567516010355664E-2</v>
      </c>
      <c r="K82" s="144">
        <v>31207</v>
      </c>
      <c r="L82" s="145">
        <f t="shared" si="9"/>
        <v>4.6758125649884352E-2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0</v>
      </c>
      <c r="D83" s="145">
        <v>-1</v>
      </c>
      <c r="E83" s="144">
        <v>18786</v>
      </c>
      <c r="F83" s="145" t="str">
        <f t="shared" si="8"/>
        <v>-</v>
      </c>
      <c r="G83" s="144">
        <v>25088</v>
      </c>
      <c r="H83" s="145">
        <f t="shared" si="8"/>
        <v>0.33546257851591621</v>
      </c>
      <c r="I83" s="144">
        <v>28026</v>
      </c>
      <c r="J83" s="145">
        <f t="shared" si="8"/>
        <v>0.11710778061224492</v>
      </c>
      <c r="K83" s="144">
        <v>25652</v>
      </c>
      <c r="L83" s="145">
        <f t="shared" si="9"/>
        <v>-8.470705773210585E-2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0</v>
      </c>
      <c r="D84" s="145">
        <v>-1</v>
      </c>
      <c r="E84" s="144">
        <v>23122</v>
      </c>
      <c r="F84" s="145" t="str">
        <f t="shared" si="8"/>
        <v>-</v>
      </c>
      <c r="G84" s="144">
        <v>26374</v>
      </c>
      <c r="H84" s="145">
        <f t="shared" si="8"/>
        <v>0.14064527290026807</v>
      </c>
      <c r="I84" s="144">
        <v>26698</v>
      </c>
      <c r="J84" s="145">
        <f t="shared" si="8"/>
        <v>1.2284825964965496E-2</v>
      </c>
      <c r="K84" s="144">
        <v>26435</v>
      </c>
      <c r="L84" s="145">
        <f t="shared" si="9"/>
        <v>-9.8509251629335104E-3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0</v>
      </c>
      <c r="D85" s="145">
        <v>-1</v>
      </c>
      <c r="E85" s="144">
        <v>27647</v>
      </c>
      <c r="F85" s="145" t="str">
        <f t="shared" si="8"/>
        <v>-</v>
      </c>
      <c r="G85" s="144">
        <v>25067</v>
      </c>
      <c r="H85" s="145">
        <f t="shared" si="8"/>
        <v>-9.3319347487973325E-2</v>
      </c>
      <c r="I85" s="144">
        <v>24723</v>
      </c>
      <c r="J85" s="145">
        <f t="shared" si="8"/>
        <v>-1.3723221765667981E-2</v>
      </c>
      <c r="K85" s="144">
        <v>26361</v>
      </c>
      <c r="L85" s="145">
        <f t="shared" si="9"/>
        <v>6.6254095376774735E-2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0</v>
      </c>
      <c r="D86" s="145">
        <v>-1</v>
      </c>
      <c r="E86" s="144">
        <v>21541</v>
      </c>
      <c r="F86" s="145" t="str">
        <f t="shared" si="8"/>
        <v>-</v>
      </c>
      <c r="G86" s="144">
        <v>26095</v>
      </c>
      <c r="H86" s="145">
        <f t="shared" si="8"/>
        <v>0.21141079801309126</v>
      </c>
      <c r="I86" s="144">
        <v>24969</v>
      </c>
      <c r="J86" s="145">
        <f t="shared" si="8"/>
        <v>-4.3150028741138158E-2</v>
      </c>
      <c r="K86" s="144">
        <v>25021</v>
      </c>
      <c r="L86" s="145">
        <f t="shared" si="9"/>
        <v>2.0825824021786232E-3</v>
      </c>
      <c r="M86" s="144"/>
      <c r="N86" s="145"/>
    </row>
    <row r="87" spans="1:15" ht="15.75" x14ac:dyDescent="0.25">
      <c r="B87" s="146" t="s">
        <v>30</v>
      </c>
      <c r="C87" s="147">
        <v>0</v>
      </c>
      <c r="D87" s="148">
        <v>-1</v>
      </c>
      <c r="E87" s="147">
        <v>141098</v>
      </c>
      <c r="F87" s="148" t="str">
        <f t="shared" si="8"/>
        <v>-</v>
      </c>
      <c r="G87" s="147">
        <v>310489</v>
      </c>
      <c r="H87" s="148">
        <f t="shared" si="8"/>
        <v>1.2005202058143984</v>
      </c>
      <c r="I87" s="147">
        <v>296342</v>
      </c>
      <c r="J87" s="148">
        <f t="shared" si="8"/>
        <v>-4.5563610949180156E-2</v>
      </c>
      <c r="K87" s="147">
        <v>338089</v>
      </c>
      <c r="L87" s="148">
        <f t="shared" si="9"/>
        <v>0.14087439512455213</v>
      </c>
      <c r="M87" s="147">
        <v>54635</v>
      </c>
      <c r="N87" s="148">
        <v>-3.5977697003917175E-2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289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115</v>
      </c>
    </row>
    <row r="94" spans="1:15" ht="22.5" thickTop="1" thickBot="1" x14ac:dyDescent="0.3">
      <c r="B94" s="150" t="s">
        <v>96</v>
      </c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144">
        <v>43194</v>
      </c>
      <c r="D97" s="145">
        <v>5.6242969628796491E-2</v>
      </c>
      <c r="E97" s="144">
        <v>2775</v>
      </c>
      <c r="F97" s="145">
        <f t="shared" ref="F97:J109" si="11">IFERROR(E97/C97-1,"-")</f>
        <v>-0.93575496596749552</v>
      </c>
      <c r="G97" s="144">
        <v>24239</v>
      </c>
      <c r="H97" s="145">
        <f t="shared" si="11"/>
        <v>7.7347747747747739</v>
      </c>
      <c r="I97" s="144">
        <v>29362</v>
      </c>
      <c r="J97" s="145">
        <f t="shared" si="11"/>
        <v>0.21135360369652223</v>
      </c>
      <c r="K97" s="144">
        <v>31119</v>
      </c>
      <c r="L97" s="145">
        <f t="shared" ref="L97:L109" si="12">IFERROR(K97/I97-1,"-")</f>
        <v>5.9839248007628854E-2</v>
      </c>
      <c r="M97" s="144">
        <v>31603</v>
      </c>
      <c r="N97" s="145">
        <f t="shared" ref="N97:N105" si="13">IFERROR(M97/K97-1,"-")</f>
        <v>1.5553199010250873E-2</v>
      </c>
    </row>
    <row r="98" spans="2:14" x14ac:dyDescent="0.25">
      <c r="B98" s="143" t="s">
        <v>73</v>
      </c>
      <c r="C98" s="144">
        <v>39241</v>
      </c>
      <c r="D98" s="145">
        <v>-8.1630742587001759E-2</v>
      </c>
      <c r="E98" s="144">
        <v>3359</v>
      </c>
      <c r="F98" s="145">
        <f t="shared" si="11"/>
        <v>-0.91440075431309087</v>
      </c>
      <c r="G98" s="144">
        <v>26617</v>
      </c>
      <c r="H98" s="145">
        <f t="shared" si="11"/>
        <v>6.9240845489729086</v>
      </c>
      <c r="I98" s="144">
        <v>28295</v>
      </c>
      <c r="J98" s="145">
        <f t="shared" si="11"/>
        <v>6.3042416500732612E-2</v>
      </c>
      <c r="K98" s="144">
        <v>24823</v>
      </c>
      <c r="L98" s="145">
        <f t="shared" si="12"/>
        <v>-0.12270719208340697</v>
      </c>
      <c r="M98" s="144">
        <v>30937</v>
      </c>
      <c r="N98" s="145">
        <f t="shared" si="13"/>
        <v>0.24630383112436038</v>
      </c>
    </row>
    <row r="99" spans="2:14" x14ac:dyDescent="0.25">
      <c r="B99" s="143" t="s">
        <v>75</v>
      </c>
      <c r="C99" s="144">
        <v>23119</v>
      </c>
      <c r="D99" s="145">
        <v>-0.45906549053557644</v>
      </c>
      <c r="E99" s="144">
        <v>4717</v>
      </c>
      <c r="F99" s="145">
        <f t="shared" si="11"/>
        <v>-0.79596868376659891</v>
      </c>
      <c r="G99" s="144">
        <v>27574</v>
      </c>
      <c r="H99" s="145">
        <f t="shared" si="11"/>
        <v>4.845664617341531</v>
      </c>
      <c r="I99" s="144">
        <v>29030</v>
      </c>
      <c r="J99" s="145">
        <f t="shared" si="11"/>
        <v>5.2803365489229037E-2</v>
      </c>
      <c r="K99" s="144">
        <v>31003</v>
      </c>
      <c r="L99" s="145">
        <f t="shared" si="12"/>
        <v>6.7964174991388182E-2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5851</v>
      </c>
      <c r="F100" s="145" t="str">
        <f t="shared" si="11"/>
        <v>-</v>
      </c>
      <c r="G100" s="144">
        <v>22852</v>
      </c>
      <c r="H100" s="145">
        <f t="shared" si="11"/>
        <v>2.9056571526234833</v>
      </c>
      <c r="I100" s="144">
        <v>24480</v>
      </c>
      <c r="J100" s="145">
        <f t="shared" si="11"/>
        <v>7.1241029231577047E-2</v>
      </c>
      <c r="K100" s="144">
        <v>23629</v>
      </c>
      <c r="L100" s="145">
        <f t="shared" si="12"/>
        <v>-3.4763071895424824E-2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6089</v>
      </c>
      <c r="F101" s="145" t="str">
        <f t="shared" si="11"/>
        <v>-</v>
      </c>
      <c r="G101" s="144">
        <v>13692</v>
      </c>
      <c r="H101" s="145">
        <f t="shared" si="11"/>
        <v>1.248645097717195</v>
      </c>
      <c r="I101" s="144">
        <v>18346</v>
      </c>
      <c r="J101" s="145">
        <f t="shared" si="11"/>
        <v>0.3399065147531406</v>
      </c>
      <c r="K101" s="144">
        <v>21064</v>
      </c>
      <c r="L101" s="145">
        <f t="shared" si="12"/>
        <v>0.14815218576256406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6428</v>
      </c>
      <c r="F102" s="145" t="str">
        <f t="shared" si="11"/>
        <v>-</v>
      </c>
      <c r="G102" s="144">
        <v>15947</v>
      </c>
      <c r="H102" s="145">
        <f t="shared" si="11"/>
        <v>1.4808649657747357</v>
      </c>
      <c r="I102" s="144">
        <v>18927</v>
      </c>
      <c r="J102" s="145">
        <f t="shared" si="11"/>
        <v>0.18686900357434011</v>
      </c>
      <c r="K102" s="144">
        <v>19896</v>
      </c>
      <c r="L102" s="145">
        <f t="shared" si="12"/>
        <v>5.1196703122523335E-2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11718</v>
      </c>
      <c r="F103" s="145" t="str">
        <f t="shared" si="11"/>
        <v>-</v>
      </c>
      <c r="G103" s="144">
        <v>22949</v>
      </c>
      <c r="H103" s="145">
        <f t="shared" si="11"/>
        <v>0.95844000682710351</v>
      </c>
      <c r="I103" s="144">
        <v>26512</v>
      </c>
      <c r="J103" s="145">
        <f t="shared" si="11"/>
        <v>0.15525730968669649</v>
      </c>
      <c r="K103" s="144">
        <v>26909</v>
      </c>
      <c r="L103" s="145">
        <f t="shared" si="12"/>
        <v>1.4974351237175609E-2</v>
      </c>
      <c r="M103" s="144"/>
      <c r="N103" s="145"/>
    </row>
    <row r="104" spans="2:14" x14ac:dyDescent="0.25">
      <c r="B104" s="143" t="s">
        <v>85</v>
      </c>
      <c r="C104" s="144">
        <v>8447</v>
      </c>
      <c r="D104" s="145">
        <v>-0.82084455661837996</v>
      </c>
      <c r="E104" s="144">
        <v>15135</v>
      </c>
      <c r="F104" s="145">
        <f t="shared" si="11"/>
        <v>0.79176038830353979</v>
      </c>
      <c r="G104" s="144">
        <v>27464</v>
      </c>
      <c r="H104" s="145">
        <f t="shared" si="11"/>
        <v>0.81460191608853649</v>
      </c>
      <c r="I104" s="144">
        <v>31400</v>
      </c>
      <c r="J104" s="145">
        <f t="shared" si="11"/>
        <v>0.14331488494028544</v>
      </c>
      <c r="K104" s="144">
        <v>31177</v>
      </c>
      <c r="L104" s="145">
        <f t="shared" si="12"/>
        <v>-7.1019108280254706E-3</v>
      </c>
      <c r="M104" s="144"/>
      <c r="N104" s="145"/>
    </row>
    <row r="105" spans="2:14" x14ac:dyDescent="0.25">
      <c r="B105" s="143" t="s">
        <v>87</v>
      </c>
      <c r="C105" s="144">
        <v>4719</v>
      </c>
      <c r="D105" s="145">
        <v>-0.87496356747303994</v>
      </c>
      <c r="E105" s="144">
        <v>11918</v>
      </c>
      <c r="F105" s="145">
        <f t="shared" si="11"/>
        <v>1.5255350709896165</v>
      </c>
      <c r="G105" s="144">
        <v>19192</v>
      </c>
      <c r="H105" s="145">
        <f t="shared" si="11"/>
        <v>0.61033730491693228</v>
      </c>
      <c r="I105" s="144">
        <v>23909</v>
      </c>
      <c r="J105" s="145">
        <f t="shared" si="11"/>
        <v>0.24577949145477285</v>
      </c>
      <c r="K105" s="144">
        <v>23395</v>
      </c>
      <c r="L105" s="145">
        <f t="shared" si="12"/>
        <v>-2.1498180601447148E-2</v>
      </c>
      <c r="M105" s="144"/>
      <c r="N105" s="145"/>
    </row>
    <row r="106" spans="2:14" x14ac:dyDescent="0.25">
      <c r="B106" s="143" t="s">
        <v>89</v>
      </c>
      <c r="C106" s="144">
        <v>3478</v>
      </c>
      <c r="D106" s="145">
        <v>-0.90411336568151746</v>
      </c>
      <c r="E106" s="144">
        <v>20231</v>
      </c>
      <c r="F106" s="145">
        <f t="shared" si="11"/>
        <v>4.8168487636572745</v>
      </c>
      <c r="G106" s="144">
        <v>23206</v>
      </c>
      <c r="H106" s="145">
        <f t="shared" si="11"/>
        <v>0.14705155454500529</v>
      </c>
      <c r="I106" s="144">
        <v>27467</v>
      </c>
      <c r="J106" s="145">
        <f t="shared" si="11"/>
        <v>0.18361630612772561</v>
      </c>
      <c r="K106" s="144">
        <v>28050</v>
      </c>
      <c r="L106" s="145">
        <f t="shared" si="12"/>
        <v>2.1225470564677718E-2</v>
      </c>
      <c r="M106" s="144"/>
      <c r="N106" s="145"/>
    </row>
    <row r="107" spans="2:14" x14ac:dyDescent="0.25">
      <c r="B107" s="143" t="s">
        <v>91</v>
      </c>
      <c r="C107" s="144">
        <v>3773</v>
      </c>
      <c r="D107" s="145">
        <v>-0.90712158137015975</v>
      </c>
      <c r="E107" s="144">
        <v>23258</v>
      </c>
      <c r="F107" s="145">
        <f t="shared" si="11"/>
        <v>5.1643254704479196</v>
      </c>
      <c r="G107" s="144">
        <v>28403</v>
      </c>
      <c r="H107" s="145">
        <f t="shared" si="11"/>
        <v>0.22121420586464868</v>
      </c>
      <c r="I107" s="144">
        <v>28858</v>
      </c>
      <c r="J107" s="145">
        <f t="shared" si="11"/>
        <v>1.6019434566771018E-2</v>
      </c>
      <c r="K107" s="144">
        <v>30877</v>
      </c>
      <c r="L107" s="145">
        <f t="shared" si="12"/>
        <v>6.9963268417769786E-2</v>
      </c>
      <c r="M107" s="144"/>
      <c r="N107" s="145"/>
    </row>
    <row r="108" spans="2:14" x14ac:dyDescent="0.25">
      <c r="B108" s="143" t="s">
        <v>93</v>
      </c>
      <c r="C108" s="144">
        <v>4711</v>
      </c>
      <c r="D108" s="145">
        <v>-0.88245421428214976</v>
      </c>
      <c r="E108" s="144">
        <v>25094</v>
      </c>
      <c r="F108" s="145">
        <f t="shared" si="11"/>
        <v>4.3266822330715344</v>
      </c>
      <c r="G108" s="144">
        <v>28386</v>
      </c>
      <c r="H108" s="145">
        <f t="shared" si="11"/>
        <v>0.13118673786562529</v>
      </c>
      <c r="I108" s="144">
        <v>30289</v>
      </c>
      <c r="J108" s="145">
        <f t="shared" si="11"/>
        <v>6.7040090185302548E-2</v>
      </c>
      <c r="K108" s="144">
        <v>30458</v>
      </c>
      <c r="L108" s="145">
        <f t="shared" si="12"/>
        <v>5.5795833470897449E-3</v>
      </c>
      <c r="M108" s="144"/>
      <c r="N108" s="145"/>
    </row>
    <row r="109" spans="2:14" ht="15.75" x14ac:dyDescent="0.25">
      <c r="B109" s="146" t="s">
        <v>30</v>
      </c>
      <c r="C109" s="147">
        <v>137122</v>
      </c>
      <c r="D109" s="148">
        <v>-0.71347436518948193</v>
      </c>
      <c r="E109" s="147">
        <v>136573</v>
      </c>
      <c r="F109" s="148">
        <f t="shared" si="11"/>
        <v>-4.0037339011974593E-3</v>
      </c>
      <c r="G109" s="147">
        <v>280521</v>
      </c>
      <c r="H109" s="148">
        <f t="shared" si="11"/>
        <v>1.0540004246813059</v>
      </c>
      <c r="I109" s="147">
        <v>316875</v>
      </c>
      <c r="J109" s="148">
        <f t="shared" si="11"/>
        <v>0.12959457580715883</v>
      </c>
      <c r="K109" s="147">
        <v>322400</v>
      </c>
      <c r="L109" s="148">
        <f t="shared" si="12"/>
        <v>1.7435897435897463E-2</v>
      </c>
      <c r="M109" s="147">
        <v>62540</v>
      </c>
      <c r="N109" s="148">
        <v>0.11794358442672759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3" spans="3:3" x14ac:dyDescent="0.25">
      <c r="C113" s="149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6A826-C982-4E80-81EA-8A6A88572611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5" customFormat="1" ht="72" customHeight="1" x14ac:dyDescent="0.25">
      <c r="B6" s="176"/>
      <c r="C6" s="203" t="s">
        <v>261</v>
      </c>
      <c r="D6" s="203" t="s">
        <v>226</v>
      </c>
      <c r="E6" s="203" t="s">
        <v>227</v>
      </c>
      <c r="F6" s="203" t="s">
        <v>228</v>
      </c>
      <c r="G6" s="203" t="s">
        <v>229</v>
      </c>
      <c r="H6" s="203" t="s">
        <v>230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2872711</v>
      </c>
      <c r="D8" s="207">
        <v>253867</v>
      </c>
      <c r="E8" s="207">
        <v>2235961</v>
      </c>
      <c r="F8" s="207">
        <v>2799277</v>
      </c>
      <c r="G8" s="207">
        <v>2998647</v>
      </c>
      <c r="H8" s="207">
        <v>2875189</v>
      </c>
      <c r="I8" s="208">
        <f>IFERROR(H8/G8-1,"-")</f>
        <v>-4.1171234893603637E-2</v>
      </c>
      <c r="J8" s="207">
        <f>H8-G8</f>
        <v>-123458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249726</v>
      </c>
      <c r="D9" s="189">
        <v>64986</v>
      </c>
      <c r="E9" s="189">
        <v>210499</v>
      </c>
      <c r="F9" s="189">
        <v>227134</v>
      </c>
      <c r="G9" s="189">
        <v>226481</v>
      </c>
      <c r="H9" s="189">
        <v>205751</v>
      </c>
      <c r="I9" s="190">
        <f>IFERROR(H9/G9-1,"-")</f>
        <v>-9.1530856893072721E-2</v>
      </c>
      <c r="J9" s="189">
        <f t="shared" ref="J9:J19" si="0">H9-G9</f>
        <v>-20730</v>
      </c>
      <c r="K9" s="190">
        <f>H9/H$8</f>
        <v>7.1560860868624634E-2</v>
      </c>
      <c r="L9" s="101"/>
    </row>
    <row r="10" spans="1:12" x14ac:dyDescent="0.25">
      <c r="A10" s="191" t="s">
        <v>103</v>
      </c>
      <c r="B10" s="192" t="s">
        <v>103</v>
      </c>
      <c r="C10" s="193">
        <v>66613</v>
      </c>
      <c r="D10" s="193">
        <v>41356</v>
      </c>
      <c r="E10" s="193">
        <v>62522</v>
      </c>
      <c r="F10" s="193">
        <v>66694</v>
      </c>
      <c r="G10" s="193">
        <v>70606</v>
      </c>
      <c r="H10" s="193">
        <v>55340</v>
      </c>
      <c r="I10" s="194">
        <f>IFERROR(H10/G10-1,"-")</f>
        <v>-0.21621391949692659</v>
      </c>
      <c r="J10" s="193">
        <f t="shared" si="0"/>
        <v>-15266</v>
      </c>
      <c r="K10" s="194">
        <f>H10/H$8</f>
        <v>1.9247430342840072E-2</v>
      </c>
      <c r="L10" s="101"/>
    </row>
    <row r="11" spans="1:12" x14ac:dyDescent="0.25">
      <c r="A11" s="191" t="s">
        <v>100</v>
      </c>
      <c r="B11" s="192" t="s">
        <v>100</v>
      </c>
      <c r="C11" s="193">
        <v>183113</v>
      </c>
      <c r="D11" s="193">
        <v>23630</v>
      </c>
      <c r="E11" s="193">
        <v>147977</v>
      </c>
      <c r="F11" s="193">
        <v>160440</v>
      </c>
      <c r="G11" s="193">
        <v>155875</v>
      </c>
      <c r="H11" s="193">
        <v>150411</v>
      </c>
      <c r="I11" s="194">
        <f>IFERROR(H11/G11-1,"-")</f>
        <v>-3.505372894947878E-2</v>
      </c>
      <c r="J11" s="193">
        <f t="shared" si="0"/>
        <v>-5464</v>
      </c>
      <c r="K11" s="194">
        <f>H11/H$8</f>
        <v>5.2313430525784563E-2</v>
      </c>
      <c r="L11" s="101"/>
    </row>
    <row r="12" spans="1:12" x14ac:dyDescent="0.25">
      <c r="A12" s="1"/>
      <c r="B12" s="188" t="s">
        <v>107</v>
      </c>
      <c r="C12" s="189">
        <v>2622985</v>
      </c>
      <c r="D12" s="189">
        <v>188881</v>
      </c>
      <c r="E12" s="189">
        <v>2025462</v>
      </c>
      <c r="F12" s="189">
        <v>2572143</v>
      </c>
      <c r="G12" s="189">
        <v>2772166</v>
      </c>
      <c r="H12" s="189">
        <v>2669438</v>
      </c>
      <c r="I12" s="190">
        <f>IFERROR(H12/G12-1,"-")</f>
        <v>-3.7056943920385721E-2</v>
      </c>
      <c r="J12" s="189">
        <f t="shared" si="0"/>
        <v>-102728</v>
      </c>
      <c r="K12" s="190">
        <f>H12/H$8</f>
        <v>0.92843913913137532</v>
      </c>
      <c r="L12" s="101"/>
    </row>
    <row r="13" spans="1:12" s="74" customFormat="1" x14ac:dyDescent="0.25">
      <c r="A13" s="191"/>
      <c r="B13" s="192" t="s">
        <v>110</v>
      </c>
      <c r="C13" s="193">
        <v>1045275</v>
      </c>
      <c r="D13" s="193">
        <v>10447</v>
      </c>
      <c r="E13" s="193">
        <v>809079</v>
      </c>
      <c r="F13" s="193">
        <v>976969</v>
      </c>
      <c r="G13" s="193">
        <v>1038034</v>
      </c>
      <c r="H13" s="193">
        <v>1024686</v>
      </c>
      <c r="I13" s="194">
        <f t="shared" ref="I13:I20" si="1">IFERROR(H13/G13-1,"-")</f>
        <v>-1.2858923696140945E-2</v>
      </c>
      <c r="J13" s="193">
        <f t="shared" si="0"/>
        <v>-13348</v>
      </c>
      <c r="K13" s="194">
        <f t="shared" ref="K13:K20" si="2">H13/H$8</f>
        <v>0.35638909303005822</v>
      </c>
      <c r="L13" s="195"/>
    </row>
    <row r="14" spans="1:12" s="74" customFormat="1" x14ac:dyDescent="0.25">
      <c r="A14" s="191"/>
      <c r="B14" s="192" t="s">
        <v>113</v>
      </c>
      <c r="C14" s="193">
        <v>376084</v>
      </c>
      <c r="D14" s="193">
        <v>32115</v>
      </c>
      <c r="E14" s="193">
        <v>234944</v>
      </c>
      <c r="F14" s="193">
        <v>338200</v>
      </c>
      <c r="G14" s="193">
        <v>374927</v>
      </c>
      <c r="H14" s="193">
        <v>339941</v>
      </c>
      <c r="I14" s="194">
        <f t="shared" si="1"/>
        <v>-9.331416515748403E-2</v>
      </c>
      <c r="J14" s="193">
        <f t="shared" si="0"/>
        <v>-34986</v>
      </c>
      <c r="K14" s="194">
        <f t="shared" si="2"/>
        <v>0.11823257531939639</v>
      </c>
      <c r="L14" s="195"/>
    </row>
    <row r="15" spans="1:12" x14ac:dyDescent="0.25">
      <c r="A15" s="191"/>
      <c r="B15" s="192" t="s">
        <v>116</v>
      </c>
      <c r="C15" s="193">
        <v>114355</v>
      </c>
      <c r="D15" s="193">
        <v>42634</v>
      </c>
      <c r="E15" s="193">
        <v>114316</v>
      </c>
      <c r="F15" s="193">
        <v>145020</v>
      </c>
      <c r="G15" s="193">
        <v>150334</v>
      </c>
      <c r="H15" s="193">
        <v>144402</v>
      </c>
      <c r="I15" s="194">
        <f t="shared" si="1"/>
        <v>-3.9458805060731406E-2</v>
      </c>
      <c r="J15" s="193">
        <f t="shared" si="0"/>
        <v>-5932</v>
      </c>
      <c r="K15" s="194">
        <f t="shared" si="2"/>
        <v>5.0223480960729885E-2</v>
      </c>
      <c r="L15" s="101"/>
    </row>
    <row r="16" spans="1:12" x14ac:dyDescent="0.25">
      <c r="A16" s="191"/>
      <c r="B16" s="192" t="s">
        <v>123</v>
      </c>
      <c r="C16" s="193">
        <v>89313</v>
      </c>
      <c r="D16" s="193">
        <v>3231</v>
      </c>
      <c r="E16" s="193">
        <v>93483</v>
      </c>
      <c r="F16" s="193">
        <v>94411</v>
      </c>
      <c r="G16" s="193">
        <v>116896</v>
      </c>
      <c r="H16" s="193">
        <v>112813</v>
      </c>
      <c r="I16" s="194">
        <f t="shared" si="1"/>
        <v>-3.4928483438269931E-2</v>
      </c>
      <c r="J16" s="193">
        <f t="shared" si="0"/>
        <v>-4083</v>
      </c>
      <c r="K16" s="194">
        <f t="shared" si="2"/>
        <v>3.9236724959646134E-2</v>
      </c>
      <c r="L16" s="101"/>
    </row>
    <row r="17" spans="1:12" x14ac:dyDescent="0.25">
      <c r="A17" s="191"/>
      <c r="B17" s="192" t="s">
        <v>119</v>
      </c>
      <c r="C17" s="193">
        <v>98953</v>
      </c>
      <c r="D17" s="193">
        <v>5298</v>
      </c>
      <c r="E17" s="193">
        <v>91920</v>
      </c>
      <c r="F17" s="193">
        <v>100713</v>
      </c>
      <c r="G17" s="193">
        <v>103571</v>
      </c>
      <c r="H17" s="193">
        <v>92265</v>
      </c>
      <c r="I17" s="194">
        <f t="shared" si="1"/>
        <v>-0.10916183101447319</v>
      </c>
      <c r="J17" s="193">
        <f t="shared" si="0"/>
        <v>-11306</v>
      </c>
      <c r="K17" s="194">
        <f t="shared" si="2"/>
        <v>3.2090064340118164E-2</v>
      </c>
      <c r="L17" s="101"/>
    </row>
    <row r="18" spans="1:12" x14ac:dyDescent="0.25">
      <c r="A18" s="191"/>
      <c r="B18" s="192" t="s">
        <v>128</v>
      </c>
      <c r="C18" s="193">
        <v>98434</v>
      </c>
      <c r="D18" s="193">
        <v>617</v>
      </c>
      <c r="E18" s="193">
        <v>69529</v>
      </c>
      <c r="F18" s="193">
        <v>99234</v>
      </c>
      <c r="G18" s="193">
        <v>90994</v>
      </c>
      <c r="H18" s="193">
        <v>80007</v>
      </c>
      <c r="I18" s="194">
        <f t="shared" si="1"/>
        <v>-0.12074422489394909</v>
      </c>
      <c r="J18" s="193">
        <f t="shared" si="0"/>
        <v>-10987</v>
      </c>
      <c r="K18" s="194">
        <f t="shared" si="2"/>
        <v>2.7826692436566779E-2</v>
      </c>
      <c r="L18" s="101"/>
    </row>
    <row r="19" spans="1:12" x14ac:dyDescent="0.25">
      <c r="A19" s="191" t="s">
        <v>144</v>
      </c>
      <c r="B19" s="192" t="s">
        <v>131</v>
      </c>
      <c r="C19" s="193">
        <v>136059</v>
      </c>
      <c r="D19" s="193">
        <v>4068</v>
      </c>
      <c r="E19" s="193">
        <v>43013</v>
      </c>
      <c r="F19" s="193">
        <v>76936</v>
      </c>
      <c r="G19" s="193">
        <v>90039</v>
      </c>
      <c r="H19" s="193">
        <v>72835</v>
      </c>
      <c r="I19" s="194">
        <f t="shared" si="1"/>
        <v>-0.19107275736069929</v>
      </c>
      <c r="J19" s="193">
        <f t="shared" si="0"/>
        <v>-17204</v>
      </c>
      <c r="K19" s="194">
        <f t="shared" si="2"/>
        <v>2.5332247723540958E-2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664512</v>
      </c>
      <c r="D20" s="198">
        <f t="shared" ref="D20:H20" si="4">D12-SUM(D13:D19)</f>
        <v>90471</v>
      </c>
      <c r="E20" s="198">
        <f t="shared" si="4"/>
        <v>569178</v>
      </c>
      <c r="F20" s="198">
        <f t="shared" si="4"/>
        <v>740660</v>
      </c>
      <c r="G20" s="198">
        <f t="shared" si="4"/>
        <v>807371</v>
      </c>
      <c r="H20" s="198">
        <f t="shared" si="4"/>
        <v>802489</v>
      </c>
      <c r="I20" s="199">
        <f t="shared" si="1"/>
        <v>-6.0467864216079414E-3</v>
      </c>
      <c r="J20" s="198">
        <f>H20-G20</f>
        <v>-4882</v>
      </c>
      <c r="K20" s="199">
        <f t="shared" si="2"/>
        <v>0.27910826036131886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1115694</v>
      </c>
      <c r="D22" s="207">
        <v>103727</v>
      </c>
      <c r="E22" s="207">
        <v>912484</v>
      </c>
      <c r="F22" s="207">
        <v>1077344</v>
      </c>
      <c r="G22" s="207">
        <v>1114324</v>
      </c>
      <c r="H22" s="207">
        <v>1060335</v>
      </c>
      <c r="I22" s="208">
        <f>IFERROR(H22/G22-1,"-")</f>
        <v>-4.8450001974291168E-2</v>
      </c>
      <c r="J22" s="207">
        <f>H22-G22</f>
        <v>-53989</v>
      </c>
      <c r="K22" s="208">
        <f>H22/H$8</f>
        <v>0.36878793011520289</v>
      </c>
      <c r="L22" s="101"/>
    </row>
    <row r="23" spans="1:12" x14ac:dyDescent="0.25">
      <c r="A23" s="191" t="s">
        <v>96</v>
      </c>
      <c r="B23" s="188" t="s">
        <v>97</v>
      </c>
      <c r="C23" s="189">
        <v>34168</v>
      </c>
      <c r="D23" s="189">
        <v>21953</v>
      </c>
      <c r="E23" s="189">
        <v>38037</v>
      </c>
      <c r="F23" s="189">
        <v>32612</v>
      </c>
      <c r="G23" s="189">
        <v>40708</v>
      </c>
      <c r="H23" s="189">
        <v>24123</v>
      </c>
      <c r="I23" s="190">
        <f>IFERROR(H23/G23-1,"-")</f>
        <v>-0.40741377616193375</v>
      </c>
      <c r="J23" s="189">
        <f t="shared" ref="J23:J33" si="5">H23-G23</f>
        <v>-16585</v>
      </c>
      <c r="K23" s="190">
        <f>H23/H$8</f>
        <v>8.3900571405914528E-3</v>
      </c>
      <c r="L23" s="101"/>
    </row>
    <row r="24" spans="1:12" x14ac:dyDescent="0.25">
      <c r="A24" s="191" t="s">
        <v>103</v>
      </c>
      <c r="B24" s="192" t="s">
        <v>103</v>
      </c>
      <c r="C24" s="193">
        <v>13987</v>
      </c>
      <c r="D24" s="193">
        <v>12054</v>
      </c>
      <c r="E24" s="193">
        <v>11828</v>
      </c>
      <c r="F24" s="193">
        <v>10511</v>
      </c>
      <c r="G24" s="193">
        <v>15960</v>
      </c>
      <c r="H24" s="193">
        <v>6312</v>
      </c>
      <c r="I24" s="194">
        <f>IFERROR(H24/G24-1,"-")</f>
        <v>-0.60451127819548867</v>
      </c>
      <c r="J24" s="193">
        <f t="shared" si="5"/>
        <v>-9648</v>
      </c>
      <c r="K24" s="194">
        <f>H24/H$8</f>
        <v>2.1953339415252352E-3</v>
      </c>
      <c r="L24" s="101"/>
    </row>
    <row r="25" spans="1:12" x14ac:dyDescent="0.25">
      <c r="A25" s="191" t="s">
        <v>100</v>
      </c>
      <c r="B25" s="192" t="s">
        <v>100</v>
      </c>
      <c r="C25" s="193">
        <v>20181</v>
      </c>
      <c r="D25" s="193">
        <v>9899</v>
      </c>
      <c r="E25" s="193">
        <v>26209</v>
      </c>
      <c r="F25" s="193">
        <v>22101</v>
      </c>
      <c r="G25" s="193">
        <v>24748</v>
      </c>
      <c r="H25" s="193">
        <v>17811</v>
      </c>
      <c r="I25" s="194">
        <f>IFERROR(H25/G25-1,"-")</f>
        <v>-0.28030547923064486</v>
      </c>
      <c r="J25" s="193">
        <f t="shared" si="5"/>
        <v>-6937</v>
      </c>
      <c r="K25" s="194">
        <f>H25/H$8</f>
        <v>6.1947231990662176E-3</v>
      </c>
      <c r="L25" s="101"/>
    </row>
    <row r="26" spans="1:12" x14ac:dyDescent="0.25">
      <c r="A26" s="191"/>
      <c r="B26" s="188" t="s">
        <v>107</v>
      </c>
      <c r="C26" s="189">
        <v>1081526</v>
      </c>
      <c r="D26" s="189">
        <v>81774</v>
      </c>
      <c r="E26" s="189">
        <v>874447</v>
      </c>
      <c r="F26" s="189">
        <v>1044732</v>
      </c>
      <c r="G26" s="189">
        <v>1073616</v>
      </c>
      <c r="H26" s="189">
        <v>1036212</v>
      </c>
      <c r="I26" s="190">
        <f>IFERROR(H26/G26-1,"-")</f>
        <v>-3.4839272141994893E-2</v>
      </c>
      <c r="J26" s="189">
        <f t="shared" si="5"/>
        <v>-37404</v>
      </c>
      <c r="K26" s="190">
        <f>H26/H$8</f>
        <v>0.3603978729746114</v>
      </c>
      <c r="L26" s="101"/>
    </row>
    <row r="27" spans="1:12" s="74" customFormat="1" x14ac:dyDescent="0.25">
      <c r="A27" s="191"/>
      <c r="B27" s="192" t="s">
        <v>110</v>
      </c>
      <c r="C27" s="193">
        <v>473805</v>
      </c>
      <c r="D27" s="193">
        <v>3986</v>
      </c>
      <c r="E27" s="193">
        <v>387845</v>
      </c>
      <c r="F27" s="193">
        <v>455329</v>
      </c>
      <c r="G27" s="193">
        <v>462410</v>
      </c>
      <c r="H27" s="193">
        <v>460209</v>
      </c>
      <c r="I27" s="194">
        <f t="shared" ref="I27:I34" si="6">IFERROR(H27/G27-1,"-")</f>
        <v>-4.7598451590580293E-3</v>
      </c>
      <c r="J27" s="193">
        <f t="shared" si="5"/>
        <v>-2201</v>
      </c>
      <c r="K27" s="194">
        <f t="shared" ref="K27:K34" si="7">H27/H$8</f>
        <v>0.1600621733040854</v>
      </c>
      <c r="L27" s="195"/>
    </row>
    <row r="28" spans="1:12" s="74" customFormat="1" x14ac:dyDescent="0.25">
      <c r="A28" s="191"/>
      <c r="B28" s="192" t="s">
        <v>113</v>
      </c>
      <c r="C28" s="193">
        <v>139966</v>
      </c>
      <c r="D28" s="193">
        <v>11544</v>
      </c>
      <c r="E28" s="193">
        <v>91975</v>
      </c>
      <c r="F28" s="193">
        <v>119975</v>
      </c>
      <c r="G28" s="193">
        <v>123737</v>
      </c>
      <c r="H28" s="193">
        <v>114767</v>
      </c>
      <c r="I28" s="194">
        <f t="shared" si="6"/>
        <v>-7.2492463854788802E-2</v>
      </c>
      <c r="J28" s="193">
        <f t="shared" si="5"/>
        <v>-8970</v>
      </c>
      <c r="K28" s="194">
        <f t="shared" si="7"/>
        <v>3.991633245675328E-2</v>
      </c>
      <c r="L28" s="195"/>
    </row>
    <row r="29" spans="1:12" x14ac:dyDescent="0.25">
      <c r="A29" s="191"/>
      <c r="B29" s="192" t="s">
        <v>116</v>
      </c>
      <c r="C29" s="193">
        <v>49439</v>
      </c>
      <c r="D29" s="193">
        <v>23636</v>
      </c>
      <c r="E29" s="193">
        <v>48271</v>
      </c>
      <c r="F29" s="193">
        <v>54817</v>
      </c>
      <c r="G29" s="193">
        <v>56446</v>
      </c>
      <c r="H29" s="193">
        <v>44271</v>
      </c>
      <c r="I29" s="194">
        <f t="shared" si="6"/>
        <v>-0.21569287460581799</v>
      </c>
      <c r="J29" s="193">
        <f t="shared" si="5"/>
        <v>-12175</v>
      </c>
      <c r="K29" s="194">
        <f t="shared" si="7"/>
        <v>1.5397596471049381E-2</v>
      </c>
      <c r="L29" s="101"/>
    </row>
    <row r="30" spans="1:12" x14ac:dyDescent="0.25">
      <c r="A30" s="191"/>
      <c r="B30" s="192" t="s">
        <v>123</v>
      </c>
      <c r="C30" s="193">
        <v>42672</v>
      </c>
      <c r="D30" s="193">
        <v>1129</v>
      </c>
      <c r="E30" s="193">
        <v>45597</v>
      </c>
      <c r="F30" s="193">
        <v>39850</v>
      </c>
      <c r="G30" s="193">
        <v>48058</v>
      </c>
      <c r="H30" s="193">
        <v>45681</v>
      </c>
      <c r="I30" s="194">
        <f t="shared" si="6"/>
        <v>-4.94610678763161E-2</v>
      </c>
      <c r="J30" s="193">
        <f t="shared" si="5"/>
        <v>-2377</v>
      </c>
      <c r="K30" s="194">
        <f t="shared" si="7"/>
        <v>1.5887999015021272E-2</v>
      </c>
      <c r="L30" s="101"/>
    </row>
    <row r="31" spans="1:12" x14ac:dyDescent="0.25">
      <c r="A31" s="191"/>
      <c r="B31" s="192" t="s">
        <v>119</v>
      </c>
      <c r="C31" s="193">
        <v>57644</v>
      </c>
      <c r="D31" s="193">
        <v>3599</v>
      </c>
      <c r="E31" s="193">
        <v>56597</v>
      </c>
      <c r="F31" s="193">
        <v>56743</v>
      </c>
      <c r="G31" s="193">
        <v>54347</v>
      </c>
      <c r="H31" s="193">
        <v>50904</v>
      </c>
      <c r="I31" s="194">
        <f t="shared" si="6"/>
        <v>-6.3352162952876934E-2</v>
      </c>
      <c r="J31" s="193">
        <f t="shared" si="5"/>
        <v>-3443</v>
      </c>
      <c r="K31" s="194">
        <f t="shared" si="7"/>
        <v>1.7704575247053322E-2</v>
      </c>
      <c r="L31" s="101"/>
    </row>
    <row r="32" spans="1:12" x14ac:dyDescent="0.25">
      <c r="A32" s="191"/>
      <c r="B32" s="192" t="s">
        <v>128</v>
      </c>
      <c r="C32" s="193">
        <v>41345</v>
      </c>
      <c r="D32" s="193">
        <v>227</v>
      </c>
      <c r="E32" s="193">
        <v>25593</v>
      </c>
      <c r="F32" s="193">
        <v>34396</v>
      </c>
      <c r="G32" s="193">
        <v>29714</v>
      </c>
      <c r="H32" s="193">
        <v>27845</v>
      </c>
      <c r="I32" s="194">
        <f t="shared" si="6"/>
        <v>-6.2899643265800664E-2</v>
      </c>
      <c r="J32" s="193">
        <f t="shared" si="5"/>
        <v>-1869</v>
      </c>
      <c r="K32" s="194">
        <f t="shared" si="7"/>
        <v>9.6845807353881774E-3</v>
      </c>
      <c r="L32" s="101"/>
    </row>
    <row r="33" spans="1:12" x14ac:dyDescent="0.25">
      <c r="A33" s="191" t="s">
        <v>144</v>
      </c>
      <c r="B33" s="192" t="s">
        <v>131</v>
      </c>
      <c r="C33" s="193">
        <v>42210</v>
      </c>
      <c r="D33" s="193">
        <v>734</v>
      </c>
      <c r="E33" s="193">
        <v>12480</v>
      </c>
      <c r="F33" s="193">
        <v>24810</v>
      </c>
      <c r="G33" s="193">
        <v>27112</v>
      </c>
      <c r="H33" s="193">
        <v>22910</v>
      </c>
      <c r="I33" s="194">
        <f t="shared" si="6"/>
        <v>-0.15498672174682793</v>
      </c>
      <c r="J33" s="193">
        <f t="shared" si="5"/>
        <v>-4202</v>
      </c>
      <c r="K33" s="194">
        <f t="shared" si="7"/>
        <v>7.9681718314865563E-3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234445</v>
      </c>
      <c r="D34" s="198">
        <f t="shared" ref="D34:H34" si="9">D26-SUM(D27:D33)</f>
        <v>36919</v>
      </c>
      <c r="E34" s="198">
        <f t="shared" si="9"/>
        <v>206089</v>
      </c>
      <c r="F34" s="198">
        <f t="shared" si="9"/>
        <v>258812</v>
      </c>
      <c r="G34" s="198">
        <f t="shared" si="9"/>
        <v>271792</v>
      </c>
      <c r="H34" s="198">
        <f t="shared" si="9"/>
        <v>269625</v>
      </c>
      <c r="I34" s="199">
        <f t="shared" si="6"/>
        <v>-7.9730087714133813E-3</v>
      </c>
      <c r="J34" s="198">
        <f>H34-G34</f>
        <v>-2167</v>
      </c>
      <c r="K34" s="199">
        <f t="shared" si="7"/>
        <v>9.3776443913774016E-2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832182</v>
      </c>
      <c r="D36" s="207">
        <v>53867</v>
      </c>
      <c r="E36" s="207">
        <v>608977</v>
      </c>
      <c r="F36" s="207">
        <v>773844</v>
      </c>
      <c r="G36" s="207">
        <v>824761</v>
      </c>
      <c r="H36" s="207">
        <v>812017</v>
      </c>
      <c r="I36" s="208">
        <f>IFERROR(H36/G36-1,"-")</f>
        <v>-1.5451749052149633E-2</v>
      </c>
      <c r="J36" s="207">
        <f>H36-G36</f>
        <v>-12744</v>
      </c>
      <c r="K36" s="208">
        <f>H36/H$8</f>
        <v>0.28242212946696721</v>
      </c>
      <c r="L36" s="101"/>
    </row>
    <row r="37" spans="1:12" x14ac:dyDescent="0.25">
      <c r="A37" s="191" t="s">
        <v>96</v>
      </c>
      <c r="B37" s="188" t="s">
        <v>97</v>
      </c>
      <c r="C37" s="189">
        <v>31441</v>
      </c>
      <c r="D37" s="189">
        <v>8033</v>
      </c>
      <c r="E37" s="189">
        <v>23773</v>
      </c>
      <c r="F37" s="189">
        <v>21281</v>
      </c>
      <c r="G37" s="189">
        <v>26641</v>
      </c>
      <c r="H37" s="189">
        <v>30506</v>
      </c>
      <c r="I37" s="190">
        <f>IFERROR(H37/G37-1,"-")</f>
        <v>0.14507713674411615</v>
      </c>
      <c r="J37" s="189">
        <f t="shared" ref="J37:J47" si="10">H37-G37</f>
        <v>3865</v>
      </c>
      <c r="K37" s="190">
        <f>H37/H$8</f>
        <v>1.061008511092662E-2</v>
      </c>
      <c r="L37" s="101"/>
    </row>
    <row r="38" spans="1:12" x14ac:dyDescent="0.25">
      <c r="A38" s="191" t="s">
        <v>103</v>
      </c>
      <c r="B38" s="192" t="s">
        <v>103</v>
      </c>
      <c r="C38" s="193">
        <v>10029</v>
      </c>
      <c r="D38" s="193">
        <v>5015</v>
      </c>
      <c r="E38" s="193">
        <v>7479</v>
      </c>
      <c r="F38" s="193">
        <v>5254</v>
      </c>
      <c r="G38" s="193">
        <v>9998</v>
      </c>
      <c r="H38" s="193">
        <v>11350</v>
      </c>
      <c r="I38" s="194">
        <f>IFERROR(H38/G38-1,"-")</f>
        <v>0.13522704540908181</v>
      </c>
      <c r="J38" s="193">
        <f t="shared" si="10"/>
        <v>1352</v>
      </c>
      <c r="K38" s="194">
        <f>H38/H$8</f>
        <v>3.9475665773623927E-3</v>
      </c>
      <c r="L38" s="101"/>
    </row>
    <row r="39" spans="1:12" x14ac:dyDescent="0.25">
      <c r="A39" s="191" t="s">
        <v>100</v>
      </c>
      <c r="B39" s="192" t="s">
        <v>100</v>
      </c>
      <c r="C39" s="193">
        <v>21412</v>
      </c>
      <c r="D39" s="193">
        <v>3018</v>
      </c>
      <c r="E39" s="193">
        <v>16294</v>
      </c>
      <c r="F39" s="193">
        <v>16027</v>
      </c>
      <c r="G39" s="193">
        <v>16643</v>
      </c>
      <c r="H39" s="193">
        <v>19156</v>
      </c>
      <c r="I39" s="194">
        <f>IFERROR(H39/G39-1,"-")</f>
        <v>0.15099441206513253</v>
      </c>
      <c r="J39" s="193">
        <f t="shared" si="10"/>
        <v>2513</v>
      </c>
      <c r="K39" s="194">
        <f>H39/H$8</f>
        <v>6.6625185335642285E-3</v>
      </c>
      <c r="L39" s="101"/>
    </row>
    <row r="40" spans="1:12" x14ac:dyDescent="0.25">
      <c r="A40" s="191"/>
      <c r="B40" s="188" t="s">
        <v>107</v>
      </c>
      <c r="C40" s="189">
        <v>800741</v>
      </c>
      <c r="D40" s="189">
        <v>45834</v>
      </c>
      <c r="E40" s="189">
        <v>585204</v>
      </c>
      <c r="F40" s="189">
        <v>752563</v>
      </c>
      <c r="G40" s="189">
        <v>798120</v>
      </c>
      <c r="H40" s="189">
        <v>781511</v>
      </c>
      <c r="I40" s="190">
        <f>IFERROR(H40/G40-1,"-")</f>
        <v>-2.0810153861574698E-2</v>
      </c>
      <c r="J40" s="189">
        <f t="shared" si="10"/>
        <v>-16609</v>
      </c>
      <c r="K40" s="190">
        <f>H40/H$8</f>
        <v>0.27181204435604062</v>
      </c>
      <c r="L40" s="101"/>
    </row>
    <row r="41" spans="1:12" s="74" customFormat="1" x14ac:dyDescent="0.25">
      <c r="A41" s="191"/>
      <c r="B41" s="192" t="s">
        <v>110</v>
      </c>
      <c r="C41" s="193">
        <v>348572</v>
      </c>
      <c r="D41" s="193">
        <v>2515</v>
      </c>
      <c r="E41" s="193">
        <v>236389</v>
      </c>
      <c r="F41" s="193">
        <v>294598</v>
      </c>
      <c r="G41" s="193">
        <v>317505</v>
      </c>
      <c r="H41" s="193">
        <v>313821</v>
      </c>
      <c r="I41" s="194">
        <f t="shared" ref="I41:I48" si="11">IFERROR(H41/G41-1,"-")</f>
        <v>-1.1602966882411248E-2</v>
      </c>
      <c r="J41" s="193">
        <f t="shared" si="10"/>
        <v>-3684</v>
      </c>
      <c r="K41" s="194">
        <f t="shared" ref="K41:K48" si="12">H41/H$8</f>
        <v>0.10914795514312277</v>
      </c>
      <c r="L41" s="195"/>
    </row>
    <row r="42" spans="1:12" s="74" customFormat="1" x14ac:dyDescent="0.25">
      <c r="A42" s="191"/>
      <c r="B42" s="192" t="s">
        <v>113</v>
      </c>
      <c r="C42" s="193">
        <v>43433</v>
      </c>
      <c r="D42" s="193">
        <v>4402</v>
      </c>
      <c r="E42" s="193">
        <v>24167</v>
      </c>
      <c r="F42" s="193">
        <v>41108</v>
      </c>
      <c r="G42" s="193">
        <v>38403</v>
      </c>
      <c r="H42" s="193">
        <v>32430</v>
      </c>
      <c r="I42" s="194">
        <f t="shared" si="11"/>
        <v>-0.15553472384969924</v>
      </c>
      <c r="J42" s="193">
        <f t="shared" si="10"/>
        <v>-5973</v>
      </c>
      <c r="K42" s="194">
        <f t="shared" si="12"/>
        <v>1.1279258511353514E-2</v>
      </c>
      <c r="L42" s="195"/>
    </row>
    <row r="43" spans="1:12" x14ac:dyDescent="0.25">
      <c r="A43" s="191"/>
      <c r="B43" s="192" t="s">
        <v>116</v>
      </c>
      <c r="C43" s="193">
        <v>19669</v>
      </c>
      <c r="D43" s="193">
        <v>7396</v>
      </c>
      <c r="E43" s="193">
        <v>18071</v>
      </c>
      <c r="F43" s="193">
        <v>20172</v>
      </c>
      <c r="G43" s="193">
        <v>19532</v>
      </c>
      <c r="H43" s="193">
        <v>23537</v>
      </c>
      <c r="I43" s="194">
        <f t="shared" si="11"/>
        <v>0.20504812615195567</v>
      </c>
      <c r="J43" s="193">
        <f t="shared" si="10"/>
        <v>4005</v>
      </c>
      <c r="K43" s="194">
        <f t="shared" si="12"/>
        <v>8.1862444521038445E-3</v>
      </c>
      <c r="L43" s="101"/>
    </row>
    <row r="44" spans="1:12" x14ac:dyDescent="0.25">
      <c r="A44" s="191"/>
      <c r="B44" s="192" t="s">
        <v>123</v>
      </c>
      <c r="C44" s="193">
        <v>36529</v>
      </c>
      <c r="D44" s="193">
        <v>736</v>
      </c>
      <c r="E44" s="193">
        <v>31142</v>
      </c>
      <c r="F44" s="193">
        <v>38159</v>
      </c>
      <c r="G44" s="193">
        <v>40584</v>
      </c>
      <c r="H44" s="193">
        <v>39705</v>
      </c>
      <c r="I44" s="194">
        <f t="shared" si="11"/>
        <v>-2.1658781785925507E-2</v>
      </c>
      <c r="J44" s="193">
        <f t="shared" si="10"/>
        <v>-879</v>
      </c>
      <c r="K44" s="194">
        <f t="shared" si="12"/>
        <v>1.3809526956314872E-2</v>
      </c>
      <c r="L44" s="101"/>
    </row>
    <row r="45" spans="1:12" x14ac:dyDescent="0.25">
      <c r="A45" s="191"/>
      <c r="B45" s="192" t="s">
        <v>119</v>
      </c>
      <c r="C45" s="193">
        <v>29154</v>
      </c>
      <c r="D45" s="193">
        <v>692</v>
      </c>
      <c r="E45" s="193">
        <v>23097</v>
      </c>
      <c r="F45" s="193">
        <v>28094</v>
      </c>
      <c r="G45" s="193">
        <v>31556</v>
      </c>
      <c r="H45" s="193">
        <v>26211</v>
      </c>
      <c r="I45" s="194">
        <f t="shared" si="11"/>
        <v>-0.16938141716313859</v>
      </c>
      <c r="J45" s="193">
        <f t="shared" si="10"/>
        <v>-5345</v>
      </c>
      <c r="K45" s="194">
        <f t="shared" si="12"/>
        <v>9.1162702695370638E-3</v>
      </c>
      <c r="L45" s="101"/>
    </row>
    <row r="46" spans="1:12" x14ac:dyDescent="0.25">
      <c r="A46" s="191"/>
      <c r="B46" s="192" t="s">
        <v>128</v>
      </c>
      <c r="C46" s="193">
        <v>34156</v>
      </c>
      <c r="D46" s="193">
        <v>207</v>
      </c>
      <c r="E46" s="193">
        <v>28945</v>
      </c>
      <c r="F46" s="193">
        <v>34359</v>
      </c>
      <c r="G46" s="193">
        <v>31973</v>
      </c>
      <c r="H46" s="193">
        <v>30102</v>
      </c>
      <c r="I46" s="194">
        <f t="shared" si="11"/>
        <v>-5.8518124667688354E-2</v>
      </c>
      <c r="J46" s="193">
        <f t="shared" si="10"/>
        <v>-1871</v>
      </c>
      <c r="K46" s="194">
        <f t="shared" si="12"/>
        <v>1.0469572608965879E-2</v>
      </c>
      <c r="L46" s="101"/>
    </row>
    <row r="47" spans="1:12" x14ac:dyDescent="0.25">
      <c r="A47" s="191" t="s">
        <v>144</v>
      </c>
      <c r="B47" s="192" t="s">
        <v>131</v>
      </c>
      <c r="C47" s="193">
        <v>54402</v>
      </c>
      <c r="D47" s="193">
        <v>2795</v>
      </c>
      <c r="E47" s="193">
        <v>21001</v>
      </c>
      <c r="F47" s="193">
        <v>33395</v>
      </c>
      <c r="G47" s="193">
        <v>37402</v>
      </c>
      <c r="H47" s="193">
        <v>32015</v>
      </c>
      <c r="I47" s="194">
        <f t="shared" si="11"/>
        <v>-0.14402973103042616</v>
      </c>
      <c r="J47" s="193">
        <f t="shared" si="10"/>
        <v>-5387</v>
      </c>
      <c r="K47" s="194">
        <f t="shared" si="12"/>
        <v>1.1134920173943347E-2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234826</v>
      </c>
      <c r="D48" s="198">
        <f t="shared" ref="D48:H48" si="14">D40-SUM(D41:D47)</f>
        <v>27091</v>
      </c>
      <c r="E48" s="198">
        <f t="shared" si="14"/>
        <v>202392</v>
      </c>
      <c r="F48" s="198">
        <f t="shared" si="14"/>
        <v>262678</v>
      </c>
      <c r="G48" s="198">
        <f t="shared" si="14"/>
        <v>281165</v>
      </c>
      <c r="H48" s="198">
        <f t="shared" si="14"/>
        <v>283690</v>
      </c>
      <c r="I48" s="199">
        <f t="shared" si="11"/>
        <v>8.9804918819909041E-3</v>
      </c>
      <c r="J48" s="198">
        <f>H48-G48</f>
        <v>2525</v>
      </c>
      <c r="K48" s="199">
        <f t="shared" si="12"/>
        <v>9.866829624069931E-2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20377</v>
      </c>
      <c r="D50" s="207">
        <v>2006</v>
      </c>
      <c r="E50" s="207">
        <v>13217</v>
      </c>
      <c r="F50" s="207">
        <v>16181</v>
      </c>
      <c r="G50" s="207">
        <v>18659</v>
      </c>
      <c r="H50" s="207">
        <v>17956</v>
      </c>
      <c r="I50" s="208">
        <f>IFERROR(H50/G50-1,"-")</f>
        <v>-3.7676188434535574E-2</v>
      </c>
      <c r="J50" s="207">
        <f>H50-G50</f>
        <v>-703</v>
      </c>
      <c r="K50" s="208">
        <f>H50/H$8</f>
        <v>6.2451546663541075E-3</v>
      </c>
      <c r="L50" s="101"/>
    </row>
    <row r="51" spans="1:12" x14ac:dyDescent="0.25">
      <c r="A51" s="191" t="s">
        <v>96</v>
      </c>
      <c r="B51" s="188" t="s">
        <v>97</v>
      </c>
      <c r="C51" s="189">
        <v>904</v>
      </c>
      <c r="D51" s="189">
        <v>511</v>
      </c>
      <c r="E51" s="189">
        <v>610</v>
      </c>
      <c r="F51" s="189">
        <v>3306</v>
      </c>
      <c r="G51" s="189">
        <v>2089</v>
      </c>
      <c r="H51" s="189">
        <v>1561</v>
      </c>
      <c r="I51" s="190">
        <f>IFERROR(H51/G51-1,"-")</f>
        <v>-0.25275251316419345</v>
      </c>
      <c r="J51" s="189">
        <f t="shared" ref="J51:J61" si="15">H51-G51</f>
        <v>-528</v>
      </c>
      <c r="K51" s="190">
        <f>H51/H$8</f>
        <v>5.4292083059583214E-4</v>
      </c>
      <c r="L51" s="101"/>
    </row>
    <row r="52" spans="1:12" x14ac:dyDescent="0.25">
      <c r="A52" s="191" t="s">
        <v>103</v>
      </c>
      <c r="B52" s="192" t="s">
        <v>103</v>
      </c>
      <c r="C52" s="193">
        <v>400</v>
      </c>
      <c r="D52" s="193">
        <v>495</v>
      </c>
      <c r="E52" s="193">
        <v>58</v>
      </c>
      <c r="F52" s="193">
        <v>2158</v>
      </c>
      <c r="G52" s="193">
        <v>677</v>
      </c>
      <c r="H52" s="193">
        <v>770</v>
      </c>
      <c r="I52" s="194">
        <f>IFERROR(H52/G52-1,"-")</f>
        <v>0.13737075332348603</v>
      </c>
      <c r="J52" s="193">
        <f t="shared" si="15"/>
        <v>93</v>
      </c>
      <c r="K52" s="194">
        <f>H52/H$8</f>
        <v>2.6780848145982749E-4</v>
      </c>
      <c r="L52" s="101"/>
    </row>
    <row r="53" spans="1:12" x14ac:dyDescent="0.25">
      <c r="A53" s="191" t="s">
        <v>100</v>
      </c>
      <c r="B53" s="192" t="s">
        <v>100</v>
      </c>
      <c r="C53" s="193">
        <v>504</v>
      </c>
      <c r="D53" s="193">
        <v>16</v>
      </c>
      <c r="E53" s="193">
        <v>552</v>
      </c>
      <c r="F53" s="193">
        <v>1148</v>
      </c>
      <c r="G53" s="193">
        <v>1412</v>
      </c>
      <c r="H53" s="193">
        <v>791</v>
      </c>
      <c r="I53" s="194">
        <f>IFERROR(H53/G53-1,"-")</f>
        <v>-0.4398016997167139</v>
      </c>
      <c r="J53" s="193">
        <f t="shared" si="15"/>
        <v>-621</v>
      </c>
      <c r="K53" s="194">
        <f>H53/H$8</f>
        <v>2.751123491360046E-4</v>
      </c>
      <c r="L53" s="101"/>
    </row>
    <row r="54" spans="1:12" x14ac:dyDescent="0.25">
      <c r="A54" s="191"/>
      <c r="B54" s="188" t="s">
        <v>107</v>
      </c>
      <c r="C54" s="189">
        <v>19473</v>
      </c>
      <c r="D54" s="189">
        <v>1495</v>
      </c>
      <c r="E54" s="189">
        <v>12607</v>
      </c>
      <c r="F54" s="189">
        <v>12875</v>
      </c>
      <c r="G54" s="189">
        <v>16570</v>
      </c>
      <c r="H54" s="189">
        <v>16395</v>
      </c>
      <c r="I54" s="190">
        <f>IFERROR(H54/G54-1,"-")</f>
        <v>-1.0561255280627679E-2</v>
      </c>
      <c r="J54" s="189">
        <f t="shared" si="15"/>
        <v>-175</v>
      </c>
      <c r="K54" s="190">
        <f>H54/H$8</f>
        <v>5.7022338357582752E-3</v>
      </c>
      <c r="L54" s="101"/>
    </row>
    <row r="55" spans="1:12" s="74" customFormat="1" x14ac:dyDescent="0.25">
      <c r="A55" s="191"/>
      <c r="B55" s="192" t="s">
        <v>110</v>
      </c>
      <c r="C55" s="193">
        <v>6304</v>
      </c>
      <c r="D55" s="193">
        <v>93</v>
      </c>
      <c r="E55" s="193">
        <v>5743</v>
      </c>
      <c r="F55" s="193">
        <v>5059</v>
      </c>
      <c r="G55" s="193">
        <v>5918</v>
      </c>
      <c r="H55" s="193">
        <v>5656</v>
      </c>
      <c r="I55" s="194">
        <f t="shared" ref="I55:I62" si="16">IFERROR(H55/G55-1,"-")</f>
        <v>-4.427171341669478E-2</v>
      </c>
      <c r="J55" s="193">
        <f t="shared" si="15"/>
        <v>-262</v>
      </c>
      <c r="K55" s="194">
        <f t="shared" ref="K55:K62" si="17">H55/H$8</f>
        <v>1.9671750274503695E-3</v>
      </c>
      <c r="L55" s="195"/>
    </row>
    <row r="56" spans="1:12" s="74" customFormat="1" x14ac:dyDescent="0.25">
      <c r="A56" s="191"/>
      <c r="B56" s="192" t="s">
        <v>113</v>
      </c>
      <c r="C56" s="193">
        <v>6280</v>
      </c>
      <c r="D56" s="193">
        <v>977</v>
      </c>
      <c r="E56" s="193">
        <v>2880</v>
      </c>
      <c r="F56" s="193">
        <v>3000</v>
      </c>
      <c r="G56" s="193">
        <v>4191</v>
      </c>
      <c r="H56" s="193">
        <v>4410</v>
      </c>
      <c r="I56" s="194">
        <f t="shared" si="16"/>
        <v>5.2254831782390765E-2</v>
      </c>
      <c r="J56" s="193">
        <f t="shared" si="15"/>
        <v>219</v>
      </c>
      <c r="K56" s="194">
        <f t="shared" si="17"/>
        <v>1.533812211997194E-3</v>
      </c>
      <c r="L56" s="195"/>
    </row>
    <row r="57" spans="1:12" x14ac:dyDescent="0.25">
      <c r="A57" s="191"/>
      <c r="B57" s="192" t="s">
        <v>116</v>
      </c>
      <c r="C57" s="193">
        <v>641</v>
      </c>
      <c r="D57" s="193">
        <v>48</v>
      </c>
      <c r="E57" s="193">
        <v>444</v>
      </c>
      <c r="F57" s="193">
        <v>654</v>
      </c>
      <c r="G57" s="193">
        <v>490</v>
      </c>
      <c r="H57" s="193">
        <v>579</v>
      </c>
      <c r="I57" s="194">
        <f t="shared" si="16"/>
        <v>0.18163265306122445</v>
      </c>
      <c r="J57" s="193">
        <f t="shared" si="15"/>
        <v>89</v>
      </c>
      <c r="K57" s="194">
        <f t="shared" si="17"/>
        <v>2.0137806592888328E-4</v>
      </c>
      <c r="L57" s="101"/>
    </row>
    <row r="58" spans="1:12" x14ac:dyDescent="0.25">
      <c r="A58" s="191"/>
      <c r="B58" s="192" t="s">
        <v>123</v>
      </c>
      <c r="C58" s="193">
        <v>303</v>
      </c>
      <c r="D58" s="193">
        <v>101</v>
      </c>
      <c r="E58" s="193">
        <v>335</v>
      </c>
      <c r="F58" s="193">
        <v>189</v>
      </c>
      <c r="G58" s="193">
        <v>670</v>
      </c>
      <c r="H58" s="193">
        <v>437</v>
      </c>
      <c r="I58" s="194">
        <f t="shared" si="16"/>
        <v>-0.34776119402985073</v>
      </c>
      <c r="J58" s="193">
        <f t="shared" si="15"/>
        <v>-233</v>
      </c>
      <c r="K58" s="194">
        <f t="shared" si="17"/>
        <v>1.5199000830901899E-4</v>
      </c>
      <c r="L58" s="101"/>
    </row>
    <row r="59" spans="1:12" x14ac:dyDescent="0.25">
      <c r="A59" s="191"/>
      <c r="B59" s="192" t="s">
        <v>119</v>
      </c>
      <c r="C59" s="193">
        <v>364</v>
      </c>
      <c r="D59" s="193">
        <v>6</v>
      </c>
      <c r="E59" s="193">
        <v>221</v>
      </c>
      <c r="F59" s="193">
        <v>250</v>
      </c>
      <c r="G59" s="193">
        <v>262</v>
      </c>
      <c r="H59" s="193">
        <v>458</v>
      </c>
      <c r="I59" s="194">
        <f t="shared" si="16"/>
        <v>0.74809160305343503</v>
      </c>
      <c r="J59" s="193">
        <f t="shared" si="15"/>
        <v>196</v>
      </c>
      <c r="K59" s="194">
        <f t="shared" si="17"/>
        <v>1.592938759851961E-4</v>
      </c>
      <c r="L59" s="101"/>
    </row>
    <row r="60" spans="1:12" x14ac:dyDescent="0.25">
      <c r="A60" s="191"/>
      <c r="B60" s="192" t="s">
        <v>128</v>
      </c>
      <c r="C60" s="193">
        <v>52</v>
      </c>
      <c r="D60" s="193">
        <v>0</v>
      </c>
      <c r="E60" s="193">
        <v>56</v>
      </c>
      <c r="F60" s="193">
        <v>210</v>
      </c>
      <c r="G60" s="193">
        <v>120</v>
      </c>
      <c r="H60" s="193">
        <v>139</v>
      </c>
      <c r="I60" s="194">
        <f t="shared" si="16"/>
        <v>0.15833333333333344</v>
      </c>
      <c r="J60" s="193">
        <f t="shared" si="15"/>
        <v>19</v>
      </c>
      <c r="K60" s="194">
        <f t="shared" si="17"/>
        <v>4.834464795183899E-5</v>
      </c>
      <c r="L60" s="101"/>
    </row>
    <row r="61" spans="1:12" x14ac:dyDescent="0.25">
      <c r="A61" s="191" t="s">
        <v>144</v>
      </c>
      <c r="B61" s="192" t="s">
        <v>131</v>
      </c>
      <c r="C61" s="193">
        <v>252</v>
      </c>
      <c r="D61" s="193">
        <v>0</v>
      </c>
      <c r="E61" s="193">
        <v>102</v>
      </c>
      <c r="F61" s="193">
        <v>147</v>
      </c>
      <c r="G61" s="193">
        <v>198</v>
      </c>
      <c r="H61" s="193">
        <v>71</v>
      </c>
      <c r="I61" s="194">
        <f t="shared" si="16"/>
        <v>-0.64141414141414144</v>
      </c>
      <c r="J61" s="193">
        <f t="shared" si="15"/>
        <v>-127</v>
      </c>
      <c r="K61" s="194">
        <f t="shared" si="17"/>
        <v>2.4694028809932146E-5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5277</v>
      </c>
      <c r="D62" s="198">
        <f t="shared" ref="D62:H62" si="19">D54-SUM(D55:D61)</f>
        <v>270</v>
      </c>
      <c r="E62" s="198">
        <f t="shared" si="19"/>
        <v>2826</v>
      </c>
      <c r="F62" s="198">
        <f t="shared" si="19"/>
        <v>3366</v>
      </c>
      <c r="G62" s="198">
        <f t="shared" si="19"/>
        <v>4721</v>
      </c>
      <c r="H62" s="198">
        <f t="shared" si="19"/>
        <v>4645</v>
      </c>
      <c r="I62" s="199">
        <f t="shared" si="16"/>
        <v>-1.6098284261808926E-2</v>
      </c>
      <c r="J62" s="198">
        <f>H62-G62</f>
        <v>-76</v>
      </c>
      <c r="K62" s="199">
        <f t="shared" si="17"/>
        <v>1.6155459693258426E-3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64214</v>
      </c>
      <c r="D64" s="207">
        <v>12940</v>
      </c>
      <c r="E64" s="207">
        <v>56495</v>
      </c>
      <c r="F64" s="207">
        <v>116676</v>
      </c>
      <c r="G64" s="207">
        <v>145638</v>
      </c>
      <c r="H64" s="207">
        <v>91918</v>
      </c>
      <c r="I64" s="208">
        <f>IFERROR(H64/G64-1,"-")</f>
        <v>-0.36885977560801442</v>
      </c>
      <c r="J64" s="207">
        <f>H64-G64</f>
        <v>-53720</v>
      </c>
      <c r="K64" s="208">
        <f>H64/H$8</f>
        <v>3.1969376621849906E-2</v>
      </c>
      <c r="L64" s="101"/>
    </row>
    <row r="65" spans="1:12" x14ac:dyDescent="0.25">
      <c r="A65" s="191" t="s">
        <v>96</v>
      </c>
      <c r="B65" s="188" t="s">
        <v>97</v>
      </c>
      <c r="C65" s="189">
        <v>9112</v>
      </c>
      <c r="D65" s="189">
        <v>2098</v>
      </c>
      <c r="E65" s="189">
        <v>8213</v>
      </c>
      <c r="F65" s="189">
        <v>7310</v>
      </c>
      <c r="G65" s="189">
        <v>13841</v>
      </c>
      <c r="H65" s="189">
        <v>7813</v>
      </c>
      <c r="I65" s="190">
        <f>IFERROR(H65/G65-1,"-")</f>
        <v>-0.43551766490860488</v>
      </c>
      <c r="J65" s="189">
        <f t="shared" ref="J65:J75" si="20">H65-G65</f>
        <v>-6028</v>
      </c>
      <c r="K65" s="190">
        <f>H65/H$8</f>
        <v>2.7173865787605616E-3</v>
      </c>
      <c r="L65" s="101"/>
    </row>
    <row r="66" spans="1:12" x14ac:dyDescent="0.25">
      <c r="A66" s="191" t="s">
        <v>103</v>
      </c>
      <c r="B66" s="192" t="s">
        <v>103</v>
      </c>
      <c r="C66" s="193">
        <v>3175</v>
      </c>
      <c r="D66" s="193">
        <v>1985</v>
      </c>
      <c r="E66" s="193">
        <v>4344</v>
      </c>
      <c r="F66" s="193">
        <v>5929</v>
      </c>
      <c r="G66" s="193">
        <v>7242</v>
      </c>
      <c r="H66" s="193">
        <v>2445</v>
      </c>
      <c r="I66" s="194">
        <f>IFERROR(H66/G66-1,"-")</f>
        <v>-0.66238608119304065</v>
      </c>
      <c r="J66" s="193">
        <f t="shared" si="20"/>
        <v>-4797</v>
      </c>
      <c r="K66" s="194">
        <f>H66/H$8</f>
        <v>8.5037887944062107E-4</v>
      </c>
      <c r="L66" s="101"/>
    </row>
    <row r="67" spans="1:12" x14ac:dyDescent="0.25">
      <c r="A67" s="191" t="s">
        <v>100</v>
      </c>
      <c r="B67" s="192" t="s">
        <v>100</v>
      </c>
      <c r="C67" s="193">
        <v>5937</v>
      </c>
      <c r="D67" s="193">
        <v>113</v>
      </c>
      <c r="E67" s="193">
        <v>3869</v>
      </c>
      <c r="F67" s="193">
        <v>1381</v>
      </c>
      <c r="G67" s="193">
        <v>6599</v>
      </c>
      <c r="H67" s="193">
        <v>5368</v>
      </c>
      <c r="I67" s="194">
        <f>IFERROR(H67/G67-1,"-")</f>
        <v>-0.18654341566904076</v>
      </c>
      <c r="J67" s="193">
        <f t="shared" si="20"/>
        <v>-1231</v>
      </c>
      <c r="K67" s="194">
        <f>H67/H$8</f>
        <v>1.8670076993199405E-3</v>
      </c>
      <c r="L67" s="101"/>
    </row>
    <row r="68" spans="1:12" x14ac:dyDescent="0.25">
      <c r="A68" s="191"/>
      <c r="B68" s="188" t="s">
        <v>107</v>
      </c>
      <c r="C68" s="189">
        <v>55102</v>
      </c>
      <c r="D68" s="189">
        <v>10842</v>
      </c>
      <c r="E68" s="189">
        <v>48282</v>
      </c>
      <c r="F68" s="189">
        <v>109366</v>
      </c>
      <c r="G68" s="189">
        <v>131797</v>
      </c>
      <c r="H68" s="189">
        <v>84105</v>
      </c>
      <c r="I68" s="190">
        <f>IFERROR(H68/G68-1,"-")</f>
        <v>-0.36185952639286179</v>
      </c>
      <c r="J68" s="189">
        <f t="shared" si="20"/>
        <v>-47692</v>
      </c>
      <c r="K68" s="190">
        <f>H68/H$8</f>
        <v>2.925199004308934E-2</v>
      </c>
      <c r="L68" s="101"/>
    </row>
    <row r="69" spans="1:12" s="74" customFormat="1" x14ac:dyDescent="0.25">
      <c r="A69" s="191"/>
      <c r="B69" s="192" t="s">
        <v>110</v>
      </c>
      <c r="C69" s="193">
        <v>22452</v>
      </c>
      <c r="D69" s="193">
        <v>105</v>
      </c>
      <c r="E69" s="193">
        <v>17812</v>
      </c>
      <c r="F69" s="193">
        <v>34864</v>
      </c>
      <c r="G69" s="193">
        <v>37890</v>
      </c>
      <c r="H69" s="193">
        <v>35548</v>
      </c>
      <c r="I69" s="194">
        <f t="shared" ref="I69:I76" si="21">IFERROR(H69/G69-1,"-")</f>
        <v>-6.1810504090789142E-2</v>
      </c>
      <c r="J69" s="193">
        <f t="shared" si="20"/>
        <v>-2342</v>
      </c>
      <c r="K69" s="194">
        <f t="shared" ref="K69:K76" si="22">H69/H$8</f>
        <v>1.2363708959654478E-2</v>
      </c>
      <c r="L69" s="195"/>
    </row>
    <row r="70" spans="1:12" s="74" customFormat="1" x14ac:dyDescent="0.25">
      <c r="A70" s="191"/>
      <c r="B70" s="192" t="s">
        <v>113</v>
      </c>
      <c r="C70" s="193">
        <v>6462</v>
      </c>
      <c r="D70" s="193">
        <v>3967</v>
      </c>
      <c r="E70" s="193">
        <v>7286</v>
      </c>
      <c r="F70" s="193">
        <v>8763</v>
      </c>
      <c r="G70" s="193">
        <v>10131</v>
      </c>
      <c r="H70" s="193">
        <v>7027</v>
      </c>
      <c r="I70" s="194">
        <f t="shared" si="21"/>
        <v>-0.30638633895962886</v>
      </c>
      <c r="J70" s="193">
        <f t="shared" si="20"/>
        <v>-3104</v>
      </c>
      <c r="K70" s="194">
        <f t="shared" si="22"/>
        <v>2.4440132457379323E-3</v>
      </c>
      <c r="L70" s="195"/>
    </row>
    <row r="71" spans="1:12" x14ac:dyDescent="0.25">
      <c r="A71" s="191"/>
      <c r="B71" s="192" t="s">
        <v>116</v>
      </c>
      <c r="C71" s="193">
        <v>6883</v>
      </c>
      <c r="D71" s="193">
        <v>991</v>
      </c>
      <c r="E71" s="193">
        <v>4127</v>
      </c>
      <c r="F71" s="193">
        <v>17689</v>
      </c>
      <c r="G71" s="193">
        <v>16908</v>
      </c>
      <c r="H71" s="193">
        <v>5870</v>
      </c>
      <c r="I71" s="194">
        <f t="shared" si="21"/>
        <v>-0.65282706411166314</v>
      </c>
      <c r="J71" s="193">
        <f t="shared" si="20"/>
        <v>-11038</v>
      </c>
      <c r="K71" s="194">
        <f t="shared" si="22"/>
        <v>2.041604917102841E-3</v>
      </c>
      <c r="L71" s="101"/>
    </row>
    <row r="72" spans="1:12" x14ac:dyDescent="0.25">
      <c r="A72" s="191"/>
      <c r="B72" s="192" t="s">
        <v>123</v>
      </c>
      <c r="C72" s="193">
        <v>642</v>
      </c>
      <c r="D72" s="193">
        <v>399</v>
      </c>
      <c r="E72" s="193">
        <v>1138</v>
      </c>
      <c r="F72" s="193">
        <v>1848</v>
      </c>
      <c r="G72" s="193">
        <v>5430</v>
      </c>
      <c r="H72" s="193">
        <v>3615</v>
      </c>
      <c r="I72" s="194">
        <f t="shared" si="21"/>
        <v>-0.33425414364640882</v>
      </c>
      <c r="J72" s="193">
        <f t="shared" si="20"/>
        <v>-1815</v>
      </c>
      <c r="K72" s="194">
        <f t="shared" si="22"/>
        <v>1.2573086499704888E-3</v>
      </c>
      <c r="L72" s="101"/>
    </row>
    <row r="73" spans="1:12" x14ac:dyDescent="0.25">
      <c r="A73" s="191"/>
      <c r="B73" s="192" t="s">
        <v>119</v>
      </c>
      <c r="C73" s="193">
        <v>1331</v>
      </c>
      <c r="D73" s="193">
        <v>10</v>
      </c>
      <c r="E73" s="193">
        <v>1062</v>
      </c>
      <c r="F73" s="193">
        <v>1864</v>
      </c>
      <c r="G73" s="193">
        <v>3493</v>
      </c>
      <c r="H73" s="193">
        <v>1752</v>
      </c>
      <c r="I73" s="194">
        <f t="shared" si="21"/>
        <v>-0.4984254222731177</v>
      </c>
      <c r="J73" s="193">
        <f t="shared" si="20"/>
        <v>-1741</v>
      </c>
      <c r="K73" s="194">
        <f t="shared" si="22"/>
        <v>6.0935124612677635E-4</v>
      </c>
      <c r="L73" s="101"/>
    </row>
    <row r="74" spans="1:12" x14ac:dyDescent="0.25">
      <c r="A74" s="191"/>
      <c r="B74" s="192" t="s">
        <v>128</v>
      </c>
      <c r="C74" s="193">
        <v>2544</v>
      </c>
      <c r="D74" s="193">
        <v>0</v>
      </c>
      <c r="E74" s="193">
        <v>1552</v>
      </c>
      <c r="F74" s="193">
        <v>7450</v>
      </c>
      <c r="G74" s="193">
        <v>5887</v>
      </c>
      <c r="H74" s="193">
        <v>2893</v>
      </c>
      <c r="I74" s="194">
        <f t="shared" si="21"/>
        <v>-0.50857822320366908</v>
      </c>
      <c r="J74" s="193">
        <f t="shared" si="20"/>
        <v>-2994</v>
      </c>
      <c r="K74" s="194">
        <f t="shared" si="22"/>
        <v>1.0061947231990661E-3</v>
      </c>
      <c r="L74" s="101"/>
    </row>
    <row r="75" spans="1:12" x14ac:dyDescent="0.25">
      <c r="A75" s="191" t="s">
        <v>144</v>
      </c>
      <c r="B75" s="192" t="s">
        <v>131</v>
      </c>
      <c r="C75" s="193">
        <v>1887</v>
      </c>
      <c r="D75" s="193">
        <v>0</v>
      </c>
      <c r="E75" s="193">
        <v>636</v>
      </c>
      <c r="F75" s="193">
        <v>1381</v>
      </c>
      <c r="G75" s="193">
        <v>3151</v>
      </c>
      <c r="H75" s="193">
        <v>3861</v>
      </c>
      <c r="I75" s="194">
        <f t="shared" si="21"/>
        <v>0.22532529355760067</v>
      </c>
      <c r="J75" s="193">
        <f t="shared" si="20"/>
        <v>710</v>
      </c>
      <c r="K75" s="194">
        <f t="shared" si="22"/>
        <v>1.3428682427485638E-3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12901</v>
      </c>
      <c r="D76" s="198">
        <f t="shared" ref="D76:H76" si="24">D68-SUM(D69:D75)</f>
        <v>5370</v>
      </c>
      <c r="E76" s="198">
        <f t="shared" si="24"/>
        <v>14669</v>
      </c>
      <c r="F76" s="198">
        <f t="shared" si="24"/>
        <v>35507</v>
      </c>
      <c r="G76" s="198">
        <f t="shared" si="24"/>
        <v>48907</v>
      </c>
      <c r="H76" s="198">
        <f t="shared" si="24"/>
        <v>23539</v>
      </c>
      <c r="I76" s="199">
        <f t="shared" si="21"/>
        <v>-0.51869875477947947</v>
      </c>
      <c r="J76" s="198">
        <f>H76-G76</f>
        <v>-25368</v>
      </c>
      <c r="K76" s="199">
        <f t="shared" si="22"/>
        <v>8.1869400585491952E-3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430844</v>
      </c>
      <c r="D78" s="207">
        <v>25901</v>
      </c>
      <c r="E78" s="207">
        <v>300105</v>
      </c>
      <c r="F78" s="207">
        <v>411785</v>
      </c>
      <c r="G78" s="207">
        <v>476786</v>
      </c>
      <c r="H78" s="207">
        <v>478546</v>
      </c>
      <c r="I78" s="208">
        <f>IFERROR(H78/G78-1,"-")</f>
        <v>3.6913835557252916E-3</v>
      </c>
      <c r="J78" s="207">
        <f>H78-G78</f>
        <v>1760</v>
      </c>
      <c r="K78" s="208">
        <f>H78/H$8</f>
        <v>0.16643984099827872</v>
      </c>
      <c r="L78" s="101"/>
    </row>
    <row r="79" spans="1:12" x14ac:dyDescent="0.25">
      <c r="A79" s="191" t="s">
        <v>96</v>
      </c>
      <c r="B79" s="188" t="s">
        <v>97</v>
      </c>
      <c r="C79" s="189">
        <v>98017</v>
      </c>
      <c r="D79" s="189">
        <v>7375</v>
      </c>
      <c r="E79" s="189">
        <v>88163</v>
      </c>
      <c r="F79" s="189">
        <v>93902</v>
      </c>
      <c r="G79" s="189">
        <v>82338</v>
      </c>
      <c r="H79" s="189">
        <v>82514</v>
      </c>
      <c r="I79" s="190">
        <f>IFERROR(H79/G79-1,"-")</f>
        <v>2.1375306662780869E-3</v>
      </c>
      <c r="J79" s="189">
        <f t="shared" ref="J79:J89" si="25">H79-G79</f>
        <v>176</v>
      </c>
      <c r="K79" s="190">
        <f>H79/H$8</f>
        <v>2.8698635115813255E-2</v>
      </c>
      <c r="L79" s="101"/>
    </row>
    <row r="80" spans="1:12" x14ac:dyDescent="0.25">
      <c r="A80" s="191" t="s">
        <v>103</v>
      </c>
      <c r="B80" s="192" t="s">
        <v>103</v>
      </c>
      <c r="C80" s="193">
        <v>7898</v>
      </c>
      <c r="D80" s="193">
        <v>3774</v>
      </c>
      <c r="E80" s="193">
        <v>12994</v>
      </c>
      <c r="F80" s="193">
        <v>8549</v>
      </c>
      <c r="G80" s="193">
        <v>8223</v>
      </c>
      <c r="H80" s="193">
        <v>7437</v>
      </c>
      <c r="I80" s="194">
        <f>IFERROR(H80/G80-1,"-")</f>
        <v>-9.5585552717986189E-2</v>
      </c>
      <c r="J80" s="193">
        <f t="shared" si="25"/>
        <v>-786</v>
      </c>
      <c r="K80" s="194">
        <f>H80/H$8</f>
        <v>2.5866125670347237E-3</v>
      </c>
      <c r="L80" s="101"/>
    </row>
    <row r="81" spans="1:12" x14ac:dyDescent="0.25">
      <c r="A81" s="191" t="s">
        <v>100</v>
      </c>
      <c r="B81" s="192" t="s">
        <v>100</v>
      </c>
      <c r="C81" s="193">
        <v>90119</v>
      </c>
      <c r="D81" s="193">
        <v>3601</v>
      </c>
      <c r="E81" s="193">
        <v>75169</v>
      </c>
      <c r="F81" s="193">
        <v>85353</v>
      </c>
      <c r="G81" s="193">
        <v>74115</v>
      </c>
      <c r="H81" s="193">
        <v>75077</v>
      </c>
      <c r="I81" s="194">
        <f>IFERROR(H81/G81-1,"-")</f>
        <v>1.2979828644673841E-2</v>
      </c>
      <c r="J81" s="193">
        <f t="shared" si="25"/>
        <v>962</v>
      </c>
      <c r="K81" s="194">
        <f>H81/H$8</f>
        <v>2.6112022548778532E-2</v>
      </c>
      <c r="L81" s="101"/>
    </row>
    <row r="82" spans="1:12" x14ac:dyDescent="0.25">
      <c r="A82" s="191"/>
      <c r="B82" s="188" t="s">
        <v>107</v>
      </c>
      <c r="C82" s="189">
        <v>332827</v>
      </c>
      <c r="D82" s="189">
        <v>18526</v>
      </c>
      <c r="E82" s="189">
        <v>211942</v>
      </c>
      <c r="F82" s="189">
        <v>317883</v>
      </c>
      <c r="G82" s="189">
        <v>394448</v>
      </c>
      <c r="H82" s="189">
        <v>396032</v>
      </c>
      <c r="I82" s="190">
        <f>IFERROR(H82/G82-1,"-")</f>
        <v>4.0157384496815052E-3</v>
      </c>
      <c r="J82" s="189">
        <f t="shared" si="25"/>
        <v>1584</v>
      </c>
      <c r="K82" s="190">
        <f>H82/H$8</f>
        <v>0.13774120588246547</v>
      </c>
      <c r="L82" s="101"/>
    </row>
    <row r="83" spans="1:12" s="74" customFormat="1" x14ac:dyDescent="0.25">
      <c r="A83" s="191"/>
      <c r="B83" s="192" t="s">
        <v>110</v>
      </c>
      <c r="C83" s="193">
        <v>47712</v>
      </c>
      <c r="D83" s="193">
        <v>2265</v>
      </c>
      <c r="E83" s="193">
        <v>33017</v>
      </c>
      <c r="F83" s="193">
        <v>48665</v>
      </c>
      <c r="G83" s="193">
        <v>65783</v>
      </c>
      <c r="H83" s="193">
        <v>65244</v>
      </c>
      <c r="I83" s="194">
        <f t="shared" ref="I83:I90" si="26">IFERROR(H83/G83-1,"-")</f>
        <v>-8.1936062508550789E-3</v>
      </c>
      <c r="J83" s="193">
        <f t="shared" si="25"/>
        <v>-539</v>
      </c>
      <c r="K83" s="194">
        <f t="shared" ref="K83:K90" si="27">H83/H$8</f>
        <v>2.2692073460214266E-2</v>
      </c>
      <c r="L83" s="195"/>
    </row>
    <row r="84" spans="1:12" s="74" customFormat="1" x14ac:dyDescent="0.25">
      <c r="A84" s="191"/>
      <c r="B84" s="192" t="s">
        <v>113</v>
      </c>
      <c r="C84" s="193">
        <v>143791</v>
      </c>
      <c r="D84" s="193">
        <v>5982</v>
      </c>
      <c r="E84" s="193">
        <v>80561</v>
      </c>
      <c r="F84" s="193">
        <v>124021</v>
      </c>
      <c r="G84" s="193">
        <v>152616</v>
      </c>
      <c r="H84" s="193">
        <v>139754</v>
      </c>
      <c r="I84" s="194">
        <f t="shared" si="26"/>
        <v>-8.4276877915814841E-2</v>
      </c>
      <c r="J84" s="193">
        <f t="shared" si="25"/>
        <v>-12862</v>
      </c>
      <c r="K84" s="194">
        <f t="shared" si="27"/>
        <v>4.860689158173602E-2</v>
      </c>
      <c r="L84" s="195"/>
    </row>
    <row r="85" spans="1:12" x14ac:dyDescent="0.25">
      <c r="A85" s="191"/>
      <c r="B85" s="192" t="s">
        <v>116</v>
      </c>
      <c r="C85" s="193">
        <v>16806</v>
      </c>
      <c r="D85" s="193">
        <v>2722</v>
      </c>
      <c r="E85" s="193">
        <v>15037</v>
      </c>
      <c r="F85" s="193">
        <v>20151</v>
      </c>
      <c r="G85" s="193">
        <v>30435</v>
      </c>
      <c r="H85" s="193">
        <v>32786</v>
      </c>
      <c r="I85" s="194">
        <f t="shared" si="26"/>
        <v>7.7246591095777806E-2</v>
      </c>
      <c r="J85" s="193">
        <f t="shared" si="25"/>
        <v>2351</v>
      </c>
      <c r="K85" s="194">
        <f t="shared" si="27"/>
        <v>1.1403076458625851E-2</v>
      </c>
      <c r="L85" s="101"/>
    </row>
    <row r="86" spans="1:12" x14ac:dyDescent="0.25">
      <c r="A86" s="191"/>
      <c r="B86" s="192" t="s">
        <v>123</v>
      </c>
      <c r="C86" s="193">
        <v>3952</v>
      </c>
      <c r="D86" s="193">
        <v>299</v>
      </c>
      <c r="E86" s="193">
        <v>5800</v>
      </c>
      <c r="F86" s="193">
        <v>5446</v>
      </c>
      <c r="G86" s="193">
        <v>7811</v>
      </c>
      <c r="H86" s="193">
        <v>11952</v>
      </c>
      <c r="I86" s="194">
        <f t="shared" si="26"/>
        <v>0.53014978875944174</v>
      </c>
      <c r="J86" s="193">
        <f t="shared" si="25"/>
        <v>4141</v>
      </c>
      <c r="K86" s="194">
        <f t="shared" si="27"/>
        <v>4.1569441174128035E-3</v>
      </c>
      <c r="L86" s="101"/>
    </row>
    <row r="87" spans="1:12" x14ac:dyDescent="0.25">
      <c r="A87" s="191"/>
      <c r="B87" s="192" t="s">
        <v>119</v>
      </c>
      <c r="C87" s="193">
        <v>2669</v>
      </c>
      <c r="D87" s="193">
        <v>241</v>
      </c>
      <c r="E87" s="193">
        <v>3129</v>
      </c>
      <c r="F87" s="193">
        <v>2714</v>
      </c>
      <c r="G87" s="193">
        <v>4033</v>
      </c>
      <c r="H87" s="193">
        <v>4733</v>
      </c>
      <c r="I87" s="194">
        <f t="shared" si="26"/>
        <v>0.17356806347632037</v>
      </c>
      <c r="J87" s="193">
        <f t="shared" si="25"/>
        <v>700</v>
      </c>
      <c r="K87" s="194">
        <f t="shared" si="27"/>
        <v>1.6461526529212515E-3</v>
      </c>
      <c r="L87" s="101"/>
    </row>
    <row r="88" spans="1:12" x14ac:dyDescent="0.25">
      <c r="A88" s="191"/>
      <c r="B88" s="192" t="s">
        <v>128</v>
      </c>
      <c r="C88" s="193">
        <v>10552</v>
      </c>
      <c r="D88" s="193">
        <v>120</v>
      </c>
      <c r="E88" s="193">
        <v>8138</v>
      </c>
      <c r="F88" s="193">
        <v>13893</v>
      </c>
      <c r="G88" s="193">
        <v>13299</v>
      </c>
      <c r="H88" s="193">
        <v>11574</v>
      </c>
      <c r="I88" s="194">
        <f t="shared" si="26"/>
        <v>-0.12970900067674263</v>
      </c>
      <c r="J88" s="193">
        <f t="shared" si="25"/>
        <v>-1725</v>
      </c>
      <c r="K88" s="194">
        <f t="shared" si="27"/>
        <v>4.0254744992416153E-3</v>
      </c>
      <c r="L88" s="101"/>
    </row>
    <row r="89" spans="1:12" x14ac:dyDescent="0.25">
      <c r="A89" s="191" t="s">
        <v>144</v>
      </c>
      <c r="B89" s="192" t="s">
        <v>131</v>
      </c>
      <c r="C89" s="193">
        <v>16812</v>
      </c>
      <c r="D89" s="193">
        <v>460</v>
      </c>
      <c r="E89" s="193">
        <v>5654</v>
      </c>
      <c r="F89" s="193">
        <v>10790</v>
      </c>
      <c r="G89" s="193">
        <v>14145</v>
      </c>
      <c r="H89" s="193">
        <v>8535</v>
      </c>
      <c r="I89" s="194">
        <f t="shared" si="26"/>
        <v>-0.39660657476139982</v>
      </c>
      <c r="J89" s="193">
        <f t="shared" si="25"/>
        <v>-5610</v>
      </c>
      <c r="K89" s="194">
        <f t="shared" si="27"/>
        <v>2.9685005055319841E-3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90533</v>
      </c>
      <c r="D90" s="198">
        <f t="shared" ref="D90:H90" si="29">D82-SUM(D83:D89)</f>
        <v>6437</v>
      </c>
      <c r="E90" s="198">
        <f t="shared" si="29"/>
        <v>60606</v>
      </c>
      <c r="F90" s="198">
        <f t="shared" si="29"/>
        <v>92203</v>
      </c>
      <c r="G90" s="198">
        <f t="shared" si="29"/>
        <v>106326</v>
      </c>
      <c r="H90" s="198">
        <f t="shared" si="29"/>
        <v>121454</v>
      </c>
      <c r="I90" s="199">
        <f t="shared" si="26"/>
        <v>0.14227940484923729</v>
      </c>
      <c r="J90" s="198">
        <f>H90-G90</f>
        <v>15128</v>
      </c>
      <c r="K90" s="199">
        <f t="shared" si="27"/>
        <v>4.2242092606781675E-2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14342</v>
      </c>
      <c r="D92" s="207">
        <v>3097</v>
      </c>
      <c r="E92" s="207">
        <v>11383</v>
      </c>
      <c r="F92" s="207">
        <v>14251</v>
      </c>
      <c r="G92" s="207">
        <v>15138</v>
      </c>
      <c r="H92" s="207">
        <v>13111</v>
      </c>
      <c r="I92" s="208">
        <f>IFERROR(H92/G92-1,"-")</f>
        <v>-0.1339014400845554</v>
      </c>
      <c r="J92" s="207">
        <f>H92-G92</f>
        <v>-2027</v>
      </c>
      <c r="K92" s="208">
        <f>H92/H$8</f>
        <v>4.5600480524932447E-3</v>
      </c>
      <c r="L92" s="101"/>
    </row>
    <row r="93" spans="1:12" x14ac:dyDescent="0.25">
      <c r="A93" s="191" t="s">
        <v>96</v>
      </c>
      <c r="B93" s="188" t="s">
        <v>97</v>
      </c>
      <c r="C93" s="189">
        <v>5371</v>
      </c>
      <c r="D93" s="189">
        <v>1325</v>
      </c>
      <c r="E93" s="189">
        <v>4475</v>
      </c>
      <c r="F93" s="189">
        <v>5737</v>
      </c>
      <c r="G93" s="189">
        <v>4983</v>
      </c>
      <c r="H93" s="189">
        <v>3847</v>
      </c>
      <c r="I93" s="190">
        <f>IFERROR(H93/G93-1,"-")</f>
        <v>-0.22797511539233395</v>
      </c>
      <c r="J93" s="189">
        <f t="shared" ref="J93:J103" si="30">H93-G93</f>
        <v>-1136</v>
      </c>
      <c r="K93" s="190">
        <f>H93/H$8</f>
        <v>1.3379989976311122E-3</v>
      </c>
      <c r="L93" s="101"/>
    </row>
    <row r="94" spans="1:12" x14ac:dyDescent="0.25">
      <c r="A94" s="191" t="s">
        <v>103</v>
      </c>
      <c r="B94" s="192" t="s">
        <v>103</v>
      </c>
      <c r="C94" s="193">
        <v>2546</v>
      </c>
      <c r="D94" s="193">
        <v>721</v>
      </c>
      <c r="E94" s="193">
        <v>1841</v>
      </c>
      <c r="F94" s="193">
        <v>748</v>
      </c>
      <c r="G94" s="193">
        <v>1249</v>
      </c>
      <c r="H94" s="193">
        <v>1322</v>
      </c>
      <c r="I94" s="194">
        <f>IFERROR(H94/G94-1,"-")</f>
        <v>5.8446757405924643E-2</v>
      </c>
      <c r="J94" s="193">
        <f t="shared" si="30"/>
        <v>73</v>
      </c>
      <c r="K94" s="194">
        <f>H94/H$8</f>
        <v>4.597958603764831E-4</v>
      </c>
      <c r="L94" s="101"/>
    </row>
    <row r="95" spans="1:12" x14ac:dyDescent="0.25">
      <c r="A95" s="191" t="s">
        <v>100</v>
      </c>
      <c r="B95" s="192" t="s">
        <v>100</v>
      </c>
      <c r="C95" s="193">
        <v>2825</v>
      </c>
      <c r="D95" s="193">
        <v>604</v>
      </c>
      <c r="E95" s="193">
        <v>2634</v>
      </c>
      <c r="F95" s="193">
        <v>4989</v>
      </c>
      <c r="G95" s="193">
        <v>3734</v>
      </c>
      <c r="H95" s="193">
        <v>2525</v>
      </c>
      <c r="I95" s="194">
        <f>IFERROR(H95/G95-1,"-")</f>
        <v>-0.32378146759507231</v>
      </c>
      <c r="J95" s="193">
        <f t="shared" si="30"/>
        <v>-1209</v>
      </c>
      <c r="K95" s="194">
        <f>H95/H$8</f>
        <v>8.7820313725462914E-4</v>
      </c>
      <c r="L95" s="101"/>
    </row>
    <row r="96" spans="1:12" x14ac:dyDescent="0.25">
      <c r="A96" s="191"/>
      <c r="B96" s="188" t="s">
        <v>107</v>
      </c>
      <c r="C96" s="189">
        <v>8971</v>
      </c>
      <c r="D96" s="189">
        <v>1772</v>
      </c>
      <c r="E96" s="189">
        <v>6908</v>
      </c>
      <c r="F96" s="189">
        <v>8514</v>
      </c>
      <c r="G96" s="189">
        <v>10155</v>
      </c>
      <c r="H96" s="189">
        <v>9264</v>
      </c>
      <c r="I96" s="190">
        <f>IFERROR(H96/G96-1,"-")</f>
        <v>-8.7740029542097475E-2</v>
      </c>
      <c r="J96" s="189">
        <f t="shared" si="30"/>
        <v>-891</v>
      </c>
      <c r="K96" s="190">
        <f>H96/H$8</f>
        <v>3.2220490548621325E-3</v>
      </c>
      <c r="L96" s="101"/>
    </row>
    <row r="97" spans="1:12" s="74" customFormat="1" x14ac:dyDescent="0.25">
      <c r="A97" s="191"/>
      <c r="B97" s="192" t="s">
        <v>110</v>
      </c>
      <c r="C97" s="193">
        <v>2393</v>
      </c>
      <c r="D97" s="193">
        <v>45</v>
      </c>
      <c r="E97" s="193">
        <v>1253</v>
      </c>
      <c r="F97" s="193">
        <v>1744</v>
      </c>
      <c r="G97" s="193">
        <v>2068</v>
      </c>
      <c r="H97" s="193">
        <v>1741</v>
      </c>
      <c r="I97" s="194">
        <f t="shared" ref="I97:I104" si="31">IFERROR(H97/G97-1,"-")</f>
        <v>-0.15812379110251451</v>
      </c>
      <c r="J97" s="193">
        <f t="shared" si="30"/>
        <v>-327</v>
      </c>
      <c r="K97" s="194">
        <f t="shared" ref="K97:K104" si="32">H97/H$8</f>
        <v>6.0552541067735029E-4</v>
      </c>
      <c r="L97" s="195"/>
    </row>
    <row r="98" spans="1:12" s="74" customFormat="1" x14ac:dyDescent="0.25">
      <c r="A98" s="191"/>
      <c r="B98" s="192" t="s">
        <v>113</v>
      </c>
      <c r="C98" s="193">
        <v>2540</v>
      </c>
      <c r="D98" s="193">
        <v>554</v>
      </c>
      <c r="E98" s="193">
        <v>2351</v>
      </c>
      <c r="F98" s="193">
        <v>2836</v>
      </c>
      <c r="G98" s="193">
        <v>3116</v>
      </c>
      <c r="H98" s="193">
        <v>3261</v>
      </c>
      <c r="I98" s="194">
        <f t="shared" si="31"/>
        <v>4.6534017971758601E-2</v>
      </c>
      <c r="J98" s="193">
        <f t="shared" si="30"/>
        <v>145</v>
      </c>
      <c r="K98" s="194">
        <f t="shared" si="32"/>
        <v>1.1341863091435032E-3</v>
      </c>
      <c r="L98" s="195"/>
    </row>
    <row r="99" spans="1:12" x14ac:dyDescent="0.25">
      <c r="A99" s="191"/>
      <c r="B99" s="192" t="s">
        <v>116</v>
      </c>
      <c r="C99" s="193">
        <v>1207</v>
      </c>
      <c r="D99" s="193">
        <v>546</v>
      </c>
      <c r="E99" s="193">
        <v>863</v>
      </c>
      <c r="F99" s="193">
        <v>1019</v>
      </c>
      <c r="G99" s="193">
        <v>1220</v>
      </c>
      <c r="H99" s="193">
        <v>1002</v>
      </c>
      <c r="I99" s="194">
        <f t="shared" si="31"/>
        <v>-0.17868852459016393</v>
      </c>
      <c r="J99" s="193">
        <f t="shared" si="30"/>
        <v>-218</v>
      </c>
      <c r="K99" s="194">
        <f t="shared" si="32"/>
        <v>3.4849882912045088E-4</v>
      </c>
      <c r="L99" s="101"/>
    </row>
    <row r="100" spans="1:12" x14ac:dyDescent="0.25">
      <c r="A100" s="191"/>
      <c r="B100" s="192" t="s">
        <v>123</v>
      </c>
      <c r="C100" s="193">
        <v>537</v>
      </c>
      <c r="D100" s="193">
        <v>17</v>
      </c>
      <c r="E100" s="193">
        <v>376</v>
      </c>
      <c r="F100" s="193">
        <v>398</v>
      </c>
      <c r="G100" s="193">
        <v>524</v>
      </c>
      <c r="H100" s="193">
        <v>402</v>
      </c>
      <c r="I100" s="194">
        <f t="shared" si="31"/>
        <v>-0.23282442748091603</v>
      </c>
      <c r="J100" s="193">
        <f t="shared" si="30"/>
        <v>-122</v>
      </c>
      <c r="K100" s="194">
        <f t="shared" si="32"/>
        <v>1.3981689551539046E-4</v>
      </c>
      <c r="L100" s="101"/>
    </row>
    <row r="101" spans="1:12" x14ac:dyDescent="0.25">
      <c r="A101" s="191"/>
      <c r="B101" s="192" t="s">
        <v>119</v>
      </c>
      <c r="C101" s="193">
        <v>80</v>
      </c>
      <c r="D101" s="193">
        <v>56</v>
      </c>
      <c r="E101" s="193">
        <v>237</v>
      </c>
      <c r="F101" s="193">
        <v>99</v>
      </c>
      <c r="G101" s="193">
        <v>311</v>
      </c>
      <c r="H101" s="193">
        <v>340</v>
      </c>
      <c r="I101" s="194">
        <f t="shared" si="31"/>
        <v>9.3247588424437255E-2</v>
      </c>
      <c r="J101" s="193">
        <f t="shared" si="30"/>
        <v>29</v>
      </c>
      <c r="K101" s="194">
        <f t="shared" si="32"/>
        <v>1.1825309570953423E-4</v>
      </c>
      <c r="L101" s="101"/>
    </row>
    <row r="102" spans="1:12" x14ac:dyDescent="0.25">
      <c r="A102" s="191"/>
      <c r="B102" s="192" t="s">
        <v>128</v>
      </c>
      <c r="C102" s="193">
        <v>73</v>
      </c>
      <c r="D102" s="193">
        <v>5</v>
      </c>
      <c r="E102" s="193">
        <v>191</v>
      </c>
      <c r="F102" s="193">
        <v>31</v>
      </c>
      <c r="G102" s="193">
        <v>140</v>
      </c>
      <c r="H102" s="193">
        <v>144</v>
      </c>
      <c r="I102" s="194">
        <f t="shared" si="31"/>
        <v>2.857142857142847E-2</v>
      </c>
      <c r="J102" s="193">
        <f t="shared" si="30"/>
        <v>4</v>
      </c>
      <c r="K102" s="194">
        <f t="shared" si="32"/>
        <v>5.0083664065214494E-5</v>
      </c>
      <c r="L102" s="101"/>
    </row>
    <row r="103" spans="1:12" x14ac:dyDescent="0.25">
      <c r="A103" s="191" t="s">
        <v>144</v>
      </c>
      <c r="B103" s="192" t="s">
        <v>131</v>
      </c>
      <c r="C103" s="193">
        <v>98</v>
      </c>
      <c r="D103" s="193">
        <v>14</v>
      </c>
      <c r="E103" s="193">
        <v>44</v>
      </c>
      <c r="F103" s="193">
        <v>59</v>
      </c>
      <c r="G103" s="193">
        <v>189</v>
      </c>
      <c r="H103" s="193">
        <v>21</v>
      </c>
      <c r="I103" s="194">
        <f t="shared" si="31"/>
        <v>-0.88888888888888884</v>
      </c>
      <c r="J103" s="193">
        <f t="shared" si="30"/>
        <v>-168</v>
      </c>
      <c r="K103" s="194">
        <f t="shared" si="32"/>
        <v>7.3038676761771143E-6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2043</v>
      </c>
      <c r="D104" s="198">
        <f t="shared" ref="D104:H104" si="34">D96-SUM(D97:D103)</f>
        <v>535</v>
      </c>
      <c r="E104" s="198">
        <f t="shared" si="34"/>
        <v>1593</v>
      </c>
      <c r="F104" s="198">
        <f t="shared" si="34"/>
        <v>2328</v>
      </c>
      <c r="G104" s="198">
        <f t="shared" si="34"/>
        <v>2587</v>
      </c>
      <c r="H104" s="198">
        <f t="shared" si="34"/>
        <v>2353</v>
      </c>
      <c r="I104" s="199">
        <f t="shared" si="31"/>
        <v>-9.0452261306532611E-2</v>
      </c>
      <c r="J104" s="198">
        <f>H104-G104</f>
        <v>-234</v>
      </c>
      <c r="K104" s="199">
        <f t="shared" si="32"/>
        <v>8.183809829545119E-4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99005</v>
      </c>
      <c r="D106" s="207">
        <v>9638</v>
      </c>
      <c r="E106" s="207">
        <v>101150</v>
      </c>
      <c r="F106" s="207">
        <v>108040</v>
      </c>
      <c r="G106" s="207">
        <v>113195</v>
      </c>
      <c r="H106" s="207">
        <v>115422</v>
      </c>
      <c r="I106" s="208">
        <f>IFERROR(H106/G106-1,"-")</f>
        <v>1.9674013869870555E-2</v>
      </c>
      <c r="J106" s="207">
        <f>H106-G106</f>
        <v>2227</v>
      </c>
      <c r="K106" s="208">
        <f>H106/H$8</f>
        <v>4.014414356760547E-2</v>
      </c>
      <c r="L106" s="101"/>
    </row>
    <row r="107" spans="1:12" x14ac:dyDescent="0.25">
      <c r="A107" s="191" t="s">
        <v>96</v>
      </c>
      <c r="B107" s="188" t="s">
        <v>97</v>
      </c>
      <c r="C107" s="189">
        <v>16597</v>
      </c>
      <c r="D107" s="189">
        <v>3589</v>
      </c>
      <c r="E107" s="189">
        <v>8808</v>
      </c>
      <c r="F107" s="189">
        <v>10875</v>
      </c>
      <c r="G107" s="189">
        <v>9013</v>
      </c>
      <c r="H107" s="189">
        <v>12069</v>
      </c>
      <c r="I107" s="190">
        <f>IFERROR(H107/G107-1,"-")</f>
        <v>0.33906579385332303</v>
      </c>
      <c r="J107" s="189">
        <f t="shared" ref="J107:J117" si="35">H107-G107</f>
        <v>3056</v>
      </c>
      <c r="K107" s="190">
        <f>H107/H$8</f>
        <v>4.1976370944657899E-3</v>
      </c>
      <c r="L107" s="101"/>
    </row>
    <row r="108" spans="1:12" x14ac:dyDescent="0.25">
      <c r="A108" s="191" t="s">
        <v>103</v>
      </c>
      <c r="B108" s="192" t="s">
        <v>103</v>
      </c>
      <c r="C108" s="193">
        <v>1816</v>
      </c>
      <c r="D108" s="193">
        <v>3589</v>
      </c>
      <c r="E108" s="193">
        <v>4644</v>
      </c>
      <c r="F108" s="193">
        <v>3553</v>
      </c>
      <c r="G108" s="193">
        <v>2787</v>
      </c>
      <c r="H108" s="193">
        <v>3667</v>
      </c>
      <c r="I108" s="194">
        <f>IFERROR(H108/G108-1,"-")</f>
        <v>0.31575170434158584</v>
      </c>
      <c r="J108" s="193">
        <f t="shared" si="35"/>
        <v>880</v>
      </c>
      <c r="K108" s="194">
        <f>H108/H$8</f>
        <v>1.2753944175495941E-3</v>
      </c>
      <c r="L108" s="101"/>
    </row>
    <row r="109" spans="1:12" x14ac:dyDescent="0.25">
      <c r="A109" s="191" t="s">
        <v>100</v>
      </c>
      <c r="B109" s="192" t="s">
        <v>100</v>
      </c>
      <c r="C109" s="193">
        <v>14781</v>
      </c>
      <c r="D109" s="193">
        <v>0</v>
      </c>
      <c r="E109" s="193">
        <v>4164</v>
      </c>
      <c r="F109" s="193">
        <v>7322</v>
      </c>
      <c r="G109" s="193">
        <v>6226</v>
      </c>
      <c r="H109" s="193">
        <v>8402</v>
      </c>
      <c r="I109" s="194">
        <f>IFERROR(H109/G109-1,"-")</f>
        <v>0.3495020880179891</v>
      </c>
      <c r="J109" s="193">
        <f t="shared" si="35"/>
        <v>2176</v>
      </c>
      <c r="K109" s="194">
        <f>H109/H$8</f>
        <v>2.9222426769161956E-3</v>
      </c>
      <c r="L109" s="101"/>
    </row>
    <row r="110" spans="1:12" x14ac:dyDescent="0.25">
      <c r="A110" s="191"/>
      <c r="B110" s="188" t="s">
        <v>107</v>
      </c>
      <c r="C110" s="189">
        <v>82408</v>
      </c>
      <c r="D110" s="189">
        <v>6049</v>
      </c>
      <c r="E110" s="189">
        <v>92342</v>
      </c>
      <c r="F110" s="189">
        <v>97165</v>
      </c>
      <c r="G110" s="189">
        <v>104182</v>
      </c>
      <c r="H110" s="189">
        <v>103353</v>
      </c>
      <c r="I110" s="190">
        <f>IFERROR(H110/G110-1,"-")</f>
        <v>-7.9572286959359584E-3</v>
      </c>
      <c r="J110" s="189">
        <f t="shared" si="35"/>
        <v>-829</v>
      </c>
      <c r="K110" s="190">
        <f>H110/H$8</f>
        <v>3.5946506473139676E-2</v>
      </c>
      <c r="L110" s="101"/>
    </row>
    <row r="111" spans="1:12" s="74" customFormat="1" x14ac:dyDescent="0.25">
      <c r="A111" s="191"/>
      <c r="B111" s="192" t="s">
        <v>110</v>
      </c>
      <c r="C111" s="193">
        <v>49580</v>
      </c>
      <c r="D111" s="193">
        <v>852</v>
      </c>
      <c r="E111" s="193">
        <v>59365</v>
      </c>
      <c r="F111" s="193">
        <v>58781</v>
      </c>
      <c r="G111" s="193">
        <v>57712</v>
      </c>
      <c r="H111" s="193">
        <v>54889</v>
      </c>
      <c r="I111" s="194">
        <f t="shared" ref="I111:I118" si="36">IFERROR(H111/G111-1,"-")</f>
        <v>-4.8915303576379299E-2</v>
      </c>
      <c r="J111" s="193">
        <f t="shared" si="35"/>
        <v>-2823</v>
      </c>
      <c r="K111" s="194">
        <f t="shared" ref="K111:K118" si="37">H111/H$8</f>
        <v>1.9090571089413599E-2</v>
      </c>
      <c r="L111" s="195"/>
    </row>
    <row r="112" spans="1:12" s="74" customFormat="1" x14ac:dyDescent="0.25">
      <c r="A112" s="191"/>
      <c r="B112" s="192" t="s">
        <v>113</v>
      </c>
      <c r="C112" s="193">
        <v>4050</v>
      </c>
      <c r="D112" s="193">
        <v>1158</v>
      </c>
      <c r="E112" s="193">
        <v>3796</v>
      </c>
      <c r="F112" s="193">
        <v>5377</v>
      </c>
      <c r="G112" s="193">
        <v>5005</v>
      </c>
      <c r="H112" s="193">
        <v>5982</v>
      </c>
      <c r="I112" s="194">
        <f t="shared" si="36"/>
        <v>0.19520479520479528</v>
      </c>
      <c r="J112" s="193">
        <f t="shared" si="35"/>
        <v>977</v>
      </c>
      <c r="K112" s="194">
        <f t="shared" si="37"/>
        <v>2.0805588780424523E-3</v>
      </c>
      <c r="L112" s="195"/>
    </row>
    <row r="113" spans="1:12" x14ac:dyDescent="0.25">
      <c r="A113" s="191"/>
      <c r="B113" s="192" t="s">
        <v>116</v>
      </c>
      <c r="C113" s="193">
        <v>2897</v>
      </c>
      <c r="D113" s="193">
        <v>1789</v>
      </c>
      <c r="E113" s="193">
        <v>5286</v>
      </c>
      <c r="F113" s="193">
        <v>9048</v>
      </c>
      <c r="G113" s="193">
        <v>6182</v>
      </c>
      <c r="H113" s="193">
        <v>8224</v>
      </c>
      <c r="I113" s="194">
        <f t="shared" si="36"/>
        <v>0.3303138142995794</v>
      </c>
      <c r="J113" s="193">
        <f t="shared" si="35"/>
        <v>2042</v>
      </c>
      <c r="K113" s="194">
        <f t="shared" si="37"/>
        <v>2.860333703280028E-3</v>
      </c>
      <c r="L113" s="101"/>
    </row>
    <row r="114" spans="1:12" x14ac:dyDescent="0.25">
      <c r="A114" s="191"/>
      <c r="B114" s="192" t="s">
        <v>123</v>
      </c>
      <c r="C114" s="193">
        <v>1375</v>
      </c>
      <c r="D114" s="193">
        <v>89</v>
      </c>
      <c r="E114" s="193">
        <v>3212</v>
      </c>
      <c r="F114" s="193">
        <v>2109</v>
      </c>
      <c r="G114" s="193">
        <v>4610</v>
      </c>
      <c r="H114" s="193">
        <v>4274</v>
      </c>
      <c r="I114" s="194">
        <f t="shared" si="36"/>
        <v>-7.288503253796097E-2</v>
      </c>
      <c r="J114" s="193">
        <f t="shared" si="35"/>
        <v>-336</v>
      </c>
      <c r="K114" s="194">
        <f t="shared" si="37"/>
        <v>1.4865109737133802E-3</v>
      </c>
      <c r="L114" s="101"/>
    </row>
    <row r="115" spans="1:12" x14ac:dyDescent="0.25">
      <c r="A115" s="191"/>
      <c r="B115" s="192" t="s">
        <v>119</v>
      </c>
      <c r="C115" s="193">
        <v>2775</v>
      </c>
      <c r="D115" s="193">
        <v>97</v>
      </c>
      <c r="E115" s="193">
        <v>2670</v>
      </c>
      <c r="F115" s="193">
        <v>4270</v>
      </c>
      <c r="G115" s="193">
        <v>3826</v>
      </c>
      <c r="H115" s="193">
        <v>2981</v>
      </c>
      <c r="I115" s="194">
        <f t="shared" si="36"/>
        <v>-0.22085729221118666</v>
      </c>
      <c r="J115" s="193">
        <f t="shared" si="35"/>
        <v>-845</v>
      </c>
      <c r="K115" s="194">
        <f t="shared" si="37"/>
        <v>1.036801406794475E-3</v>
      </c>
      <c r="L115" s="101"/>
    </row>
    <row r="116" spans="1:12" x14ac:dyDescent="0.25">
      <c r="A116" s="191"/>
      <c r="B116" s="192" t="s">
        <v>128</v>
      </c>
      <c r="C116" s="193">
        <v>936</v>
      </c>
      <c r="D116" s="193">
        <v>0</v>
      </c>
      <c r="E116" s="193">
        <v>960</v>
      </c>
      <c r="F116" s="193">
        <v>1915</v>
      </c>
      <c r="G116" s="193">
        <v>3693</v>
      </c>
      <c r="H116" s="193">
        <v>1753</v>
      </c>
      <c r="I116" s="194">
        <f t="shared" si="36"/>
        <v>-0.52531816950988364</v>
      </c>
      <c r="J116" s="193">
        <f t="shared" si="35"/>
        <v>-1940</v>
      </c>
      <c r="K116" s="194">
        <f t="shared" si="37"/>
        <v>6.096990493494515E-4</v>
      </c>
      <c r="L116" s="101"/>
    </row>
    <row r="117" spans="1:12" x14ac:dyDescent="0.25">
      <c r="A117" s="191" t="s">
        <v>144</v>
      </c>
      <c r="B117" s="192" t="s">
        <v>131</v>
      </c>
      <c r="C117" s="193">
        <v>3038</v>
      </c>
      <c r="D117" s="193">
        <v>0</v>
      </c>
      <c r="E117" s="193">
        <v>922</v>
      </c>
      <c r="F117" s="193">
        <v>1218</v>
      </c>
      <c r="G117" s="193">
        <v>2980</v>
      </c>
      <c r="H117" s="193">
        <v>1547</v>
      </c>
      <c r="I117" s="194">
        <f t="shared" si="36"/>
        <v>-0.48087248322147647</v>
      </c>
      <c r="J117" s="193">
        <f t="shared" si="35"/>
        <v>-1433</v>
      </c>
      <c r="K117" s="194">
        <f t="shared" si="37"/>
        <v>5.3805158547838073E-4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17757</v>
      </c>
      <c r="D118" s="198">
        <f t="shared" ref="D118:H118" si="39">D110-SUM(D111:D117)</f>
        <v>2064</v>
      </c>
      <c r="E118" s="198">
        <f t="shared" si="39"/>
        <v>16131</v>
      </c>
      <c r="F118" s="198">
        <f t="shared" si="39"/>
        <v>14447</v>
      </c>
      <c r="G118" s="198">
        <f t="shared" si="39"/>
        <v>20174</v>
      </c>
      <c r="H118" s="198">
        <f t="shared" si="39"/>
        <v>23703</v>
      </c>
      <c r="I118" s="199">
        <f t="shared" si="36"/>
        <v>0.17492812530980473</v>
      </c>
      <c r="J118" s="198">
        <f>H118-G118</f>
        <v>3529</v>
      </c>
      <c r="K118" s="199">
        <f t="shared" si="37"/>
        <v>8.2439797870679111E-3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51846</v>
      </c>
      <c r="D120" s="207">
        <v>15142</v>
      </c>
      <c r="E120" s="207">
        <v>41909</v>
      </c>
      <c r="F120" s="207">
        <v>52194</v>
      </c>
      <c r="G120" s="207">
        <v>55957</v>
      </c>
      <c r="H120" s="207">
        <v>52638</v>
      </c>
      <c r="I120" s="208">
        <f>IFERROR(H120/G120-1,"-")</f>
        <v>-5.9313401361759888E-2</v>
      </c>
      <c r="J120" s="207">
        <f>H120-G120</f>
        <v>-3319</v>
      </c>
      <c r="K120" s="208">
        <f>H120/H$8</f>
        <v>1.8307666035171949E-2</v>
      </c>
      <c r="L120" s="101"/>
    </row>
    <row r="121" spans="1:12" x14ac:dyDescent="0.25">
      <c r="A121" s="191" t="s">
        <v>96</v>
      </c>
      <c r="B121" s="188" t="s">
        <v>97</v>
      </c>
      <c r="C121" s="189">
        <v>23371</v>
      </c>
      <c r="D121" s="189">
        <v>9380</v>
      </c>
      <c r="E121" s="189">
        <v>18026</v>
      </c>
      <c r="F121" s="189">
        <v>23651</v>
      </c>
      <c r="G121" s="189">
        <v>24442</v>
      </c>
      <c r="H121" s="189">
        <v>23832</v>
      </c>
      <c r="I121" s="190">
        <f>IFERROR(H121/G121-1,"-")</f>
        <v>-2.4957041158661375E-2</v>
      </c>
      <c r="J121" s="189">
        <f t="shared" ref="J121:J131" si="40">H121-G121</f>
        <v>-610</v>
      </c>
      <c r="K121" s="190">
        <f>H121/H$8</f>
        <v>8.2888464027929994E-3</v>
      </c>
      <c r="L121" s="101"/>
    </row>
    <row r="122" spans="1:12" x14ac:dyDescent="0.25">
      <c r="A122" s="191" t="s">
        <v>103</v>
      </c>
      <c r="B122" s="192" t="s">
        <v>103</v>
      </c>
      <c r="C122" s="193">
        <v>10666</v>
      </c>
      <c r="D122" s="193">
        <v>4288</v>
      </c>
      <c r="E122" s="193">
        <v>7277</v>
      </c>
      <c r="F122" s="193">
        <v>9758</v>
      </c>
      <c r="G122" s="193">
        <v>8762</v>
      </c>
      <c r="H122" s="193">
        <v>9663</v>
      </c>
      <c r="I122" s="194">
        <f>IFERROR(H122/G122-1,"-")</f>
        <v>0.10283040401734755</v>
      </c>
      <c r="J122" s="193">
        <f t="shared" si="40"/>
        <v>901</v>
      </c>
      <c r="K122" s="194">
        <f>H122/H$8</f>
        <v>3.3608225407094979E-3</v>
      </c>
      <c r="L122" s="101"/>
    </row>
    <row r="123" spans="1:12" x14ac:dyDescent="0.25">
      <c r="A123" s="191" t="s">
        <v>100</v>
      </c>
      <c r="B123" s="192" t="s">
        <v>100</v>
      </c>
      <c r="C123" s="193">
        <v>12705</v>
      </c>
      <c r="D123" s="193">
        <v>5092</v>
      </c>
      <c r="E123" s="193">
        <v>10749</v>
      </c>
      <c r="F123" s="193">
        <v>13893</v>
      </c>
      <c r="G123" s="193">
        <v>15680</v>
      </c>
      <c r="H123" s="193">
        <v>14169</v>
      </c>
      <c r="I123" s="194">
        <f>IFERROR(H123/G123-1,"-")</f>
        <v>-9.636479591836733E-2</v>
      </c>
      <c r="J123" s="193">
        <f t="shared" si="40"/>
        <v>-1511</v>
      </c>
      <c r="K123" s="194">
        <f>H123/H$8</f>
        <v>4.9280238620835011E-3</v>
      </c>
      <c r="L123" s="101"/>
    </row>
    <row r="124" spans="1:12" x14ac:dyDescent="0.25">
      <c r="A124" s="191"/>
      <c r="B124" s="188" t="s">
        <v>107</v>
      </c>
      <c r="C124" s="189">
        <v>28475</v>
      </c>
      <c r="D124" s="189">
        <v>5762</v>
      </c>
      <c r="E124" s="189">
        <v>23883</v>
      </c>
      <c r="F124" s="189">
        <v>28543</v>
      </c>
      <c r="G124" s="189">
        <v>31515</v>
      </c>
      <c r="H124" s="189">
        <v>28806</v>
      </c>
      <c r="I124" s="190">
        <f>IFERROR(H124/G124-1,"-")</f>
        <v>-8.5959067110899623E-2</v>
      </c>
      <c r="J124" s="189">
        <f t="shared" si="40"/>
        <v>-2709</v>
      </c>
      <c r="K124" s="190">
        <f>H124/H$8</f>
        <v>1.001881963237895E-2</v>
      </c>
      <c r="L124" s="101"/>
    </row>
    <row r="125" spans="1:12" s="74" customFormat="1" x14ac:dyDescent="0.25">
      <c r="A125" s="191"/>
      <c r="B125" s="192" t="s">
        <v>110</v>
      </c>
      <c r="C125" s="193">
        <v>3425</v>
      </c>
      <c r="D125" s="193">
        <v>159</v>
      </c>
      <c r="E125" s="193">
        <v>3574</v>
      </c>
      <c r="F125" s="193">
        <v>3403</v>
      </c>
      <c r="G125" s="193">
        <v>4850</v>
      </c>
      <c r="H125" s="193">
        <v>3993</v>
      </c>
      <c r="I125" s="194">
        <f t="shared" ref="I125:I132" si="41">IFERROR(H125/G125-1,"-")</f>
        <v>-0.17670103092783507</v>
      </c>
      <c r="J125" s="193">
        <f t="shared" si="40"/>
        <v>-857</v>
      </c>
      <c r="K125" s="194">
        <f t="shared" ref="K125:K132" si="42">H125/H$8</f>
        <v>1.3887782681416768E-3</v>
      </c>
      <c r="L125" s="195"/>
    </row>
    <row r="126" spans="1:12" s="74" customFormat="1" x14ac:dyDescent="0.25">
      <c r="A126" s="191"/>
      <c r="B126" s="192" t="s">
        <v>113</v>
      </c>
      <c r="C126" s="193">
        <v>3220</v>
      </c>
      <c r="D126" s="193">
        <v>621</v>
      </c>
      <c r="E126" s="193">
        <v>2826</v>
      </c>
      <c r="F126" s="193">
        <v>4664</v>
      </c>
      <c r="G126" s="193">
        <v>4561</v>
      </c>
      <c r="H126" s="193">
        <v>4794</v>
      </c>
      <c r="I126" s="194">
        <f t="shared" si="41"/>
        <v>5.1085288313966304E-2</v>
      </c>
      <c r="J126" s="193">
        <f t="shared" si="40"/>
        <v>233</v>
      </c>
      <c r="K126" s="194">
        <f t="shared" si="42"/>
        <v>1.6673686495044327E-3</v>
      </c>
      <c r="L126" s="195"/>
    </row>
    <row r="127" spans="1:12" x14ac:dyDescent="0.25">
      <c r="A127" s="191"/>
      <c r="B127" s="192" t="s">
        <v>116</v>
      </c>
      <c r="C127" s="193">
        <v>2151</v>
      </c>
      <c r="D127" s="193">
        <v>656</v>
      </c>
      <c r="E127" s="193">
        <v>2208</v>
      </c>
      <c r="F127" s="193">
        <v>2356</v>
      </c>
      <c r="G127" s="193">
        <v>2461</v>
      </c>
      <c r="H127" s="193">
        <v>2576</v>
      </c>
      <c r="I127" s="194">
        <f t="shared" si="41"/>
        <v>4.6728971962616717E-2</v>
      </c>
      <c r="J127" s="193">
        <f t="shared" si="40"/>
        <v>115</v>
      </c>
      <c r="K127" s="194">
        <f t="shared" si="42"/>
        <v>8.9594110161105934E-4</v>
      </c>
      <c r="L127" s="101"/>
    </row>
    <row r="128" spans="1:12" x14ac:dyDescent="0.25">
      <c r="A128" s="191"/>
      <c r="B128" s="192" t="s">
        <v>123</v>
      </c>
      <c r="C128" s="193">
        <v>450</v>
      </c>
      <c r="D128" s="193">
        <v>65</v>
      </c>
      <c r="E128" s="193">
        <v>652</v>
      </c>
      <c r="F128" s="193">
        <v>647</v>
      </c>
      <c r="G128" s="193">
        <v>794</v>
      </c>
      <c r="H128" s="193">
        <v>881</v>
      </c>
      <c r="I128" s="194">
        <f t="shared" si="41"/>
        <v>0.10957178841309823</v>
      </c>
      <c r="J128" s="193">
        <f t="shared" si="40"/>
        <v>87</v>
      </c>
      <c r="K128" s="194">
        <f t="shared" si="42"/>
        <v>3.0641463917676368E-4</v>
      </c>
      <c r="L128" s="101"/>
    </row>
    <row r="129" spans="1:12" x14ac:dyDescent="0.25">
      <c r="A129" s="191"/>
      <c r="B129" s="192" t="s">
        <v>119</v>
      </c>
      <c r="C129" s="193">
        <v>333</v>
      </c>
      <c r="D129" s="193">
        <v>84</v>
      </c>
      <c r="E129" s="193">
        <v>507</v>
      </c>
      <c r="F129" s="193">
        <v>515</v>
      </c>
      <c r="G129" s="193">
        <v>580</v>
      </c>
      <c r="H129" s="193">
        <v>590</v>
      </c>
      <c r="I129" s="194">
        <f t="shared" si="41"/>
        <v>1.7241379310344751E-2</v>
      </c>
      <c r="J129" s="193">
        <f t="shared" si="40"/>
        <v>10</v>
      </c>
      <c r="K129" s="194">
        <f t="shared" si="42"/>
        <v>2.0520390137830939E-4</v>
      </c>
      <c r="L129" s="101"/>
    </row>
    <row r="130" spans="1:12" x14ac:dyDescent="0.25">
      <c r="A130" s="191"/>
      <c r="B130" s="192" t="s">
        <v>128</v>
      </c>
      <c r="C130" s="193">
        <v>520</v>
      </c>
      <c r="D130" s="193">
        <v>4</v>
      </c>
      <c r="E130" s="193">
        <v>218</v>
      </c>
      <c r="F130" s="193">
        <v>389</v>
      </c>
      <c r="G130" s="193">
        <v>667</v>
      </c>
      <c r="H130" s="193">
        <v>428</v>
      </c>
      <c r="I130" s="194">
        <f t="shared" si="41"/>
        <v>-0.35832083958020988</v>
      </c>
      <c r="J130" s="193">
        <f t="shared" si="40"/>
        <v>-239</v>
      </c>
      <c r="K130" s="194">
        <f t="shared" si="42"/>
        <v>1.4885977930494308E-4</v>
      </c>
      <c r="L130" s="101"/>
    </row>
    <row r="131" spans="1:12" x14ac:dyDescent="0.25">
      <c r="A131" s="191" t="s">
        <v>144</v>
      </c>
      <c r="B131" s="192" t="s">
        <v>131</v>
      </c>
      <c r="C131" s="193">
        <v>745</v>
      </c>
      <c r="D131" s="193">
        <v>17</v>
      </c>
      <c r="E131" s="193">
        <v>551</v>
      </c>
      <c r="F131" s="193">
        <v>608</v>
      </c>
      <c r="G131" s="193">
        <v>788</v>
      </c>
      <c r="H131" s="193">
        <v>653</v>
      </c>
      <c r="I131" s="194">
        <f t="shared" si="41"/>
        <v>-0.17131979695431476</v>
      </c>
      <c r="J131" s="193">
        <f t="shared" si="40"/>
        <v>-135</v>
      </c>
      <c r="K131" s="194">
        <f t="shared" si="42"/>
        <v>2.2711550440684074E-4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17631</v>
      </c>
      <c r="D132" s="198">
        <f t="shared" ref="D132:H132" si="44">D124-SUM(D125:D131)</f>
        <v>4156</v>
      </c>
      <c r="E132" s="198">
        <f t="shared" si="44"/>
        <v>13347</v>
      </c>
      <c r="F132" s="198">
        <f t="shared" si="44"/>
        <v>15961</v>
      </c>
      <c r="G132" s="198">
        <f t="shared" si="44"/>
        <v>16814</v>
      </c>
      <c r="H132" s="198">
        <f t="shared" si="44"/>
        <v>14891</v>
      </c>
      <c r="I132" s="199">
        <f t="shared" si="41"/>
        <v>-0.11436897823242531</v>
      </c>
      <c r="J132" s="198">
        <f>H132-G132</f>
        <v>-1923</v>
      </c>
      <c r="K132" s="199">
        <f t="shared" si="42"/>
        <v>5.1791377888549235E-3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172884</v>
      </c>
      <c r="D134" s="207">
        <v>18511</v>
      </c>
      <c r="E134" s="207">
        <v>141290</v>
      </c>
      <c r="F134" s="207">
        <v>156374</v>
      </c>
      <c r="G134" s="207">
        <v>166759</v>
      </c>
      <c r="H134" s="207">
        <v>168166</v>
      </c>
      <c r="I134" s="208">
        <f>IFERROR(H134/G134-1,"-")</f>
        <v>8.437325721550204E-3</v>
      </c>
      <c r="J134" s="207">
        <f>H134-G134</f>
        <v>1407</v>
      </c>
      <c r="K134" s="208">
        <f>H134/H$8</f>
        <v>5.8488676744380977E-2</v>
      </c>
      <c r="L134" s="101"/>
    </row>
    <row r="135" spans="1:12" x14ac:dyDescent="0.25">
      <c r="A135" s="191" t="s">
        <v>96</v>
      </c>
      <c r="B135" s="188" t="s">
        <v>97</v>
      </c>
      <c r="C135" s="189">
        <v>4481</v>
      </c>
      <c r="D135" s="189">
        <v>6177</v>
      </c>
      <c r="E135" s="189">
        <v>4072</v>
      </c>
      <c r="F135" s="189">
        <v>4631</v>
      </c>
      <c r="G135" s="189">
        <v>3359</v>
      </c>
      <c r="H135" s="189">
        <v>2494</v>
      </c>
      <c r="I135" s="190">
        <f>IFERROR(H135/G135-1,"-")</f>
        <v>-0.2575171181899375</v>
      </c>
      <c r="J135" s="189">
        <f t="shared" ref="J135:J145" si="45">H135-G135</f>
        <v>-865</v>
      </c>
      <c r="K135" s="190">
        <f>H135/H$8</f>
        <v>8.6742123735170107E-4</v>
      </c>
      <c r="L135" s="101"/>
    </row>
    <row r="136" spans="1:12" x14ac:dyDescent="0.25">
      <c r="A136" s="191" t="s">
        <v>103</v>
      </c>
      <c r="B136" s="192" t="s">
        <v>103</v>
      </c>
      <c r="C136" s="193">
        <v>2752</v>
      </c>
      <c r="D136" s="193">
        <v>5161</v>
      </c>
      <c r="E136" s="193">
        <v>1879</v>
      </c>
      <c r="F136" s="193">
        <v>2328</v>
      </c>
      <c r="G136" s="193">
        <v>1682</v>
      </c>
      <c r="H136" s="193">
        <v>674</v>
      </c>
      <c r="I136" s="194">
        <f>IFERROR(H136/G136-1,"-")</f>
        <v>-0.59928656361474442</v>
      </c>
      <c r="J136" s="193">
        <f t="shared" si="45"/>
        <v>-1008</v>
      </c>
      <c r="K136" s="194">
        <f>H136/H$8</f>
        <v>2.3441937208301786E-4</v>
      </c>
      <c r="L136" s="101"/>
    </row>
    <row r="137" spans="1:12" x14ac:dyDescent="0.25">
      <c r="A137" s="191" t="s">
        <v>100</v>
      </c>
      <c r="B137" s="192" t="s">
        <v>100</v>
      </c>
      <c r="C137" s="193">
        <v>1729</v>
      </c>
      <c r="D137" s="193">
        <v>1016</v>
      </c>
      <c r="E137" s="193">
        <v>2193</v>
      </c>
      <c r="F137" s="193">
        <v>2303</v>
      </c>
      <c r="G137" s="193">
        <v>1677</v>
      </c>
      <c r="H137" s="193">
        <v>1820</v>
      </c>
      <c r="I137" s="194">
        <f>IFERROR(H137/G137-1,"-")</f>
        <v>8.5271317829457294E-2</v>
      </c>
      <c r="J137" s="193">
        <f t="shared" si="45"/>
        <v>143</v>
      </c>
      <c r="K137" s="194">
        <f>H137/H$8</f>
        <v>6.3300186526868321E-4</v>
      </c>
      <c r="L137" s="101"/>
    </row>
    <row r="138" spans="1:12" x14ac:dyDescent="0.25">
      <c r="A138" s="191"/>
      <c r="B138" s="188" t="s">
        <v>107</v>
      </c>
      <c r="C138" s="189">
        <v>168403</v>
      </c>
      <c r="D138" s="189">
        <v>12334</v>
      </c>
      <c r="E138" s="189">
        <v>137218</v>
      </c>
      <c r="F138" s="189">
        <v>151743</v>
      </c>
      <c r="G138" s="189">
        <v>163400</v>
      </c>
      <c r="H138" s="189">
        <v>165672</v>
      </c>
      <c r="I138" s="190">
        <f>IFERROR(H138/G138-1,"-")</f>
        <v>1.3904528763769797E-2</v>
      </c>
      <c r="J138" s="189">
        <f t="shared" si="45"/>
        <v>2272</v>
      </c>
      <c r="K138" s="190">
        <f>H138/H$8</f>
        <v>5.7621255507029276E-2</v>
      </c>
      <c r="L138" s="101"/>
    </row>
    <row r="139" spans="1:12" s="74" customFormat="1" x14ac:dyDescent="0.25">
      <c r="A139" s="191"/>
      <c r="B139" s="192" t="s">
        <v>110</v>
      </c>
      <c r="C139" s="193">
        <v>81036</v>
      </c>
      <c r="D139" s="193">
        <v>344</v>
      </c>
      <c r="E139" s="193">
        <v>53181</v>
      </c>
      <c r="F139" s="193">
        <v>57709</v>
      </c>
      <c r="G139" s="193">
        <v>68185</v>
      </c>
      <c r="H139" s="193">
        <v>72176</v>
      </c>
      <c r="I139" s="194">
        <f t="shared" ref="I139:I146" si="46">IFERROR(H139/G139-1,"-")</f>
        <v>5.8531935176358463E-2</v>
      </c>
      <c r="J139" s="193">
        <f t="shared" si="45"/>
        <v>3991</v>
      </c>
      <c r="K139" s="194">
        <f t="shared" ref="K139:K146" si="47">H139/H$8</f>
        <v>2.5103045399798067E-2</v>
      </c>
      <c r="L139" s="195"/>
    </row>
    <row r="140" spans="1:12" s="74" customFormat="1" x14ac:dyDescent="0.25">
      <c r="A140" s="191"/>
      <c r="B140" s="192" t="s">
        <v>113</v>
      </c>
      <c r="C140" s="193">
        <v>8886</v>
      </c>
      <c r="D140" s="193">
        <v>1347</v>
      </c>
      <c r="E140" s="193">
        <v>9417</v>
      </c>
      <c r="F140" s="193">
        <v>15201</v>
      </c>
      <c r="G140" s="193">
        <v>18617</v>
      </c>
      <c r="H140" s="193">
        <v>15634</v>
      </c>
      <c r="I140" s="194">
        <f t="shared" si="46"/>
        <v>-0.16022989740559701</v>
      </c>
      <c r="J140" s="193">
        <f t="shared" si="45"/>
        <v>-2983</v>
      </c>
      <c r="K140" s="194">
        <f t="shared" si="47"/>
        <v>5.4375555833025236E-3</v>
      </c>
      <c r="L140" s="195"/>
    </row>
    <row r="141" spans="1:12" x14ac:dyDescent="0.25">
      <c r="A141" s="191"/>
      <c r="B141" s="192" t="s">
        <v>116</v>
      </c>
      <c r="C141" s="193">
        <v>9927</v>
      </c>
      <c r="D141" s="193">
        <v>4300</v>
      </c>
      <c r="E141" s="193">
        <v>17087</v>
      </c>
      <c r="F141" s="193">
        <v>13725</v>
      </c>
      <c r="G141" s="193">
        <v>12570</v>
      </c>
      <c r="H141" s="193">
        <v>14802</v>
      </c>
      <c r="I141" s="194">
        <f t="shared" si="46"/>
        <v>0.17756563245823398</v>
      </c>
      <c r="J141" s="193">
        <f t="shared" si="45"/>
        <v>2232</v>
      </c>
      <c r="K141" s="194">
        <f t="shared" si="47"/>
        <v>5.1481833020368397E-3</v>
      </c>
      <c r="L141" s="101"/>
    </row>
    <row r="142" spans="1:12" x14ac:dyDescent="0.25">
      <c r="A142" s="191"/>
      <c r="B142" s="192" t="s">
        <v>123</v>
      </c>
      <c r="C142" s="193">
        <v>1854</v>
      </c>
      <c r="D142" s="193">
        <v>123</v>
      </c>
      <c r="E142" s="193">
        <v>4398</v>
      </c>
      <c r="F142" s="193">
        <v>4633</v>
      </c>
      <c r="G142" s="193">
        <v>6436</v>
      </c>
      <c r="H142" s="193">
        <v>4373</v>
      </c>
      <c r="I142" s="194">
        <f t="shared" si="46"/>
        <v>-0.32054070851460537</v>
      </c>
      <c r="J142" s="193">
        <f t="shared" si="45"/>
        <v>-2063</v>
      </c>
      <c r="K142" s="194">
        <f t="shared" si="47"/>
        <v>1.5209434927582152E-3</v>
      </c>
      <c r="L142" s="101"/>
    </row>
    <row r="143" spans="1:12" x14ac:dyDescent="0.25">
      <c r="A143" s="191"/>
      <c r="B143" s="192" t="s">
        <v>119</v>
      </c>
      <c r="C143" s="193">
        <v>2019</v>
      </c>
      <c r="D143" s="193">
        <v>155</v>
      </c>
      <c r="E143" s="193">
        <v>2176</v>
      </c>
      <c r="F143" s="193">
        <v>3342</v>
      </c>
      <c r="G143" s="193">
        <v>3536</v>
      </c>
      <c r="H143" s="193">
        <v>2201</v>
      </c>
      <c r="I143" s="194">
        <f t="shared" si="46"/>
        <v>-0.37754524886877827</v>
      </c>
      <c r="J143" s="193">
        <f t="shared" si="45"/>
        <v>-1335</v>
      </c>
      <c r="K143" s="194">
        <f t="shared" si="47"/>
        <v>7.6551489310789657E-4</v>
      </c>
      <c r="L143" s="101"/>
    </row>
    <row r="144" spans="1:12" x14ac:dyDescent="0.25">
      <c r="A144" s="191"/>
      <c r="B144" s="192" t="s">
        <v>128</v>
      </c>
      <c r="C144" s="193">
        <v>7381</v>
      </c>
      <c r="D144" s="193">
        <v>36</v>
      </c>
      <c r="E144" s="193">
        <v>3577</v>
      </c>
      <c r="F144" s="193">
        <v>5937</v>
      </c>
      <c r="G144" s="193">
        <v>5083</v>
      </c>
      <c r="H144" s="193">
        <v>4547</v>
      </c>
      <c r="I144" s="194">
        <f t="shared" si="46"/>
        <v>-0.10544953767460163</v>
      </c>
      <c r="J144" s="193">
        <f t="shared" si="45"/>
        <v>-536</v>
      </c>
      <c r="K144" s="194">
        <f t="shared" si="47"/>
        <v>1.5814612535036826E-3</v>
      </c>
      <c r="L144" s="101"/>
    </row>
    <row r="145" spans="1:12" x14ac:dyDescent="0.25">
      <c r="A145" s="191" t="s">
        <v>144</v>
      </c>
      <c r="B145" s="192" t="s">
        <v>131</v>
      </c>
      <c r="C145" s="193">
        <v>14874</v>
      </c>
      <c r="D145" s="193">
        <v>35</v>
      </c>
      <c r="E145" s="193">
        <v>1120</v>
      </c>
      <c r="F145" s="193">
        <v>3629</v>
      </c>
      <c r="G145" s="193">
        <v>3238</v>
      </c>
      <c r="H145" s="193">
        <v>2572</v>
      </c>
      <c r="I145" s="194">
        <f t="shared" si="46"/>
        <v>-0.2056825200741198</v>
      </c>
      <c r="J145" s="193">
        <f t="shared" si="45"/>
        <v>-666</v>
      </c>
      <c r="K145" s="194">
        <f t="shared" si="47"/>
        <v>8.9454988872035893E-4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42426</v>
      </c>
      <c r="D146" s="198">
        <f t="shared" ref="D146:H146" si="49">D138-SUM(D139:D145)</f>
        <v>5994</v>
      </c>
      <c r="E146" s="198">
        <f t="shared" si="49"/>
        <v>46262</v>
      </c>
      <c r="F146" s="198">
        <f t="shared" si="49"/>
        <v>47567</v>
      </c>
      <c r="G146" s="198">
        <f t="shared" si="49"/>
        <v>45735</v>
      </c>
      <c r="H146" s="198">
        <f t="shared" si="49"/>
        <v>49367</v>
      </c>
      <c r="I146" s="199">
        <f t="shared" si="46"/>
        <v>7.9414015524215564E-2</v>
      </c>
      <c r="J146" s="198">
        <f>H146-G146</f>
        <v>3632</v>
      </c>
      <c r="K146" s="199">
        <f t="shared" si="47"/>
        <v>1.7170001693801694E-2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71323</v>
      </c>
      <c r="D148" s="207">
        <v>9038</v>
      </c>
      <c r="E148" s="207">
        <v>48951</v>
      </c>
      <c r="F148" s="207">
        <v>72588</v>
      </c>
      <c r="G148" s="207">
        <v>67430</v>
      </c>
      <c r="H148" s="207">
        <v>65080</v>
      </c>
      <c r="I148" s="208">
        <f>IFERROR(H148/G148-1,"-")</f>
        <v>-3.4850956547530787E-2</v>
      </c>
      <c r="J148" s="207">
        <f>H148-G148</f>
        <v>-2350</v>
      </c>
      <c r="K148" s="208">
        <f>H148/H$8</f>
        <v>2.263503373169555E-2</v>
      </c>
      <c r="L148" s="101"/>
    </row>
    <row r="149" spans="1:12" x14ac:dyDescent="0.25">
      <c r="A149" s="191" t="s">
        <v>96</v>
      </c>
      <c r="B149" s="188" t="s">
        <v>97</v>
      </c>
      <c r="C149" s="189">
        <v>26264</v>
      </c>
      <c r="D149" s="189">
        <v>4545</v>
      </c>
      <c r="E149" s="189">
        <v>16322</v>
      </c>
      <c r="F149" s="189">
        <v>23829</v>
      </c>
      <c r="G149" s="189">
        <v>19067</v>
      </c>
      <c r="H149" s="189">
        <v>16992</v>
      </c>
      <c r="I149" s="190">
        <f>IFERROR(H149/G149-1,"-")</f>
        <v>-0.10882676876278385</v>
      </c>
      <c r="J149" s="189">
        <f t="shared" ref="J149:J159" si="50">H149-G149</f>
        <v>-2075</v>
      </c>
      <c r="K149" s="190">
        <f>H149/H$8</f>
        <v>5.90987235969531E-3</v>
      </c>
      <c r="L149" s="101"/>
    </row>
    <row r="150" spans="1:12" x14ac:dyDescent="0.25">
      <c r="A150" s="191" t="s">
        <v>103</v>
      </c>
      <c r="B150" s="192" t="s">
        <v>103</v>
      </c>
      <c r="C150" s="193">
        <v>13344</v>
      </c>
      <c r="D150" s="193">
        <v>4274</v>
      </c>
      <c r="E150" s="193">
        <v>10178</v>
      </c>
      <c r="F150" s="193">
        <v>17906</v>
      </c>
      <c r="G150" s="193">
        <v>14026</v>
      </c>
      <c r="H150" s="193">
        <v>11700</v>
      </c>
      <c r="I150" s="194">
        <f>IFERROR(H150/G150-1,"-")</f>
        <v>-0.16583487808355912</v>
      </c>
      <c r="J150" s="193">
        <f t="shared" si="50"/>
        <v>-2326</v>
      </c>
      <c r="K150" s="194">
        <f>H150/H$8</f>
        <v>4.0692977052986775E-3</v>
      </c>
      <c r="L150" s="101"/>
    </row>
    <row r="151" spans="1:12" x14ac:dyDescent="0.25">
      <c r="A151" s="191" t="s">
        <v>100</v>
      </c>
      <c r="B151" s="192" t="s">
        <v>100</v>
      </c>
      <c r="C151" s="193">
        <v>12920</v>
      </c>
      <c r="D151" s="193">
        <v>271</v>
      </c>
      <c r="E151" s="193">
        <v>6144</v>
      </c>
      <c r="F151" s="193">
        <v>5923</v>
      </c>
      <c r="G151" s="193">
        <v>5041</v>
      </c>
      <c r="H151" s="193">
        <v>5292</v>
      </c>
      <c r="I151" s="194">
        <f>IFERROR(H151/G151-1,"-")</f>
        <v>4.9791707994445655E-2</v>
      </c>
      <c r="J151" s="193">
        <f t="shared" si="50"/>
        <v>251</v>
      </c>
      <c r="K151" s="194">
        <f>H151/H$8</f>
        <v>1.8405746543966328E-3</v>
      </c>
      <c r="L151" s="101"/>
    </row>
    <row r="152" spans="1:12" x14ac:dyDescent="0.25">
      <c r="A152" s="191"/>
      <c r="B152" s="188" t="s">
        <v>107</v>
      </c>
      <c r="C152" s="189">
        <v>45059</v>
      </c>
      <c r="D152" s="189">
        <v>4493</v>
      </c>
      <c r="E152" s="189">
        <v>32629</v>
      </c>
      <c r="F152" s="189">
        <v>48759</v>
      </c>
      <c r="G152" s="189">
        <v>48363</v>
      </c>
      <c r="H152" s="189">
        <v>48088</v>
      </c>
      <c r="I152" s="190">
        <f>IFERROR(H152/G152-1,"-")</f>
        <v>-5.6861650435250377E-3</v>
      </c>
      <c r="J152" s="189">
        <f t="shared" si="50"/>
        <v>-275</v>
      </c>
      <c r="K152" s="190">
        <f>H152/H$8</f>
        <v>1.6725161372000242E-2</v>
      </c>
      <c r="L152" s="101"/>
    </row>
    <row r="153" spans="1:12" s="74" customFormat="1" x14ac:dyDescent="0.25">
      <c r="A153" s="191"/>
      <c r="B153" s="192" t="s">
        <v>110</v>
      </c>
      <c r="C153" s="193">
        <v>9996</v>
      </c>
      <c r="D153" s="193">
        <v>83</v>
      </c>
      <c r="E153" s="193">
        <v>10900</v>
      </c>
      <c r="F153" s="193">
        <v>16817</v>
      </c>
      <c r="G153" s="193">
        <v>15713</v>
      </c>
      <c r="H153" s="193">
        <v>11409</v>
      </c>
      <c r="I153" s="194">
        <f t="shared" ref="I153:I160" si="51">IFERROR(H153/G153-1,"-")</f>
        <v>-0.2739133201807421</v>
      </c>
      <c r="J153" s="193">
        <f t="shared" si="50"/>
        <v>-4304</v>
      </c>
      <c r="K153" s="194">
        <f t="shared" ref="K153:K160" si="52">H153/H$8</f>
        <v>3.9680869675002232E-3</v>
      </c>
      <c r="L153" s="195"/>
    </row>
    <row r="154" spans="1:12" s="74" customFormat="1" x14ac:dyDescent="0.25">
      <c r="A154" s="191"/>
      <c r="B154" s="192" t="s">
        <v>113</v>
      </c>
      <c r="C154" s="193">
        <v>17456</v>
      </c>
      <c r="D154" s="193">
        <v>1563</v>
      </c>
      <c r="E154" s="193">
        <v>9685</v>
      </c>
      <c r="F154" s="193">
        <v>13255</v>
      </c>
      <c r="G154" s="193">
        <v>14550</v>
      </c>
      <c r="H154" s="193">
        <v>11882</v>
      </c>
      <c r="I154" s="194">
        <f t="shared" si="51"/>
        <v>-0.18336769759450167</v>
      </c>
      <c r="J154" s="193">
        <f t="shared" si="50"/>
        <v>-2668</v>
      </c>
      <c r="K154" s="194">
        <f t="shared" si="52"/>
        <v>4.1325978918255457E-3</v>
      </c>
      <c r="L154" s="195"/>
    </row>
    <row r="155" spans="1:12" x14ac:dyDescent="0.25">
      <c r="A155" s="191"/>
      <c r="B155" s="192" t="s">
        <v>116</v>
      </c>
      <c r="C155" s="193">
        <v>4735</v>
      </c>
      <c r="D155" s="193">
        <v>550</v>
      </c>
      <c r="E155" s="193">
        <v>2922</v>
      </c>
      <c r="F155" s="193">
        <v>5389</v>
      </c>
      <c r="G155" s="193">
        <v>4090</v>
      </c>
      <c r="H155" s="193">
        <v>10755</v>
      </c>
      <c r="I155" s="194">
        <f t="shared" si="51"/>
        <v>1.6295843520782398</v>
      </c>
      <c r="J155" s="193">
        <f t="shared" si="50"/>
        <v>6665</v>
      </c>
      <c r="K155" s="194">
        <f t="shared" si="52"/>
        <v>3.7406236598707078E-3</v>
      </c>
      <c r="L155" s="101"/>
    </row>
    <row r="156" spans="1:12" x14ac:dyDescent="0.25">
      <c r="A156" s="191"/>
      <c r="B156" s="192" t="s">
        <v>123</v>
      </c>
      <c r="C156" s="193">
        <v>999</v>
      </c>
      <c r="D156" s="193">
        <v>273</v>
      </c>
      <c r="E156" s="193">
        <v>833</v>
      </c>
      <c r="F156" s="193">
        <v>1132</v>
      </c>
      <c r="G156" s="193">
        <v>1979</v>
      </c>
      <c r="H156" s="193">
        <v>1493</v>
      </c>
      <c r="I156" s="194">
        <f t="shared" si="51"/>
        <v>-0.24557857503789793</v>
      </c>
      <c r="J156" s="193">
        <f t="shared" si="50"/>
        <v>-486</v>
      </c>
      <c r="K156" s="194">
        <f t="shared" si="52"/>
        <v>5.1927021145392529E-4</v>
      </c>
      <c r="L156" s="101"/>
    </row>
    <row r="157" spans="1:12" x14ac:dyDescent="0.25">
      <c r="A157" s="191"/>
      <c r="B157" s="192" t="s">
        <v>119</v>
      </c>
      <c r="C157" s="193">
        <v>2584</v>
      </c>
      <c r="D157" s="193">
        <v>358</v>
      </c>
      <c r="E157" s="193">
        <v>2224</v>
      </c>
      <c r="F157" s="193">
        <v>2822</v>
      </c>
      <c r="G157" s="193">
        <v>1627</v>
      </c>
      <c r="H157" s="193">
        <v>2095</v>
      </c>
      <c r="I157" s="194">
        <f t="shared" si="51"/>
        <v>0.28764597418561766</v>
      </c>
      <c r="J157" s="193">
        <f t="shared" si="50"/>
        <v>468</v>
      </c>
      <c r="K157" s="194">
        <f t="shared" si="52"/>
        <v>7.2864775150433588E-4</v>
      </c>
      <c r="L157" s="101"/>
    </row>
    <row r="158" spans="1:12" x14ac:dyDescent="0.25">
      <c r="A158" s="191"/>
      <c r="B158" s="192" t="s">
        <v>128</v>
      </c>
      <c r="C158" s="193">
        <v>875</v>
      </c>
      <c r="D158" s="193">
        <v>18</v>
      </c>
      <c r="E158" s="193">
        <v>299</v>
      </c>
      <c r="F158" s="193">
        <v>654</v>
      </c>
      <c r="G158" s="193">
        <v>418</v>
      </c>
      <c r="H158" s="193">
        <v>582</v>
      </c>
      <c r="I158" s="194">
        <f t="shared" si="51"/>
        <v>0.39234449760765555</v>
      </c>
      <c r="J158" s="193">
        <f t="shared" si="50"/>
        <v>164</v>
      </c>
      <c r="K158" s="194">
        <f t="shared" si="52"/>
        <v>2.0242147559690858E-4</v>
      </c>
      <c r="L158" s="101"/>
    </row>
    <row r="159" spans="1:12" x14ac:dyDescent="0.25">
      <c r="A159" s="191" t="s">
        <v>144</v>
      </c>
      <c r="B159" s="192" t="s">
        <v>131</v>
      </c>
      <c r="C159" s="193">
        <v>1741</v>
      </c>
      <c r="D159" s="193">
        <v>13</v>
      </c>
      <c r="E159" s="193">
        <v>503</v>
      </c>
      <c r="F159" s="193">
        <v>899</v>
      </c>
      <c r="G159" s="193">
        <v>836</v>
      </c>
      <c r="H159" s="193">
        <v>650</v>
      </c>
      <c r="I159" s="194">
        <f t="shared" si="51"/>
        <v>-0.22248803827751196</v>
      </c>
      <c r="J159" s="193">
        <f t="shared" si="50"/>
        <v>-186</v>
      </c>
      <c r="K159" s="194">
        <f t="shared" si="52"/>
        <v>2.2607209473881544E-4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6673</v>
      </c>
      <c r="D160" s="198">
        <f t="shared" ref="D160:H160" si="54">D152-SUM(D153:D159)</f>
        <v>1635</v>
      </c>
      <c r="E160" s="198">
        <f t="shared" si="54"/>
        <v>5263</v>
      </c>
      <c r="F160" s="198">
        <f t="shared" si="54"/>
        <v>7791</v>
      </c>
      <c r="G160" s="198">
        <f t="shared" si="54"/>
        <v>9150</v>
      </c>
      <c r="H160" s="198">
        <f t="shared" si="54"/>
        <v>9222</v>
      </c>
      <c r="I160" s="199">
        <f t="shared" si="51"/>
        <v>7.8688524590164732E-3</v>
      </c>
      <c r="J160" s="198">
        <f>H160-G160</f>
        <v>72</v>
      </c>
      <c r="K160" s="199">
        <f t="shared" si="52"/>
        <v>3.2074413195097781E-3</v>
      </c>
      <c r="L160" s="101"/>
    </row>
    <row r="161" spans="1:14" ht="6" customHeight="1" x14ac:dyDescent="0.25">
      <c r="A161" s="191"/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1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402A4-C2D4-4E68-96EF-7E2D528DC828}">
  <sheetPr>
    <tabColor rgb="FFF29140"/>
    <pageSetUpPr fitToPage="1"/>
  </sheetPr>
  <dimension ref="A1:N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2"/>
      <c r="C5" s="201" t="s">
        <v>43</v>
      </c>
      <c r="D5" s="202"/>
      <c r="E5" s="202"/>
      <c r="F5" s="202"/>
      <c r="G5" s="202"/>
      <c r="H5" s="202"/>
      <c r="I5" s="202"/>
      <c r="J5" s="202"/>
      <c r="K5" s="202"/>
    </row>
    <row r="6" spans="1:12" s="175" customFormat="1" ht="72" customHeight="1" x14ac:dyDescent="0.25">
      <c r="B6" s="176"/>
      <c r="C6" s="203" t="s">
        <v>263</v>
      </c>
      <c r="D6" s="203" t="s">
        <v>264</v>
      </c>
      <c r="E6" s="203" t="s">
        <v>265</v>
      </c>
      <c r="F6" s="203" t="s">
        <v>266</v>
      </c>
      <c r="G6" s="203" t="s">
        <v>267</v>
      </c>
      <c r="H6" s="203" t="s">
        <v>268</v>
      </c>
      <c r="I6" s="204" t="str">
        <f>CONCATENATE("var. ",RIGHT(H6,2),"/",RIGHT(G6,2))</f>
        <v>var. 25/24</v>
      </c>
      <c r="J6" s="203" t="str">
        <f>CONCATENATE("dif. ",RIGHT(H6,2),"/",RIGHT(G6,2))</f>
        <v>dif. 25/24</v>
      </c>
      <c r="K6" s="204" t="str">
        <f>CONCATENATE("Cuota s/ total lugares de residencia ",RIGHT(H6,4))</f>
        <v>Cuota s/ total lugares de residencia 2025</v>
      </c>
    </row>
    <row r="7" spans="1:12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</row>
    <row r="8" spans="1:12" x14ac:dyDescent="0.25">
      <c r="A8" s="1"/>
      <c r="B8" s="185" t="s">
        <v>68</v>
      </c>
      <c r="C8" s="207">
        <v>5883176</v>
      </c>
      <c r="D8" s="207">
        <v>514028</v>
      </c>
      <c r="E8" s="207">
        <v>4253563</v>
      </c>
      <c r="F8" s="207">
        <v>5729940</v>
      </c>
      <c r="G8" s="207">
        <v>6027617</v>
      </c>
      <c r="H8" s="207">
        <v>5894721</v>
      </c>
      <c r="I8" s="208">
        <f>IFERROR(H8/G8-1,"-")</f>
        <v>-2.2047850750968379E-2</v>
      </c>
      <c r="J8" s="207">
        <f>H8-G8</f>
        <v>-132896</v>
      </c>
      <c r="K8" s="208">
        <f>H8/H$8</f>
        <v>1</v>
      </c>
      <c r="L8" s="101"/>
    </row>
    <row r="9" spans="1:12" x14ac:dyDescent="0.25">
      <c r="A9" s="1" t="s">
        <v>96</v>
      </c>
      <c r="B9" s="188" t="s">
        <v>97</v>
      </c>
      <c r="C9" s="189">
        <v>519075</v>
      </c>
      <c r="D9" s="189">
        <v>120035</v>
      </c>
      <c r="E9" s="189">
        <v>399780</v>
      </c>
      <c r="F9" s="189">
        <v>508979</v>
      </c>
      <c r="G9" s="189">
        <v>465880</v>
      </c>
      <c r="H9" s="189">
        <v>435516</v>
      </c>
      <c r="I9" s="190">
        <f>IFERROR(H9/G9-1,"-")</f>
        <v>-6.5175581694857043E-2</v>
      </c>
      <c r="J9" s="189">
        <f t="shared" ref="J9:J19" si="0">H9-G9</f>
        <v>-30364</v>
      </c>
      <c r="K9" s="190">
        <f>H9/H$8</f>
        <v>7.3882377130317103E-2</v>
      </c>
      <c r="L9" s="101"/>
    </row>
    <row r="10" spans="1:12" x14ac:dyDescent="0.25">
      <c r="A10" s="191" t="s">
        <v>103</v>
      </c>
      <c r="B10" s="192" t="s">
        <v>103</v>
      </c>
      <c r="C10" s="193">
        <v>124643</v>
      </c>
      <c r="D10" s="193">
        <v>73802</v>
      </c>
      <c r="E10" s="193">
        <v>122241</v>
      </c>
      <c r="F10" s="193">
        <v>154380</v>
      </c>
      <c r="G10" s="193">
        <v>141273</v>
      </c>
      <c r="H10" s="193">
        <v>114919</v>
      </c>
      <c r="I10" s="194">
        <f>IFERROR(H10/G10-1,"-")</f>
        <v>-0.18654661541837436</v>
      </c>
      <c r="J10" s="193">
        <f t="shared" si="0"/>
        <v>-26354</v>
      </c>
      <c r="K10" s="194">
        <f>H10/H$8</f>
        <v>1.9495239893457212E-2</v>
      </c>
      <c r="L10" s="101"/>
    </row>
    <row r="11" spans="1:12" x14ac:dyDescent="0.25">
      <c r="A11" s="191" t="s">
        <v>100</v>
      </c>
      <c r="B11" s="192" t="s">
        <v>100</v>
      </c>
      <c r="C11" s="193">
        <v>394432</v>
      </c>
      <c r="D11" s="193">
        <v>46233</v>
      </c>
      <c r="E11" s="193">
        <v>277539</v>
      </c>
      <c r="F11" s="193">
        <v>354599</v>
      </c>
      <c r="G11" s="193">
        <v>324607</v>
      </c>
      <c r="H11" s="193">
        <v>320597</v>
      </c>
      <c r="I11" s="194">
        <f>IFERROR(H11/G11-1,"-")</f>
        <v>-1.235339964942217E-2</v>
      </c>
      <c r="J11" s="193">
        <f t="shared" si="0"/>
        <v>-4010</v>
      </c>
      <c r="K11" s="194">
        <f>H11/H$8</f>
        <v>5.4387137236859895E-2</v>
      </c>
      <c r="L11" s="101"/>
    </row>
    <row r="12" spans="1:12" x14ac:dyDescent="0.25">
      <c r="A12" s="1"/>
      <c r="B12" s="188" t="s">
        <v>107</v>
      </c>
      <c r="C12" s="189">
        <v>5364101</v>
      </c>
      <c r="D12" s="189">
        <v>393993</v>
      </c>
      <c r="E12" s="189">
        <v>3853783</v>
      </c>
      <c r="F12" s="189">
        <v>5220961</v>
      </c>
      <c r="G12" s="189">
        <v>5561737</v>
      </c>
      <c r="H12" s="189">
        <v>5459205</v>
      </c>
      <c r="I12" s="190">
        <f>IFERROR(H12/G12-1,"-")</f>
        <v>-1.8435247837141566E-2</v>
      </c>
      <c r="J12" s="189">
        <f t="shared" si="0"/>
        <v>-102532</v>
      </c>
      <c r="K12" s="190">
        <f>H12/H$8</f>
        <v>0.92611762286968291</v>
      </c>
      <c r="L12" s="101"/>
    </row>
    <row r="13" spans="1:12" s="74" customFormat="1" x14ac:dyDescent="0.25">
      <c r="A13" s="191"/>
      <c r="B13" s="192" t="s">
        <v>110</v>
      </c>
      <c r="C13" s="193">
        <v>2098174</v>
      </c>
      <c r="D13" s="193">
        <v>45188</v>
      </c>
      <c r="E13" s="193">
        <v>1433339</v>
      </c>
      <c r="F13" s="193">
        <v>1973713</v>
      </c>
      <c r="G13" s="193">
        <v>2141829</v>
      </c>
      <c r="H13" s="193">
        <v>2136416</v>
      </c>
      <c r="I13" s="194">
        <f t="shared" ref="I13:I20" si="1">IFERROR(H13/G13-1,"-")</f>
        <v>-2.5272792552533119E-3</v>
      </c>
      <c r="J13" s="193">
        <f t="shared" si="0"/>
        <v>-5413</v>
      </c>
      <c r="K13" s="194">
        <f t="shared" ref="K13:K20" si="2">H13/H$8</f>
        <v>0.36242868831281411</v>
      </c>
      <c r="L13" s="195"/>
    </row>
    <row r="14" spans="1:12" s="74" customFormat="1" x14ac:dyDescent="0.25">
      <c r="A14" s="191"/>
      <c r="B14" s="192" t="s">
        <v>113</v>
      </c>
      <c r="C14" s="193">
        <v>796173</v>
      </c>
      <c r="D14" s="193">
        <v>64449</v>
      </c>
      <c r="E14" s="193">
        <v>473868</v>
      </c>
      <c r="F14" s="193">
        <v>692483</v>
      </c>
      <c r="G14" s="193">
        <v>747702</v>
      </c>
      <c r="H14" s="193">
        <v>708569</v>
      </c>
      <c r="I14" s="194">
        <f t="shared" si="1"/>
        <v>-5.2337696033981418E-2</v>
      </c>
      <c r="J14" s="193">
        <f t="shared" si="0"/>
        <v>-39133</v>
      </c>
      <c r="K14" s="194">
        <f t="shared" si="2"/>
        <v>0.1202039926910875</v>
      </c>
      <c r="L14" s="195"/>
    </row>
    <row r="15" spans="1:12" x14ac:dyDescent="0.25">
      <c r="A15" s="191"/>
      <c r="B15" s="192" t="s">
        <v>116</v>
      </c>
      <c r="C15" s="193">
        <v>215768</v>
      </c>
      <c r="D15" s="193">
        <v>72929</v>
      </c>
      <c r="E15" s="193">
        <v>194710</v>
      </c>
      <c r="F15" s="193">
        <v>271061</v>
      </c>
      <c r="G15" s="193">
        <v>278322</v>
      </c>
      <c r="H15" s="193">
        <v>267587</v>
      </c>
      <c r="I15" s="194">
        <f t="shared" si="1"/>
        <v>-3.857043280804251E-2</v>
      </c>
      <c r="J15" s="193">
        <f t="shared" si="0"/>
        <v>-10735</v>
      </c>
      <c r="K15" s="194">
        <f t="shared" si="2"/>
        <v>4.5394345211588472E-2</v>
      </c>
      <c r="L15" s="101"/>
    </row>
    <row r="16" spans="1:12" x14ac:dyDescent="0.25">
      <c r="A16" s="191"/>
      <c r="B16" s="192" t="s">
        <v>123</v>
      </c>
      <c r="C16" s="193">
        <v>175583</v>
      </c>
      <c r="D16" s="193">
        <v>6409</v>
      </c>
      <c r="E16" s="193">
        <v>196294</v>
      </c>
      <c r="F16" s="193">
        <v>194396</v>
      </c>
      <c r="G16" s="193">
        <v>224331</v>
      </c>
      <c r="H16" s="193">
        <v>212284</v>
      </c>
      <c r="I16" s="194">
        <f t="shared" si="1"/>
        <v>-5.3701895859243676E-2</v>
      </c>
      <c r="J16" s="193">
        <f t="shared" si="0"/>
        <v>-12047</v>
      </c>
      <c r="K16" s="194">
        <f t="shared" si="2"/>
        <v>3.6012561069472163E-2</v>
      </c>
      <c r="L16" s="101"/>
    </row>
    <row r="17" spans="1:12" x14ac:dyDescent="0.25">
      <c r="A17" s="191"/>
      <c r="B17" s="192" t="s">
        <v>119</v>
      </c>
      <c r="C17" s="193">
        <v>205439</v>
      </c>
      <c r="D17" s="193">
        <v>21233</v>
      </c>
      <c r="E17" s="193">
        <v>191050</v>
      </c>
      <c r="F17" s="193">
        <v>207317</v>
      </c>
      <c r="G17" s="193">
        <v>209257</v>
      </c>
      <c r="H17" s="193">
        <v>190141</v>
      </c>
      <c r="I17" s="194">
        <f t="shared" si="1"/>
        <v>-9.1351782736061371E-2</v>
      </c>
      <c r="J17" s="193">
        <f t="shared" si="0"/>
        <v>-19116</v>
      </c>
      <c r="K17" s="194">
        <f t="shared" si="2"/>
        <v>3.2256149188400945E-2</v>
      </c>
      <c r="L17" s="101"/>
    </row>
    <row r="18" spans="1:12" x14ac:dyDescent="0.25">
      <c r="A18" s="191"/>
      <c r="B18" s="192" t="s">
        <v>128</v>
      </c>
      <c r="C18" s="193">
        <v>190090</v>
      </c>
      <c r="D18" s="193">
        <v>1317</v>
      </c>
      <c r="E18" s="193">
        <v>134556</v>
      </c>
      <c r="F18" s="193">
        <v>186966</v>
      </c>
      <c r="G18" s="193">
        <v>170231</v>
      </c>
      <c r="H18" s="193">
        <v>156986</v>
      </c>
      <c r="I18" s="194">
        <f t="shared" si="1"/>
        <v>-7.7806040027961987E-2</v>
      </c>
      <c r="J18" s="193">
        <f t="shared" si="0"/>
        <v>-13245</v>
      </c>
      <c r="K18" s="194">
        <f t="shared" si="2"/>
        <v>2.6631625143921145E-2</v>
      </c>
      <c r="L18" s="101"/>
    </row>
    <row r="19" spans="1:12" x14ac:dyDescent="0.25">
      <c r="A19" s="191" t="s">
        <v>144</v>
      </c>
      <c r="B19" s="192" t="s">
        <v>131</v>
      </c>
      <c r="C19" s="193">
        <v>285798</v>
      </c>
      <c r="D19" s="193">
        <v>9685</v>
      </c>
      <c r="E19" s="193">
        <v>103999</v>
      </c>
      <c r="F19" s="193">
        <v>171071</v>
      </c>
      <c r="G19" s="193">
        <v>190540</v>
      </c>
      <c r="H19" s="193">
        <v>167050</v>
      </c>
      <c r="I19" s="194">
        <f t="shared" si="1"/>
        <v>-0.12328120079773275</v>
      </c>
      <c r="J19" s="193">
        <f t="shared" si="0"/>
        <v>-23490</v>
      </c>
      <c r="K19" s="194">
        <f t="shared" si="2"/>
        <v>2.8338915446549547E-2</v>
      </c>
      <c r="L19" s="101"/>
    </row>
    <row r="20" spans="1:12" x14ac:dyDescent="0.25">
      <c r="A20" s="191" t="s">
        <v>145</v>
      </c>
      <c r="B20" s="197" t="s">
        <v>145</v>
      </c>
      <c r="C20" s="198">
        <f t="shared" ref="C20" si="3">C12-SUM(C13:C19)</f>
        <v>1397076</v>
      </c>
      <c r="D20" s="198">
        <f t="shared" ref="D20:H20" si="4">D12-SUM(D13:D19)</f>
        <v>172783</v>
      </c>
      <c r="E20" s="198">
        <f t="shared" si="4"/>
        <v>1125967</v>
      </c>
      <c r="F20" s="198">
        <f t="shared" si="4"/>
        <v>1523954</v>
      </c>
      <c r="G20" s="198">
        <f t="shared" si="4"/>
        <v>1599525</v>
      </c>
      <c r="H20" s="198">
        <f t="shared" si="4"/>
        <v>1620172</v>
      </c>
      <c r="I20" s="199">
        <f t="shared" si="1"/>
        <v>1.2908207123989879E-2</v>
      </c>
      <c r="J20" s="198">
        <f>H20-G20</f>
        <v>20647</v>
      </c>
      <c r="K20" s="199">
        <f t="shared" si="2"/>
        <v>0.27485134580584902</v>
      </c>
      <c r="L20" s="101"/>
    </row>
    <row r="21" spans="1:12" s="175" customFormat="1" x14ac:dyDescent="0.25">
      <c r="A21" s="191"/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</row>
    <row r="22" spans="1:12" x14ac:dyDescent="0.25">
      <c r="A22" s="191"/>
      <c r="B22" s="185" t="s">
        <v>68</v>
      </c>
      <c r="C22" s="207">
        <v>2269991</v>
      </c>
      <c r="D22" s="207">
        <v>202139</v>
      </c>
      <c r="E22" s="207">
        <v>1698842</v>
      </c>
      <c r="F22" s="207">
        <v>2182901</v>
      </c>
      <c r="G22" s="207">
        <v>2279505</v>
      </c>
      <c r="H22" s="207">
        <v>2180082</v>
      </c>
      <c r="I22" s="208">
        <f>IFERROR(H22/G22-1,"-")</f>
        <v>-4.3616048220995296E-2</v>
      </c>
      <c r="J22" s="207">
        <f>H22-G22</f>
        <v>-99423</v>
      </c>
      <c r="K22" s="208">
        <f>H22/H$8</f>
        <v>0.36983633322085979</v>
      </c>
      <c r="L22" s="101"/>
    </row>
    <row r="23" spans="1:12" x14ac:dyDescent="0.25">
      <c r="A23" s="191" t="s">
        <v>96</v>
      </c>
      <c r="B23" s="188" t="s">
        <v>97</v>
      </c>
      <c r="C23" s="189">
        <v>81566</v>
      </c>
      <c r="D23" s="189">
        <v>41279</v>
      </c>
      <c r="E23" s="189">
        <v>82549</v>
      </c>
      <c r="F23" s="189">
        <v>82330</v>
      </c>
      <c r="G23" s="189">
        <v>81800</v>
      </c>
      <c r="H23" s="189">
        <v>58080</v>
      </c>
      <c r="I23" s="190">
        <f>IFERROR(H23/G23-1,"-")</f>
        <v>-0.2899755501222494</v>
      </c>
      <c r="J23" s="189">
        <f t="shared" ref="J23:J33" si="5">H23-G23</f>
        <v>-23720</v>
      </c>
      <c r="K23" s="190">
        <f>H23/H$8</f>
        <v>9.8528836224818783E-3</v>
      </c>
      <c r="L23" s="101"/>
    </row>
    <row r="24" spans="1:12" x14ac:dyDescent="0.25">
      <c r="A24" s="191" t="s">
        <v>103</v>
      </c>
      <c r="B24" s="192" t="s">
        <v>103</v>
      </c>
      <c r="C24" s="193">
        <v>30618</v>
      </c>
      <c r="D24" s="193">
        <v>21811</v>
      </c>
      <c r="E24" s="193">
        <v>26178</v>
      </c>
      <c r="F24" s="193">
        <v>27959</v>
      </c>
      <c r="G24" s="193">
        <v>25943</v>
      </c>
      <c r="H24" s="193">
        <v>15667</v>
      </c>
      <c r="I24" s="194">
        <f>IFERROR(H24/G24-1,"-")</f>
        <v>-0.39609914042323557</v>
      </c>
      <c r="J24" s="193">
        <f t="shared" si="5"/>
        <v>-10276</v>
      </c>
      <c r="K24" s="194">
        <f>H24/H$8</f>
        <v>2.6578017856994421E-3</v>
      </c>
      <c r="L24" s="101"/>
    </row>
    <row r="25" spans="1:12" x14ac:dyDescent="0.25">
      <c r="A25" s="191" t="s">
        <v>100</v>
      </c>
      <c r="B25" s="192" t="s">
        <v>100</v>
      </c>
      <c r="C25" s="193">
        <v>50948</v>
      </c>
      <c r="D25" s="193">
        <v>19468</v>
      </c>
      <c r="E25" s="193">
        <v>56371</v>
      </c>
      <c r="F25" s="193">
        <v>54371</v>
      </c>
      <c r="G25" s="193">
        <v>55857</v>
      </c>
      <c r="H25" s="193">
        <v>42413</v>
      </c>
      <c r="I25" s="194">
        <f>IFERROR(H25/G25-1,"-")</f>
        <v>-0.24068603756019835</v>
      </c>
      <c r="J25" s="193">
        <f t="shared" si="5"/>
        <v>-13444</v>
      </c>
      <c r="K25" s="194">
        <f>H25/H$8</f>
        <v>7.1950818367824366E-3</v>
      </c>
      <c r="L25" s="101"/>
    </row>
    <row r="26" spans="1:12" x14ac:dyDescent="0.25">
      <c r="A26" s="191"/>
      <c r="B26" s="188" t="s">
        <v>107</v>
      </c>
      <c r="C26" s="189">
        <v>2188425</v>
      </c>
      <c r="D26" s="189">
        <v>160860</v>
      </c>
      <c r="E26" s="189">
        <v>1616293</v>
      </c>
      <c r="F26" s="189">
        <v>2100571</v>
      </c>
      <c r="G26" s="189">
        <v>2197705</v>
      </c>
      <c r="H26" s="189">
        <v>2122002</v>
      </c>
      <c r="I26" s="190">
        <f>IFERROR(H26/G26-1,"-")</f>
        <v>-3.4446388391526583E-2</v>
      </c>
      <c r="J26" s="189">
        <f t="shared" si="5"/>
        <v>-75703</v>
      </c>
      <c r="K26" s="190">
        <f>H26/H$8</f>
        <v>0.35998344959837791</v>
      </c>
      <c r="L26" s="101"/>
    </row>
    <row r="27" spans="1:12" s="74" customFormat="1" x14ac:dyDescent="0.25">
      <c r="A27" s="191"/>
      <c r="B27" s="192" t="s">
        <v>110</v>
      </c>
      <c r="C27" s="193">
        <v>941646</v>
      </c>
      <c r="D27" s="193">
        <v>13232</v>
      </c>
      <c r="E27" s="193">
        <v>675649</v>
      </c>
      <c r="F27" s="193">
        <v>919218</v>
      </c>
      <c r="G27" s="193">
        <v>969677</v>
      </c>
      <c r="H27" s="193">
        <v>968756</v>
      </c>
      <c r="I27" s="194">
        <f t="shared" ref="I27:I34" si="6">IFERROR(H27/G27-1,"-")</f>
        <v>-9.498008099604327E-4</v>
      </c>
      <c r="J27" s="193">
        <f t="shared" si="5"/>
        <v>-921</v>
      </c>
      <c r="K27" s="194">
        <f t="shared" ref="K27:K34" si="7">H27/H$8</f>
        <v>0.16434297738603743</v>
      </c>
      <c r="L27" s="195"/>
    </row>
    <row r="28" spans="1:12" s="74" customFormat="1" x14ac:dyDescent="0.25">
      <c r="A28" s="191"/>
      <c r="B28" s="192" t="s">
        <v>113</v>
      </c>
      <c r="C28" s="193">
        <v>294053</v>
      </c>
      <c r="D28" s="193">
        <v>23428</v>
      </c>
      <c r="E28" s="193">
        <v>181558</v>
      </c>
      <c r="F28" s="193">
        <v>242268</v>
      </c>
      <c r="G28" s="193">
        <v>249837</v>
      </c>
      <c r="H28" s="193">
        <v>237945</v>
      </c>
      <c r="I28" s="194">
        <f t="shared" si="6"/>
        <v>-4.7599034570540044E-2</v>
      </c>
      <c r="J28" s="193">
        <f t="shared" si="5"/>
        <v>-11892</v>
      </c>
      <c r="K28" s="194">
        <f t="shared" si="7"/>
        <v>4.0365778125885855E-2</v>
      </c>
      <c r="L28" s="195"/>
    </row>
    <row r="29" spans="1:12" x14ac:dyDescent="0.25">
      <c r="A29" s="191"/>
      <c r="B29" s="192" t="s">
        <v>116</v>
      </c>
      <c r="C29" s="193">
        <v>93072</v>
      </c>
      <c r="D29" s="193">
        <v>38712</v>
      </c>
      <c r="E29" s="193">
        <v>80654</v>
      </c>
      <c r="F29" s="193">
        <v>100365</v>
      </c>
      <c r="G29" s="193">
        <v>112016</v>
      </c>
      <c r="H29" s="193">
        <v>80594</v>
      </c>
      <c r="I29" s="194">
        <f t="shared" si="6"/>
        <v>-0.280513498071704</v>
      </c>
      <c r="J29" s="193">
        <f t="shared" si="5"/>
        <v>-31422</v>
      </c>
      <c r="K29" s="194">
        <f t="shared" si="7"/>
        <v>1.367223317269808E-2</v>
      </c>
      <c r="L29" s="101"/>
    </row>
    <row r="30" spans="1:12" x14ac:dyDescent="0.25">
      <c r="A30" s="191"/>
      <c r="B30" s="192" t="s">
        <v>123</v>
      </c>
      <c r="C30" s="193">
        <v>81253</v>
      </c>
      <c r="D30" s="193">
        <v>2739</v>
      </c>
      <c r="E30" s="193">
        <v>90476</v>
      </c>
      <c r="F30" s="193">
        <v>81861</v>
      </c>
      <c r="G30" s="193">
        <v>89774</v>
      </c>
      <c r="H30" s="193">
        <v>83869</v>
      </c>
      <c r="I30" s="194">
        <f t="shared" si="6"/>
        <v>-6.5776282665359731E-2</v>
      </c>
      <c r="J30" s="193">
        <f t="shared" si="5"/>
        <v>-5905</v>
      </c>
      <c r="K30" s="194">
        <f t="shared" si="7"/>
        <v>1.4227815022967161E-2</v>
      </c>
      <c r="L30" s="101"/>
    </row>
    <row r="31" spans="1:12" x14ac:dyDescent="0.25">
      <c r="A31" s="191"/>
      <c r="B31" s="192" t="s">
        <v>119</v>
      </c>
      <c r="C31" s="193">
        <v>114684</v>
      </c>
      <c r="D31" s="193">
        <v>10609</v>
      </c>
      <c r="E31" s="193">
        <v>116636</v>
      </c>
      <c r="F31" s="193">
        <v>113282</v>
      </c>
      <c r="G31" s="193">
        <v>108580</v>
      </c>
      <c r="H31" s="193">
        <v>102707</v>
      </c>
      <c r="I31" s="194">
        <f t="shared" si="6"/>
        <v>-5.4089150856511337E-2</v>
      </c>
      <c r="J31" s="193">
        <f t="shared" si="5"/>
        <v>-5873</v>
      </c>
      <c r="K31" s="194">
        <f t="shared" si="7"/>
        <v>1.7423555754377519E-2</v>
      </c>
      <c r="L31" s="101"/>
    </row>
    <row r="32" spans="1:12" x14ac:dyDescent="0.25">
      <c r="A32" s="191"/>
      <c r="B32" s="192" t="s">
        <v>128</v>
      </c>
      <c r="C32" s="193">
        <v>76520</v>
      </c>
      <c r="D32" s="193">
        <v>305</v>
      </c>
      <c r="E32" s="193">
        <v>45554</v>
      </c>
      <c r="F32" s="193">
        <v>63031</v>
      </c>
      <c r="G32" s="193">
        <v>56265</v>
      </c>
      <c r="H32" s="193">
        <v>49820</v>
      </c>
      <c r="I32" s="194">
        <f t="shared" si="6"/>
        <v>-0.11454723184928461</v>
      </c>
      <c r="J32" s="193">
        <f t="shared" si="5"/>
        <v>-6445</v>
      </c>
      <c r="K32" s="194">
        <f t="shared" si="7"/>
        <v>8.4516298566123822E-3</v>
      </c>
      <c r="L32" s="101"/>
    </row>
    <row r="33" spans="1:12" x14ac:dyDescent="0.25">
      <c r="A33" s="191" t="s">
        <v>144</v>
      </c>
      <c r="B33" s="192" t="s">
        <v>131</v>
      </c>
      <c r="C33" s="193">
        <v>87958</v>
      </c>
      <c r="D33" s="193">
        <v>1202</v>
      </c>
      <c r="E33" s="193">
        <v>27229</v>
      </c>
      <c r="F33" s="193">
        <v>57359</v>
      </c>
      <c r="G33" s="193">
        <v>58202</v>
      </c>
      <c r="H33" s="193">
        <v>50688</v>
      </c>
      <c r="I33" s="194">
        <f t="shared" si="6"/>
        <v>-0.12910209271159068</v>
      </c>
      <c r="J33" s="193">
        <f t="shared" si="5"/>
        <v>-7514</v>
      </c>
      <c r="K33" s="194">
        <f t="shared" si="7"/>
        <v>8.5988802523478212E-3</v>
      </c>
      <c r="L33" s="101"/>
    </row>
    <row r="34" spans="1:12" x14ac:dyDescent="0.25">
      <c r="A34" s="191" t="s">
        <v>145</v>
      </c>
      <c r="B34" s="197" t="s">
        <v>145</v>
      </c>
      <c r="C34" s="198">
        <f t="shared" ref="C34" si="8">C26-SUM(C27:C33)</f>
        <v>499239</v>
      </c>
      <c r="D34" s="198">
        <f t="shared" ref="D34:H34" si="9">D26-SUM(D27:D33)</f>
        <v>70633</v>
      </c>
      <c r="E34" s="198">
        <f t="shared" si="9"/>
        <v>398537</v>
      </c>
      <c r="F34" s="198">
        <f t="shared" si="9"/>
        <v>523187</v>
      </c>
      <c r="G34" s="198">
        <f t="shared" si="9"/>
        <v>553354</v>
      </c>
      <c r="H34" s="198">
        <f t="shared" si="9"/>
        <v>547623</v>
      </c>
      <c r="I34" s="199">
        <f t="shared" si="6"/>
        <v>-1.0356842093849461E-2</v>
      </c>
      <c r="J34" s="198">
        <f>H34-G34</f>
        <v>-5731</v>
      </c>
      <c r="K34" s="199">
        <f t="shared" si="7"/>
        <v>9.2900580027451676E-2</v>
      </c>
      <c r="L34" s="101"/>
    </row>
    <row r="35" spans="1:12" s="175" customFormat="1" x14ac:dyDescent="0.25">
      <c r="A35" s="191"/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</row>
    <row r="36" spans="1:12" x14ac:dyDescent="0.25">
      <c r="A36" s="191"/>
      <c r="B36" s="185" t="s">
        <v>68</v>
      </c>
      <c r="C36" s="207">
        <v>1726116</v>
      </c>
      <c r="D36" s="207">
        <v>105534</v>
      </c>
      <c r="E36" s="207">
        <v>1185438</v>
      </c>
      <c r="F36" s="207">
        <v>1584577</v>
      </c>
      <c r="G36" s="207">
        <v>1661721</v>
      </c>
      <c r="H36" s="207">
        <v>1688329</v>
      </c>
      <c r="I36" s="208">
        <f>IFERROR(H36/G36-1,"-")</f>
        <v>1.601231494336286E-2</v>
      </c>
      <c r="J36" s="207">
        <f>H36-G36</f>
        <v>26608</v>
      </c>
      <c r="K36" s="208">
        <f>H36/H$8</f>
        <v>0.28641372509402907</v>
      </c>
      <c r="L36" s="101"/>
    </row>
    <row r="37" spans="1:12" x14ac:dyDescent="0.25">
      <c r="A37" s="191" t="s">
        <v>96</v>
      </c>
      <c r="B37" s="188" t="s">
        <v>97</v>
      </c>
      <c r="C37" s="189">
        <v>69112</v>
      </c>
      <c r="D37" s="189">
        <v>13600</v>
      </c>
      <c r="E37" s="189">
        <v>46823</v>
      </c>
      <c r="F37" s="189">
        <v>53029</v>
      </c>
      <c r="G37" s="189">
        <v>59014</v>
      </c>
      <c r="H37" s="189">
        <v>64556</v>
      </c>
      <c r="I37" s="190">
        <f>IFERROR(H37/G37-1,"-")</f>
        <v>9.3909919680075893E-2</v>
      </c>
      <c r="J37" s="189">
        <f t="shared" ref="J37:J47" si="10">H37-G37</f>
        <v>5542</v>
      </c>
      <c r="K37" s="190">
        <f>H37/H$8</f>
        <v>1.0951493717853653E-2</v>
      </c>
      <c r="L37" s="101"/>
    </row>
    <row r="38" spans="1:12" x14ac:dyDescent="0.25">
      <c r="A38" s="191" t="s">
        <v>103</v>
      </c>
      <c r="B38" s="192" t="s">
        <v>103</v>
      </c>
      <c r="C38" s="193">
        <v>24083</v>
      </c>
      <c r="D38" s="193">
        <v>8744</v>
      </c>
      <c r="E38" s="193">
        <v>14135</v>
      </c>
      <c r="F38" s="193">
        <v>11856</v>
      </c>
      <c r="G38" s="193">
        <v>23724</v>
      </c>
      <c r="H38" s="193">
        <v>23863</v>
      </c>
      <c r="I38" s="194">
        <f>IFERROR(H38/G38-1,"-")</f>
        <v>5.8590456921261413E-3</v>
      </c>
      <c r="J38" s="193">
        <f t="shared" si="10"/>
        <v>139</v>
      </c>
      <c r="K38" s="194">
        <f>H38/H$8</f>
        <v>4.0481983795331447E-3</v>
      </c>
      <c r="L38" s="101"/>
    </row>
    <row r="39" spans="1:12" x14ac:dyDescent="0.25">
      <c r="A39" s="191" t="s">
        <v>100</v>
      </c>
      <c r="B39" s="192" t="s">
        <v>100</v>
      </c>
      <c r="C39" s="193">
        <v>45029</v>
      </c>
      <c r="D39" s="193">
        <v>4856</v>
      </c>
      <c r="E39" s="193">
        <v>32688</v>
      </c>
      <c r="F39" s="193">
        <v>41173</v>
      </c>
      <c r="G39" s="193">
        <v>35290</v>
      </c>
      <c r="H39" s="193">
        <v>40693</v>
      </c>
      <c r="I39" s="194">
        <f>IFERROR(H39/G39-1,"-")</f>
        <v>0.15310286200056678</v>
      </c>
      <c r="J39" s="193">
        <f t="shared" si="10"/>
        <v>5403</v>
      </c>
      <c r="K39" s="194">
        <f>H39/H$8</f>
        <v>6.9032953383205073E-3</v>
      </c>
      <c r="L39" s="101"/>
    </row>
    <row r="40" spans="1:12" x14ac:dyDescent="0.25">
      <c r="A40" s="191"/>
      <c r="B40" s="188" t="s">
        <v>107</v>
      </c>
      <c r="C40" s="189">
        <v>1657004</v>
      </c>
      <c r="D40" s="189">
        <v>91934</v>
      </c>
      <c r="E40" s="189">
        <v>1138615</v>
      </c>
      <c r="F40" s="189">
        <v>1531548</v>
      </c>
      <c r="G40" s="189">
        <v>1602707</v>
      </c>
      <c r="H40" s="189">
        <v>1623773</v>
      </c>
      <c r="I40" s="190">
        <f>IFERROR(H40/G40-1,"-")</f>
        <v>1.3144011974740133E-2</v>
      </c>
      <c r="J40" s="189">
        <f t="shared" si="10"/>
        <v>21066</v>
      </c>
      <c r="K40" s="190">
        <f>H40/H$8</f>
        <v>0.27546223137617537</v>
      </c>
      <c r="L40" s="101"/>
    </row>
    <row r="41" spans="1:12" s="74" customFormat="1" x14ac:dyDescent="0.25">
      <c r="A41" s="191"/>
      <c r="B41" s="192" t="s">
        <v>110</v>
      </c>
      <c r="C41" s="193">
        <v>719592</v>
      </c>
      <c r="D41" s="193">
        <v>8397</v>
      </c>
      <c r="E41" s="193">
        <v>430541</v>
      </c>
      <c r="F41" s="193">
        <v>599987</v>
      </c>
      <c r="G41" s="193">
        <v>654984</v>
      </c>
      <c r="H41" s="193">
        <v>673435</v>
      </c>
      <c r="I41" s="194">
        <f t="shared" ref="I41:I48" si="11">IFERROR(H41/G41-1,"-")</f>
        <v>2.8170153774748741E-2</v>
      </c>
      <c r="J41" s="193">
        <f t="shared" si="10"/>
        <v>18451</v>
      </c>
      <c r="K41" s="194">
        <f t="shared" ref="K41:K48" si="12">H41/H$8</f>
        <v>0.11424374453006342</v>
      </c>
      <c r="L41" s="195"/>
    </row>
    <row r="42" spans="1:12" s="74" customFormat="1" x14ac:dyDescent="0.25">
      <c r="A42" s="191"/>
      <c r="B42" s="192" t="s">
        <v>113</v>
      </c>
      <c r="C42" s="193">
        <v>87983</v>
      </c>
      <c r="D42" s="193">
        <v>8390</v>
      </c>
      <c r="E42" s="193">
        <v>49115</v>
      </c>
      <c r="F42" s="193">
        <v>75859</v>
      </c>
      <c r="G42" s="193">
        <v>71552</v>
      </c>
      <c r="H42" s="193">
        <v>65835</v>
      </c>
      <c r="I42" s="194">
        <f t="shared" si="11"/>
        <v>-7.9899932915921235E-2</v>
      </c>
      <c r="J42" s="193">
        <f t="shared" si="10"/>
        <v>-5717</v>
      </c>
      <c r="K42" s="194">
        <f t="shared" si="12"/>
        <v>1.1168467515256447E-2</v>
      </c>
      <c r="L42" s="195"/>
    </row>
    <row r="43" spans="1:12" x14ac:dyDescent="0.25">
      <c r="A43" s="191"/>
      <c r="B43" s="192" t="s">
        <v>116</v>
      </c>
      <c r="C43" s="193">
        <v>37799</v>
      </c>
      <c r="D43" s="193">
        <v>11245</v>
      </c>
      <c r="E43" s="193">
        <v>31338</v>
      </c>
      <c r="F43" s="193">
        <v>39172</v>
      </c>
      <c r="G43" s="193">
        <v>38501</v>
      </c>
      <c r="H43" s="193">
        <v>44302</v>
      </c>
      <c r="I43" s="194">
        <f t="shared" si="11"/>
        <v>0.1506714111321783</v>
      </c>
      <c r="J43" s="193">
        <f t="shared" si="10"/>
        <v>5801</v>
      </c>
      <c r="K43" s="194">
        <f t="shared" si="12"/>
        <v>7.5155380551513804E-3</v>
      </c>
      <c r="L43" s="101"/>
    </row>
    <row r="44" spans="1:12" x14ac:dyDescent="0.25">
      <c r="A44" s="191"/>
      <c r="B44" s="192" t="s">
        <v>123</v>
      </c>
      <c r="C44" s="193">
        <v>73072</v>
      </c>
      <c r="D44" s="193">
        <v>1698</v>
      </c>
      <c r="E44" s="193">
        <v>64300</v>
      </c>
      <c r="F44" s="193">
        <v>75903</v>
      </c>
      <c r="G44" s="193">
        <v>81624</v>
      </c>
      <c r="H44" s="193">
        <v>75230</v>
      </c>
      <c r="I44" s="194">
        <f t="shared" si="11"/>
        <v>-7.833480348916988E-2</v>
      </c>
      <c r="J44" s="193">
        <f t="shared" si="10"/>
        <v>-6394</v>
      </c>
      <c r="K44" s="194">
        <f t="shared" si="12"/>
        <v>1.2762266441448204E-2</v>
      </c>
      <c r="L44" s="101"/>
    </row>
    <row r="45" spans="1:12" x14ac:dyDescent="0.25">
      <c r="A45" s="191"/>
      <c r="B45" s="192" t="s">
        <v>119</v>
      </c>
      <c r="C45" s="193">
        <v>66554</v>
      </c>
      <c r="D45" s="193">
        <v>3044</v>
      </c>
      <c r="E45" s="193">
        <v>47231</v>
      </c>
      <c r="F45" s="193">
        <v>62178</v>
      </c>
      <c r="G45" s="193">
        <v>68177</v>
      </c>
      <c r="H45" s="193">
        <v>56173</v>
      </c>
      <c r="I45" s="194">
        <f t="shared" si="11"/>
        <v>-0.17607110902503775</v>
      </c>
      <c r="J45" s="193">
        <f t="shared" si="10"/>
        <v>-12004</v>
      </c>
      <c r="K45" s="194">
        <f t="shared" si="12"/>
        <v>9.5293738244778669E-3</v>
      </c>
      <c r="L45" s="101"/>
    </row>
    <row r="46" spans="1:12" x14ac:dyDescent="0.25">
      <c r="A46" s="191"/>
      <c r="B46" s="192" t="s">
        <v>128</v>
      </c>
      <c r="C46" s="193">
        <v>67222</v>
      </c>
      <c r="D46" s="193">
        <v>515</v>
      </c>
      <c r="E46" s="193">
        <v>56529</v>
      </c>
      <c r="F46" s="193">
        <v>62440</v>
      </c>
      <c r="G46" s="193">
        <v>61163</v>
      </c>
      <c r="H46" s="193">
        <v>62283</v>
      </c>
      <c r="I46" s="194">
        <f t="shared" si="11"/>
        <v>1.8311724408547558E-2</v>
      </c>
      <c r="J46" s="193">
        <f t="shared" si="10"/>
        <v>1120</v>
      </c>
      <c r="K46" s="194">
        <f t="shared" si="12"/>
        <v>1.0565894467269953E-2</v>
      </c>
      <c r="L46" s="101"/>
    </row>
    <row r="47" spans="1:12" x14ac:dyDescent="0.25">
      <c r="A47" s="191" t="s">
        <v>144</v>
      </c>
      <c r="B47" s="192" t="s">
        <v>131</v>
      </c>
      <c r="C47" s="193">
        <v>117398</v>
      </c>
      <c r="D47" s="193">
        <v>7380</v>
      </c>
      <c r="E47" s="193">
        <v>53168</v>
      </c>
      <c r="F47" s="193">
        <v>69641</v>
      </c>
      <c r="G47" s="193">
        <v>80219</v>
      </c>
      <c r="H47" s="193">
        <v>72240</v>
      </c>
      <c r="I47" s="194">
        <f t="shared" si="11"/>
        <v>-9.9465213976738687E-2</v>
      </c>
      <c r="J47" s="193">
        <f t="shared" si="10"/>
        <v>-7979</v>
      </c>
      <c r="K47" s="194">
        <f t="shared" si="12"/>
        <v>1.2255032935401014E-2</v>
      </c>
      <c r="L47" s="101"/>
    </row>
    <row r="48" spans="1:12" x14ac:dyDescent="0.25">
      <c r="A48" s="191" t="s">
        <v>145</v>
      </c>
      <c r="B48" s="197" t="s">
        <v>145</v>
      </c>
      <c r="C48" s="198">
        <f t="shared" ref="C48" si="13">C40-SUM(C41:C47)</f>
        <v>487384</v>
      </c>
      <c r="D48" s="198">
        <f t="shared" ref="D48:H48" si="14">D40-SUM(D41:D47)</f>
        <v>51265</v>
      </c>
      <c r="E48" s="198">
        <f t="shared" si="14"/>
        <v>406393</v>
      </c>
      <c r="F48" s="198">
        <f t="shared" si="14"/>
        <v>546368</v>
      </c>
      <c r="G48" s="198">
        <f t="shared" si="14"/>
        <v>546487</v>
      </c>
      <c r="H48" s="198">
        <f t="shared" si="14"/>
        <v>574275</v>
      </c>
      <c r="I48" s="199">
        <f t="shared" si="11"/>
        <v>5.0848419084077001E-2</v>
      </c>
      <c r="J48" s="198">
        <f>H48-G48</f>
        <v>27788</v>
      </c>
      <c r="K48" s="199">
        <f t="shared" si="12"/>
        <v>9.74219136071071E-2</v>
      </c>
      <c r="L48" s="101"/>
    </row>
    <row r="49" spans="1:12" s="175" customFormat="1" x14ac:dyDescent="0.25">
      <c r="A49" s="191"/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</row>
    <row r="50" spans="1:12" x14ac:dyDescent="0.25">
      <c r="A50" s="191"/>
      <c r="B50" s="185" t="s">
        <v>68</v>
      </c>
      <c r="C50" s="207">
        <v>41401</v>
      </c>
      <c r="D50" s="207">
        <v>4966</v>
      </c>
      <c r="E50" s="207">
        <v>27139</v>
      </c>
      <c r="F50" s="207">
        <v>34163</v>
      </c>
      <c r="G50" s="207">
        <v>39956</v>
      </c>
      <c r="H50" s="207">
        <v>38976</v>
      </c>
      <c r="I50" s="208">
        <f>IFERROR(H50/G50-1,"-")</f>
        <v>-2.4526979677645389E-2</v>
      </c>
      <c r="J50" s="207">
        <f>H50-G50</f>
        <v>-980</v>
      </c>
      <c r="K50" s="208">
        <f>H50/H$8</f>
        <v>6.6120177697977563E-3</v>
      </c>
      <c r="L50" s="101"/>
    </row>
    <row r="51" spans="1:12" x14ac:dyDescent="0.25">
      <c r="A51" s="191" t="s">
        <v>96</v>
      </c>
      <c r="B51" s="188" t="s">
        <v>97</v>
      </c>
      <c r="C51" s="189">
        <v>2118</v>
      </c>
      <c r="D51" s="189">
        <v>1031</v>
      </c>
      <c r="E51" s="189">
        <v>1552</v>
      </c>
      <c r="F51" s="189">
        <v>10028</v>
      </c>
      <c r="G51" s="189">
        <v>3529</v>
      </c>
      <c r="H51" s="189">
        <v>4360</v>
      </c>
      <c r="I51" s="190">
        <f>IFERROR(H51/G51-1,"-")</f>
        <v>0.23547747237177674</v>
      </c>
      <c r="J51" s="189">
        <f t="shared" ref="J51:J61" si="15">H51-G51</f>
        <v>831</v>
      </c>
      <c r="K51" s="190">
        <f>H51/H$8</f>
        <v>7.3964484493837797E-4</v>
      </c>
      <c r="L51" s="101"/>
    </row>
    <row r="52" spans="1:12" x14ac:dyDescent="0.25">
      <c r="A52" s="191" t="s">
        <v>103</v>
      </c>
      <c r="B52" s="192" t="s">
        <v>103</v>
      </c>
      <c r="C52" s="193">
        <v>1051</v>
      </c>
      <c r="D52" s="193">
        <v>757</v>
      </c>
      <c r="E52" s="193">
        <v>157</v>
      </c>
      <c r="F52" s="193">
        <v>7140</v>
      </c>
      <c r="G52" s="193">
        <v>1177</v>
      </c>
      <c r="H52" s="193">
        <v>2078</v>
      </c>
      <c r="I52" s="194">
        <f>IFERROR(H52/G52-1,"-")</f>
        <v>0.76550552251486836</v>
      </c>
      <c r="J52" s="193">
        <f t="shared" si="15"/>
        <v>901</v>
      </c>
      <c r="K52" s="194">
        <f>H52/H$8</f>
        <v>3.5251880453714433E-4</v>
      </c>
      <c r="L52" s="101"/>
    </row>
    <row r="53" spans="1:12" x14ac:dyDescent="0.25">
      <c r="A53" s="191" t="s">
        <v>100</v>
      </c>
      <c r="B53" s="192" t="s">
        <v>100</v>
      </c>
      <c r="C53" s="193">
        <v>1067</v>
      </c>
      <c r="D53" s="193">
        <v>274</v>
      </c>
      <c r="E53" s="193">
        <v>1395</v>
      </c>
      <c r="F53" s="193">
        <v>2888</v>
      </c>
      <c r="G53" s="193">
        <v>2352</v>
      </c>
      <c r="H53" s="193">
        <v>2282</v>
      </c>
      <c r="I53" s="194">
        <f>IFERROR(H53/G53-1,"-")</f>
        <v>-2.9761904761904767E-2</v>
      </c>
      <c r="J53" s="193">
        <f t="shared" si="15"/>
        <v>-70</v>
      </c>
      <c r="K53" s="194">
        <f>H53/H$8</f>
        <v>3.8712604040123358E-4</v>
      </c>
      <c r="L53" s="101"/>
    </row>
    <row r="54" spans="1:12" x14ac:dyDescent="0.25">
      <c r="A54" s="191"/>
      <c r="B54" s="188" t="s">
        <v>107</v>
      </c>
      <c r="C54" s="189">
        <v>39283</v>
      </c>
      <c r="D54" s="189">
        <v>3935</v>
      </c>
      <c r="E54" s="189">
        <v>25587</v>
      </c>
      <c r="F54" s="189">
        <v>24135</v>
      </c>
      <c r="G54" s="189">
        <v>36427</v>
      </c>
      <c r="H54" s="189">
        <v>34616</v>
      </c>
      <c r="I54" s="190">
        <f>IFERROR(H54/G54-1,"-")</f>
        <v>-4.971587009635714E-2</v>
      </c>
      <c r="J54" s="189">
        <f t="shared" si="15"/>
        <v>-1811</v>
      </c>
      <c r="K54" s="190">
        <f>H54/H$8</f>
        <v>5.8723729248593782E-3</v>
      </c>
      <c r="L54" s="101"/>
    </row>
    <row r="55" spans="1:12" s="74" customFormat="1" x14ac:dyDescent="0.25">
      <c r="A55" s="191"/>
      <c r="B55" s="192" t="s">
        <v>110</v>
      </c>
      <c r="C55" s="193">
        <v>11570</v>
      </c>
      <c r="D55" s="193">
        <v>201</v>
      </c>
      <c r="E55" s="193">
        <v>9938</v>
      </c>
      <c r="F55" s="193">
        <v>9730</v>
      </c>
      <c r="G55" s="193">
        <v>11566</v>
      </c>
      <c r="H55" s="193">
        <v>12429</v>
      </c>
      <c r="I55" s="194">
        <f t="shared" ref="I55:I62" si="16">IFERROR(H55/G55-1,"-")</f>
        <v>7.4615251599515764E-2</v>
      </c>
      <c r="J55" s="193">
        <f t="shared" si="15"/>
        <v>863</v>
      </c>
      <c r="K55" s="194">
        <f t="shared" ref="K55:K62" si="17">H55/H$8</f>
        <v>2.1084967380135549E-3</v>
      </c>
      <c r="L55" s="195"/>
    </row>
    <row r="56" spans="1:12" s="74" customFormat="1" x14ac:dyDescent="0.25">
      <c r="A56" s="191"/>
      <c r="B56" s="192" t="s">
        <v>113</v>
      </c>
      <c r="C56" s="193">
        <v>12825</v>
      </c>
      <c r="D56" s="193">
        <v>1976</v>
      </c>
      <c r="E56" s="193">
        <v>7443</v>
      </c>
      <c r="F56" s="193">
        <v>4909</v>
      </c>
      <c r="G56" s="193">
        <v>10911</v>
      </c>
      <c r="H56" s="193">
        <v>9031</v>
      </c>
      <c r="I56" s="194">
        <f t="shared" si="16"/>
        <v>-0.17230318027678493</v>
      </c>
      <c r="J56" s="193">
        <f t="shared" si="15"/>
        <v>-1880</v>
      </c>
      <c r="K56" s="194">
        <f t="shared" si="17"/>
        <v>1.532048760238186E-3</v>
      </c>
      <c r="L56" s="195"/>
    </row>
    <row r="57" spans="1:12" x14ac:dyDescent="0.25">
      <c r="A57" s="191"/>
      <c r="B57" s="192" t="s">
        <v>116</v>
      </c>
      <c r="C57" s="193">
        <v>1057</v>
      </c>
      <c r="D57" s="193">
        <v>155</v>
      </c>
      <c r="E57" s="193">
        <v>718</v>
      </c>
      <c r="F57" s="193">
        <v>1271</v>
      </c>
      <c r="G57" s="193">
        <v>1237</v>
      </c>
      <c r="H57" s="193">
        <v>1047</v>
      </c>
      <c r="I57" s="194">
        <f t="shared" si="16"/>
        <v>-0.15359741309620045</v>
      </c>
      <c r="J57" s="193">
        <f t="shared" si="15"/>
        <v>-190</v>
      </c>
      <c r="K57" s="194">
        <f t="shared" si="17"/>
        <v>1.7761654877304625E-4</v>
      </c>
      <c r="L57" s="101"/>
    </row>
    <row r="58" spans="1:12" x14ac:dyDescent="0.25">
      <c r="A58" s="191"/>
      <c r="B58" s="192" t="s">
        <v>123</v>
      </c>
      <c r="C58" s="193">
        <v>578</v>
      </c>
      <c r="D58" s="193">
        <v>152</v>
      </c>
      <c r="E58" s="193">
        <v>794</v>
      </c>
      <c r="F58" s="193">
        <v>390</v>
      </c>
      <c r="G58" s="193">
        <v>1190</v>
      </c>
      <c r="H58" s="193">
        <v>1106</v>
      </c>
      <c r="I58" s="194">
        <f t="shared" si="16"/>
        <v>-7.0588235294117618E-2</v>
      </c>
      <c r="J58" s="193">
        <f t="shared" si="15"/>
        <v>-84</v>
      </c>
      <c r="K58" s="194">
        <f t="shared" si="17"/>
        <v>1.8762550424354267E-4</v>
      </c>
      <c r="L58" s="101"/>
    </row>
    <row r="59" spans="1:12" x14ac:dyDescent="0.25">
      <c r="A59" s="191"/>
      <c r="B59" s="192" t="s">
        <v>119</v>
      </c>
      <c r="C59" s="193">
        <v>634</v>
      </c>
      <c r="D59" s="193">
        <v>80</v>
      </c>
      <c r="E59" s="193">
        <v>579</v>
      </c>
      <c r="F59" s="193">
        <v>498</v>
      </c>
      <c r="G59" s="193">
        <v>921</v>
      </c>
      <c r="H59" s="193">
        <v>826</v>
      </c>
      <c r="I59" s="194">
        <f t="shared" si="16"/>
        <v>-0.10314875135722046</v>
      </c>
      <c r="J59" s="193">
        <f t="shared" si="15"/>
        <v>-95</v>
      </c>
      <c r="K59" s="194">
        <f t="shared" si="17"/>
        <v>1.4012537658694959E-4</v>
      </c>
      <c r="L59" s="101"/>
    </row>
    <row r="60" spans="1:12" x14ac:dyDescent="0.25">
      <c r="A60" s="191"/>
      <c r="B60" s="192" t="s">
        <v>128</v>
      </c>
      <c r="C60" s="193">
        <v>490</v>
      </c>
      <c r="D60" s="193">
        <v>5</v>
      </c>
      <c r="E60" s="193">
        <v>125</v>
      </c>
      <c r="F60" s="193">
        <v>321</v>
      </c>
      <c r="G60" s="193">
        <v>273</v>
      </c>
      <c r="H60" s="193">
        <v>282</v>
      </c>
      <c r="I60" s="194">
        <f t="shared" si="16"/>
        <v>3.2967032967033072E-2</v>
      </c>
      <c r="J60" s="193">
        <f t="shared" si="15"/>
        <v>9</v>
      </c>
      <c r="K60" s="194">
        <f t="shared" si="17"/>
        <v>4.7839414282711598E-5</v>
      </c>
      <c r="L60" s="101"/>
    </row>
    <row r="61" spans="1:12" x14ac:dyDescent="0.25">
      <c r="A61" s="191" t="s">
        <v>144</v>
      </c>
      <c r="B61" s="192" t="s">
        <v>131</v>
      </c>
      <c r="C61" s="193">
        <v>1329</v>
      </c>
      <c r="D61" s="193">
        <v>14</v>
      </c>
      <c r="E61" s="193">
        <v>184</v>
      </c>
      <c r="F61" s="193">
        <v>282</v>
      </c>
      <c r="G61" s="193">
        <v>247</v>
      </c>
      <c r="H61" s="193">
        <v>464</v>
      </c>
      <c r="I61" s="194">
        <f t="shared" si="16"/>
        <v>0.87854251012145745</v>
      </c>
      <c r="J61" s="193">
        <f t="shared" si="15"/>
        <v>217</v>
      </c>
      <c r="K61" s="194">
        <f t="shared" si="17"/>
        <v>7.8714497259497093E-5</v>
      </c>
      <c r="L61" s="101"/>
    </row>
    <row r="62" spans="1:12" x14ac:dyDescent="0.25">
      <c r="A62" s="191" t="s">
        <v>145</v>
      </c>
      <c r="B62" s="197" t="s">
        <v>145</v>
      </c>
      <c r="C62" s="198">
        <f t="shared" ref="C62" si="18">C54-SUM(C55:C61)</f>
        <v>10800</v>
      </c>
      <c r="D62" s="198">
        <f t="shared" ref="D62:H62" si="19">D54-SUM(D55:D61)</f>
        <v>1352</v>
      </c>
      <c r="E62" s="198">
        <f t="shared" si="19"/>
        <v>5806</v>
      </c>
      <c r="F62" s="198">
        <f t="shared" si="19"/>
        <v>6734</v>
      </c>
      <c r="G62" s="198">
        <f t="shared" si="19"/>
        <v>10082</v>
      </c>
      <c r="H62" s="198">
        <f t="shared" si="19"/>
        <v>9431</v>
      </c>
      <c r="I62" s="199">
        <f t="shared" si="16"/>
        <v>-6.4570521721880603E-2</v>
      </c>
      <c r="J62" s="198">
        <f>H62-G62</f>
        <v>-651</v>
      </c>
      <c r="K62" s="199">
        <f t="shared" si="17"/>
        <v>1.5999060854618905E-3</v>
      </c>
      <c r="L62" s="101"/>
    </row>
    <row r="63" spans="1:12" s="175" customFormat="1" x14ac:dyDescent="0.25">
      <c r="A63" s="191"/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</row>
    <row r="64" spans="1:12" x14ac:dyDescent="0.25">
      <c r="A64" s="191"/>
      <c r="B64" s="185" t="s">
        <v>68</v>
      </c>
      <c r="C64" s="207">
        <v>127894</v>
      </c>
      <c r="D64" s="207">
        <v>25853</v>
      </c>
      <c r="E64" s="207">
        <v>127192</v>
      </c>
      <c r="F64" s="207">
        <v>236821</v>
      </c>
      <c r="G64" s="207">
        <v>235129</v>
      </c>
      <c r="H64" s="207">
        <v>182543</v>
      </c>
      <c r="I64" s="208">
        <f>IFERROR(H64/G64-1,"-")</f>
        <v>-0.22364744459424402</v>
      </c>
      <c r="J64" s="207">
        <f>H64-G64</f>
        <v>-52586</v>
      </c>
      <c r="K64" s="208">
        <f>H64/H$8</f>
        <v>3.0967199295776678E-2</v>
      </c>
      <c r="L64" s="101"/>
    </row>
    <row r="65" spans="1:12" x14ac:dyDescent="0.25">
      <c r="A65" s="191" t="s">
        <v>96</v>
      </c>
      <c r="B65" s="188" t="s">
        <v>97</v>
      </c>
      <c r="C65" s="189">
        <v>20187</v>
      </c>
      <c r="D65" s="189">
        <v>5294</v>
      </c>
      <c r="E65" s="189">
        <v>18620</v>
      </c>
      <c r="F65" s="189">
        <v>19936</v>
      </c>
      <c r="G65" s="189">
        <v>25881</v>
      </c>
      <c r="H65" s="189">
        <v>17311</v>
      </c>
      <c r="I65" s="190">
        <f>IFERROR(H65/G65-1,"-")</f>
        <v>-0.33113094548124111</v>
      </c>
      <c r="J65" s="189">
        <f t="shared" ref="J65:J75" si="20">H65-G65</f>
        <v>-8570</v>
      </c>
      <c r="K65" s="190">
        <f>H65/H$8</f>
        <v>2.936695392368867E-3</v>
      </c>
      <c r="L65" s="101"/>
    </row>
    <row r="66" spans="1:12" x14ac:dyDescent="0.25">
      <c r="A66" s="191" t="s">
        <v>103</v>
      </c>
      <c r="B66" s="192" t="s">
        <v>103</v>
      </c>
      <c r="C66" s="193">
        <v>5674</v>
      </c>
      <c r="D66" s="193">
        <v>5126</v>
      </c>
      <c r="E66" s="193">
        <v>10200</v>
      </c>
      <c r="F66" s="193">
        <v>14755</v>
      </c>
      <c r="G66" s="193">
        <v>13613</v>
      </c>
      <c r="H66" s="193">
        <v>3312</v>
      </c>
      <c r="I66" s="194">
        <f>IFERROR(H66/G66-1,"-")</f>
        <v>-0.75670315139939759</v>
      </c>
      <c r="J66" s="193">
        <f t="shared" si="20"/>
        <v>-10301</v>
      </c>
      <c r="K66" s="194">
        <f>H66/H$8</f>
        <v>5.6185865285227239E-4</v>
      </c>
      <c r="L66" s="101"/>
    </row>
    <row r="67" spans="1:12" x14ac:dyDescent="0.25">
      <c r="A67" s="191" t="s">
        <v>100</v>
      </c>
      <c r="B67" s="192" t="s">
        <v>100</v>
      </c>
      <c r="C67" s="193">
        <v>14513</v>
      </c>
      <c r="D67" s="193">
        <v>168</v>
      </c>
      <c r="E67" s="193">
        <v>8420</v>
      </c>
      <c r="F67" s="193">
        <v>5181</v>
      </c>
      <c r="G67" s="193">
        <v>12268</v>
      </c>
      <c r="H67" s="193">
        <v>13999</v>
      </c>
      <c r="I67" s="194">
        <f>IFERROR(H67/G67-1,"-")</f>
        <v>0.14109879360939037</v>
      </c>
      <c r="J67" s="193">
        <f t="shared" si="20"/>
        <v>1731</v>
      </c>
      <c r="K67" s="194">
        <f>H67/H$8</f>
        <v>2.3748367395165946E-3</v>
      </c>
      <c r="L67" s="101"/>
    </row>
    <row r="68" spans="1:12" x14ac:dyDescent="0.25">
      <c r="A68" s="191"/>
      <c r="B68" s="188" t="s">
        <v>107</v>
      </c>
      <c r="C68" s="189">
        <v>107707</v>
      </c>
      <c r="D68" s="189">
        <v>20559</v>
      </c>
      <c r="E68" s="189">
        <v>108572</v>
      </c>
      <c r="F68" s="189">
        <v>216885</v>
      </c>
      <c r="G68" s="189">
        <v>209248</v>
      </c>
      <c r="H68" s="189">
        <v>165232</v>
      </c>
      <c r="I68" s="190">
        <f>IFERROR(H68/G68-1,"-")</f>
        <v>-0.21035326502523322</v>
      </c>
      <c r="J68" s="189">
        <f t="shared" si="20"/>
        <v>-44016</v>
      </c>
      <c r="K68" s="190">
        <f>H68/H$8</f>
        <v>2.8030503903407812E-2</v>
      </c>
      <c r="L68" s="101"/>
    </row>
    <row r="69" spans="1:12" s="74" customFormat="1" x14ac:dyDescent="0.25">
      <c r="A69" s="191"/>
      <c r="B69" s="192" t="s">
        <v>110</v>
      </c>
      <c r="C69" s="193">
        <v>39912</v>
      </c>
      <c r="D69" s="193">
        <v>252</v>
      </c>
      <c r="E69" s="193">
        <v>32427</v>
      </c>
      <c r="F69" s="193">
        <v>68720</v>
      </c>
      <c r="G69" s="193">
        <v>72707</v>
      </c>
      <c r="H69" s="193">
        <v>66309</v>
      </c>
      <c r="I69" s="194">
        <f t="shared" ref="I69:I76" si="21">IFERROR(H69/G69-1,"-")</f>
        <v>-8.799702917188168E-2</v>
      </c>
      <c r="J69" s="193">
        <f t="shared" si="20"/>
        <v>-6398</v>
      </c>
      <c r="K69" s="194">
        <f t="shared" ref="K69:K76" si="22">H69/H$8</f>
        <v>1.1248878445646537E-2</v>
      </c>
      <c r="L69" s="195"/>
    </row>
    <row r="70" spans="1:12" s="74" customFormat="1" x14ac:dyDescent="0.25">
      <c r="A70" s="191"/>
      <c r="B70" s="192" t="s">
        <v>113</v>
      </c>
      <c r="C70" s="193">
        <v>13113</v>
      </c>
      <c r="D70" s="193">
        <v>5054</v>
      </c>
      <c r="E70" s="193">
        <v>10255</v>
      </c>
      <c r="F70" s="193">
        <v>16053</v>
      </c>
      <c r="G70" s="193">
        <v>18608</v>
      </c>
      <c r="H70" s="193">
        <v>14666</v>
      </c>
      <c r="I70" s="194">
        <f t="shared" si="21"/>
        <v>-0.2118443680137575</v>
      </c>
      <c r="J70" s="193">
        <f t="shared" si="20"/>
        <v>-3942</v>
      </c>
      <c r="K70" s="194">
        <f t="shared" si="22"/>
        <v>2.4879888293271217E-3</v>
      </c>
      <c r="L70" s="195"/>
    </row>
    <row r="71" spans="1:12" x14ac:dyDescent="0.25">
      <c r="A71" s="191"/>
      <c r="B71" s="192" t="s">
        <v>116</v>
      </c>
      <c r="C71" s="193">
        <v>14265</v>
      </c>
      <c r="D71" s="193">
        <v>1218</v>
      </c>
      <c r="E71" s="193">
        <v>11899</v>
      </c>
      <c r="F71" s="193">
        <v>33409</v>
      </c>
      <c r="G71" s="193">
        <v>20198</v>
      </c>
      <c r="H71" s="193">
        <v>10787</v>
      </c>
      <c r="I71" s="194">
        <f t="shared" si="21"/>
        <v>-0.46593722150707995</v>
      </c>
      <c r="J71" s="193">
        <f t="shared" si="20"/>
        <v>-9411</v>
      </c>
      <c r="K71" s="194">
        <f t="shared" si="22"/>
        <v>1.8299424179702482E-3</v>
      </c>
      <c r="L71" s="101"/>
    </row>
    <row r="72" spans="1:12" x14ac:dyDescent="0.25">
      <c r="A72" s="191"/>
      <c r="B72" s="192" t="s">
        <v>123</v>
      </c>
      <c r="C72" s="193">
        <v>1063</v>
      </c>
      <c r="D72" s="193">
        <v>399</v>
      </c>
      <c r="E72" s="193">
        <v>7978</v>
      </c>
      <c r="F72" s="193">
        <v>4705</v>
      </c>
      <c r="G72" s="193">
        <v>9107</v>
      </c>
      <c r="H72" s="193">
        <v>7037</v>
      </c>
      <c r="I72" s="194">
        <f t="shared" si="21"/>
        <v>-0.22729768310091136</v>
      </c>
      <c r="J72" s="193">
        <f t="shared" si="20"/>
        <v>-2070</v>
      </c>
      <c r="K72" s="194">
        <f t="shared" si="22"/>
        <v>1.1937799939980196E-3</v>
      </c>
      <c r="L72" s="101"/>
    </row>
    <row r="73" spans="1:12" x14ac:dyDescent="0.25">
      <c r="A73" s="191"/>
      <c r="B73" s="192" t="s">
        <v>119</v>
      </c>
      <c r="C73" s="193">
        <v>2108</v>
      </c>
      <c r="D73" s="193">
        <v>4909</v>
      </c>
      <c r="E73" s="193">
        <v>2459</v>
      </c>
      <c r="F73" s="193">
        <v>3868</v>
      </c>
      <c r="G73" s="193">
        <v>4701</v>
      </c>
      <c r="H73" s="193">
        <v>3483</v>
      </c>
      <c r="I73" s="194">
        <f t="shared" si="21"/>
        <v>-0.25909380982769625</v>
      </c>
      <c r="J73" s="193">
        <f t="shared" si="20"/>
        <v>-1218</v>
      </c>
      <c r="K73" s="194">
        <f t="shared" si="22"/>
        <v>5.90867659385406E-4</v>
      </c>
      <c r="L73" s="101"/>
    </row>
    <row r="74" spans="1:12" x14ac:dyDescent="0.25">
      <c r="A74" s="191"/>
      <c r="B74" s="192" t="s">
        <v>128</v>
      </c>
      <c r="C74" s="193">
        <v>4883</v>
      </c>
      <c r="D74" s="193">
        <v>0</v>
      </c>
      <c r="E74" s="193">
        <v>5121</v>
      </c>
      <c r="F74" s="193">
        <v>14747</v>
      </c>
      <c r="G74" s="193">
        <v>7677</v>
      </c>
      <c r="H74" s="193">
        <v>6083</v>
      </c>
      <c r="I74" s="194">
        <f t="shared" si="21"/>
        <v>-0.20763319004819591</v>
      </c>
      <c r="J74" s="193">
        <f t="shared" si="20"/>
        <v>-1594</v>
      </c>
      <c r="K74" s="194">
        <f t="shared" si="22"/>
        <v>1.0319402733394846E-3</v>
      </c>
      <c r="L74" s="101"/>
    </row>
    <row r="75" spans="1:12" x14ac:dyDescent="0.25">
      <c r="A75" s="191" t="s">
        <v>144</v>
      </c>
      <c r="B75" s="192" t="s">
        <v>131</v>
      </c>
      <c r="C75" s="193">
        <v>3860</v>
      </c>
      <c r="D75" s="193">
        <v>0</v>
      </c>
      <c r="E75" s="193">
        <v>2038</v>
      </c>
      <c r="F75" s="193">
        <v>3998</v>
      </c>
      <c r="G75" s="193">
        <v>6144</v>
      </c>
      <c r="H75" s="193">
        <v>8803</v>
      </c>
      <c r="I75" s="194">
        <f t="shared" si="21"/>
        <v>0.43277994791666674</v>
      </c>
      <c r="J75" s="193">
        <f t="shared" si="20"/>
        <v>2659</v>
      </c>
      <c r="K75" s="194">
        <f t="shared" si="22"/>
        <v>1.4933700848606744E-3</v>
      </c>
      <c r="L75" s="101"/>
    </row>
    <row r="76" spans="1:12" x14ac:dyDescent="0.25">
      <c r="A76" s="191" t="s">
        <v>145</v>
      </c>
      <c r="B76" s="197" t="s">
        <v>145</v>
      </c>
      <c r="C76" s="198">
        <f t="shared" ref="C76" si="23">C68-SUM(C69:C75)</f>
        <v>28503</v>
      </c>
      <c r="D76" s="198">
        <f t="shared" ref="D76:H76" si="24">D68-SUM(D69:D75)</f>
        <v>8727</v>
      </c>
      <c r="E76" s="198">
        <f t="shared" si="24"/>
        <v>36395</v>
      </c>
      <c r="F76" s="198">
        <f t="shared" si="24"/>
        <v>71385</v>
      </c>
      <c r="G76" s="198">
        <f t="shared" si="24"/>
        <v>70106</v>
      </c>
      <c r="H76" s="198">
        <f t="shared" si="24"/>
        <v>48064</v>
      </c>
      <c r="I76" s="199">
        <f t="shared" si="21"/>
        <v>-0.31440960830742015</v>
      </c>
      <c r="J76" s="198">
        <f>H76-G76</f>
        <v>-22042</v>
      </c>
      <c r="K76" s="199">
        <f t="shared" si="22"/>
        <v>8.1537361988803202E-3</v>
      </c>
      <c r="L76" s="101"/>
    </row>
    <row r="77" spans="1:12" s="175" customFormat="1" x14ac:dyDescent="0.25">
      <c r="A77" s="191"/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</row>
    <row r="78" spans="1:12" x14ac:dyDescent="0.25">
      <c r="A78" s="191"/>
      <c r="B78" s="185" t="s">
        <v>68</v>
      </c>
      <c r="C78" s="207">
        <v>924341</v>
      </c>
      <c r="D78" s="207">
        <v>55548</v>
      </c>
      <c r="E78" s="207">
        <v>562616</v>
      </c>
      <c r="F78" s="207">
        <v>871429</v>
      </c>
      <c r="G78" s="207">
        <v>959103</v>
      </c>
      <c r="H78" s="207">
        <v>973492</v>
      </c>
      <c r="I78" s="208">
        <f>IFERROR(H78/G78-1,"-")</f>
        <v>1.500255968337072E-2</v>
      </c>
      <c r="J78" s="207">
        <f>H78-G78</f>
        <v>14389</v>
      </c>
      <c r="K78" s="208">
        <f>H78/H$8</f>
        <v>0.1651464081166861</v>
      </c>
      <c r="L78" s="101"/>
    </row>
    <row r="79" spans="1:12" x14ac:dyDescent="0.25">
      <c r="A79" s="191" t="s">
        <v>96</v>
      </c>
      <c r="B79" s="188" t="s">
        <v>97</v>
      </c>
      <c r="C79" s="189">
        <v>207452</v>
      </c>
      <c r="D79" s="189">
        <v>14792</v>
      </c>
      <c r="E79" s="189">
        <v>148815</v>
      </c>
      <c r="F79" s="189">
        <v>201275</v>
      </c>
      <c r="G79" s="189">
        <v>166518</v>
      </c>
      <c r="H79" s="189">
        <v>170091</v>
      </c>
      <c r="I79" s="190">
        <f>IFERROR(H79/G79-1,"-")</f>
        <v>2.1457139768673583E-2</v>
      </c>
      <c r="J79" s="189">
        <f t="shared" ref="J79:J89" si="25">H79-G79</f>
        <v>3573</v>
      </c>
      <c r="K79" s="190">
        <f>H79/H$8</f>
        <v>2.8854800761562761E-2</v>
      </c>
      <c r="L79" s="101"/>
    </row>
    <row r="80" spans="1:12" x14ac:dyDescent="0.25">
      <c r="A80" s="191" t="s">
        <v>103</v>
      </c>
      <c r="B80" s="192" t="s">
        <v>103</v>
      </c>
      <c r="C80" s="193">
        <v>16857</v>
      </c>
      <c r="D80" s="193">
        <v>7399</v>
      </c>
      <c r="E80" s="193">
        <v>21340</v>
      </c>
      <c r="F80" s="193">
        <v>21543</v>
      </c>
      <c r="G80" s="193">
        <v>16168</v>
      </c>
      <c r="H80" s="193">
        <v>17990</v>
      </c>
      <c r="I80" s="194">
        <f>IFERROR(H80/G80-1,"-")</f>
        <v>0.11269173676397815</v>
      </c>
      <c r="J80" s="193">
        <f t="shared" si="25"/>
        <v>1822</v>
      </c>
      <c r="K80" s="194">
        <f>H80/H$8</f>
        <v>3.051883201936105E-3</v>
      </c>
      <c r="L80" s="101"/>
    </row>
    <row r="81" spans="1:12" x14ac:dyDescent="0.25">
      <c r="A81" s="191" t="s">
        <v>100</v>
      </c>
      <c r="B81" s="192" t="s">
        <v>100</v>
      </c>
      <c r="C81" s="193">
        <v>190595</v>
      </c>
      <c r="D81" s="193">
        <v>7393</v>
      </c>
      <c r="E81" s="193">
        <v>127475</v>
      </c>
      <c r="F81" s="193">
        <v>179732</v>
      </c>
      <c r="G81" s="193">
        <v>150350</v>
      </c>
      <c r="H81" s="193">
        <v>152101</v>
      </c>
      <c r="I81" s="194">
        <f>IFERROR(H81/G81-1,"-")</f>
        <v>1.1646158962421049E-2</v>
      </c>
      <c r="J81" s="193">
        <f t="shared" si="25"/>
        <v>1751</v>
      </c>
      <c r="K81" s="194">
        <f>H81/H$8</f>
        <v>2.5802917559626656E-2</v>
      </c>
      <c r="L81" s="101"/>
    </row>
    <row r="82" spans="1:12" x14ac:dyDescent="0.25">
      <c r="A82" s="191"/>
      <c r="B82" s="188" t="s">
        <v>107</v>
      </c>
      <c r="C82" s="189">
        <v>716889</v>
      </c>
      <c r="D82" s="189">
        <v>40756</v>
      </c>
      <c r="E82" s="189">
        <v>413801</v>
      </c>
      <c r="F82" s="189">
        <v>670154</v>
      </c>
      <c r="G82" s="189">
        <v>792585</v>
      </c>
      <c r="H82" s="189">
        <v>803401</v>
      </c>
      <c r="I82" s="190">
        <f>IFERROR(H82/G82-1,"-")</f>
        <v>1.3646485865869362E-2</v>
      </c>
      <c r="J82" s="189">
        <f t="shared" si="25"/>
        <v>10816</v>
      </c>
      <c r="K82" s="190">
        <f>H82/H$8</f>
        <v>0.13629160735512333</v>
      </c>
      <c r="L82" s="101"/>
    </row>
    <row r="83" spans="1:12" s="74" customFormat="1" x14ac:dyDescent="0.25">
      <c r="A83" s="191"/>
      <c r="B83" s="192" t="s">
        <v>110</v>
      </c>
      <c r="C83" s="193">
        <v>104495</v>
      </c>
      <c r="D83" s="193">
        <v>6213</v>
      </c>
      <c r="E83" s="193">
        <v>54988</v>
      </c>
      <c r="F83" s="193">
        <v>102723</v>
      </c>
      <c r="G83" s="193">
        <v>136450</v>
      </c>
      <c r="H83" s="193">
        <v>134299</v>
      </c>
      <c r="I83" s="194">
        <f t="shared" ref="I83:I90" si="26">IFERROR(H83/G83-1,"-")</f>
        <v>-1.576401612312206E-2</v>
      </c>
      <c r="J83" s="193">
        <f t="shared" si="25"/>
        <v>-2151</v>
      </c>
      <c r="K83" s="194">
        <f t="shared" ref="K83:K90" si="27">H83/H$8</f>
        <v>2.278292730054569E-2</v>
      </c>
      <c r="L83" s="195"/>
    </row>
    <row r="84" spans="1:12" s="74" customFormat="1" x14ac:dyDescent="0.25">
      <c r="A84" s="191"/>
      <c r="B84" s="192" t="s">
        <v>113</v>
      </c>
      <c r="C84" s="193">
        <v>308528</v>
      </c>
      <c r="D84" s="193">
        <v>14479</v>
      </c>
      <c r="E84" s="193">
        <v>166847</v>
      </c>
      <c r="F84" s="193">
        <v>271261</v>
      </c>
      <c r="G84" s="193">
        <v>308341</v>
      </c>
      <c r="H84" s="193">
        <v>296253</v>
      </c>
      <c r="I84" s="194">
        <f t="shared" si="26"/>
        <v>-3.9203349538335819E-2</v>
      </c>
      <c r="J84" s="193">
        <f t="shared" si="25"/>
        <v>-12088</v>
      </c>
      <c r="K84" s="194">
        <f t="shared" si="27"/>
        <v>5.0257340423745245E-2</v>
      </c>
      <c r="L84" s="195"/>
    </row>
    <row r="85" spans="1:12" x14ac:dyDescent="0.25">
      <c r="A85" s="191"/>
      <c r="B85" s="192" t="s">
        <v>116</v>
      </c>
      <c r="C85" s="193">
        <v>29644</v>
      </c>
      <c r="D85" s="193">
        <v>5447</v>
      </c>
      <c r="E85" s="193">
        <v>24621</v>
      </c>
      <c r="F85" s="193">
        <v>39005</v>
      </c>
      <c r="G85" s="193">
        <v>55761</v>
      </c>
      <c r="H85" s="193">
        <v>61444</v>
      </c>
      <c r="I85" s="194">
        <f t="shared" si="26"/>
        <v>0.10191711052527763</v>
      </c>
      <c r="J85" s="193">
        <f t="shared" si="25"/>
        <v>5683</v>
      </c>
      <c r="K85" s="194">
        <f t="shared" si="27"/>
        <v>1.0423563727613232E-2</v>
      </c>
      <c r="L85" s="101"/>
    </row>
    <row r="86" spans="1:12" x14ac:dyDescent="0.25">
      <c r="A86" s="191"/>
      <c r="B86" s="192" t="s">
        <v>123</v>
      </c>
      <c r="C86" s="193">
        <v>8396</v>
      </c>
      <c r="D86" s="193">
        <v>527</v>
      </c>
      <c r="E86" s="193">
        <v>12056</v>
      </c>
      <c r="F86" s="193">
        <v>12027</v>
      </c>
      <c r="G86" s="193">
        <v>16559</v>
      </c>
      <c r="H86" s="193">
        <v>22825</v>
      </c>
      <c r="I86" s="194">
        <f t="shared" si="26"/>
        <v>0.37840449302494106</v>
      </c>
      <c r="J86" s="193">
        <f t="shared" si="25"/>
        <v>6266</v>
      </c>
      <c r="K86" s="194">
        <f t="shared" si="27"/>
        <v>3.8721086205776322E-3</v>
      </c>
      <c r="L86" s="101"/>
    </row>
    <row r="87" spans="1:12" x14ac:dyDescent="0.25">
      <c r="A87" s="191"/>
      <c r="B87" s="192" t="s">
        <v>119</v>
      </c>
      <c r="C87" s="193">
        <v>5563</v>
      </c>
      <c r="D87" s="193">
        <v>482</v>
      </c>
      <c r="E87" s="193">
        <v>6200</v>
      </c>
      <c r="F87" s="193">
        <v>6301</v>
      </c>
      <c r="G87" s="193">
        <v>7626</v>
      </c>
      <c r="H87" s="193">
        <v>9776</v>
      </c>
      <c r="I87" s="194">
        <f t="shared" si="26"/>
        <v>0.28193023865722533</v>
      </c>
      <c r="J87" s="193">
        <f t="shared" si="25"/>
        <v>2150</v>
      </c>
      <c r="K87" s="194">
        <f t="shared" si="27"/>
        <v>1.6584330284673354E-3</v>
      </c>
      <c r="L87" s="101"/>
    </row>
    <row r="88" spans="1:12" x14ac:dyDescent="0.25">
      <c r="A88" s="191"/>
      <c r="B88" s="192" t="s">
        <v>128</v>
      </c>
      <c r="C88" s="193">
        <v>23229</v>
      </c>
      <c r="D88" s="193">
        <v>311</v>
      </c>
      <c r="E88" s="193">
        <v>16637</v>
      </c>
      <c r="F88" s="193">
        <v>28078</v>
      </c>
      <c r="G88" s="193">
        <v>25204</v>
      </c>
      <c r="H88" s="193">
        <v>23496</v>
      </c>
      <c r="I88" s="194">
        <f t="shared" si="26"/>
        <v>-6.7767021107760672E-2</v>
      </c>
      <c r="J88" s="193">
        <f t="shared" si="25"/>
        <v>-1708</v>
      </c>
      <c r="K88" s="194">
        <f t="shared" si="27"/>
        <v>3.9859392836403959E-3</v>
      </c>
      <c r="L88" s="101"/>
    </row>
    <row r="89" spans="1:12" x14ac:dyDescent="0.25">
      <c r="A89" s="191" t="s">
        <v>144</v>
      </c>
      <c r="B89" s="192" t="s">
        <v>131</v>
      </c>
      <c r="C89" s="193">
        <v>39774</v>
      </c>
      <c r="D89" s="193">
        <v>874</v>
      </c>
      <c r="E89" s="193">
        <v>13742</v>
      </c>
      <c r="F89" s="193">
        <v>24846</v>
      </c>
      <c r="G89" s="193">
        <v>29568</v>
      </c>
      <c r="H89" s="193">
        <v>23301</v>
      </c>
      <c r="I89" s="194">
        <f t="shared" si="26"/>
        <v>-0.21195211038961037</v>
      </c>
      <c r="J89" s="193">
        <f t="shared" si="25"/>
        <v>-6267</v>
      </c>
      <c r="K89" s="194">
        <f t="shared" si="27"/>
        <v>3.9528588375938407E-3</v>
      </c>
      <c r="L89" s="101"/>
    </row>
    <row r="90" spans="1:12" x14ac:dyDescent="0.25">
      <c r="A90" s="191" t="s">
        <v>145</v>
      </c>
      <c r="B90" s="197" t="s">
        <v>145</v>
      </c>
      <c r="C90" s="198">
        <f t="shared" ref="C90" si="28">C82-SUM(C83:C89)</f>
        <v>197260</v>
      </c>
      <c r="D90" s="198">
        <f t="shared" ref="D90:H90" si="29">D82-SUM(D83:D89)</f>
        <v>12423</v>
      </c>
      <c r="E90" s="198">
        <f t="shared" si="29"/>
        <v>118710</v>
      </c>
      <c r="F90" s="198">
        <f t="shared" si="29"/>
        <v>185913</v>
      </c>
      <c r="G90" s="198">
        <f t="shared" si="29"/>
        <v>213076</v>
      </c>
      <c r="H90" s="198">
        <f t="shared" si="29"/>
        <v>232007</v>
      </c>
      <c r="I90" s="199">
        <f t="shared" si="26"/>
        <v>8.8846233268880637E-2</v>
      </c>
      <c r="J90" s="198">
        <f>H90-G90</f>
        <v>18931</v>
      </c>
      <c r="K90" s="199">
        <f t="shared" si="27"/>
        <v>3.9358436132939961E-2</v>
      </c>
      <c r="L90" s="101"/>
    </row>
    <row r="91" spans="1:12" s="175" customFormat="1" x14ac:dyDescent="0.25">
      <c r="A91" s="191"/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</row>
    <row r="92" spans="1:12" x14ac:dyDescent="0.25">
      <c r="A92" s="191"/>
      <c r="B92" s="185" t="s">
        <v>68</v>
      </c>
      <c r="C92" s="207">
        <v>27945</v>
      </c>
      <c r="D92" s="207">
        <v>5860</v>
      </c>
      <c r="E92" s="207">
        <v>22783</v>
      </c>
      <c r="F92" s="207">
        <v>28604</v>
      </c>
      <c r="G92" s="207">
        <v>29719</v>
      </c>
      <c r="H92" s="207">
        <v>27366</v>
      </c>
      <c r="I92" s="208">
        <f>IFERROR(H92/G92-1,"-")</f>
        <v>-7.9174938591473509E-2</v>
      </c>
      <c r="J92" s="207">
        <f>H92-G92</f>
        <v>-2353</v>
      </c>
      <c r="K92" s="208">
        <f>H92/H$8</f>
        <v>4.6424589051797362E-3</v>
      </c>
      <c r="L92" s="101"/>
    </row>
    <row r="93" spans="1:12" x14ac:dyDescent="0.25">
      <c r="A93" s="191" t="s">
        <v>96</v>
      </c>
      <c r="B93" s="188" t="s">
        <v>97</v>
      </c>
      <c r="C93" s="189">
        <v>11196</v>
      </c>
      <c r="D93" s="189">
        <v>2440</v>
      </c>
      <c r="E93" s="189">
        <v>9356</v>
      </c>
      <c r="F93" s="189">
        <v>11377</v>
      </c>
      <c r="G93" s="189">
        <v>8813</v>
      </c>
      <c r="H93" s="189">
        <v>8664</v>
      </c>
      <c r="I93" s="190">
        <f>IFERROR(H93/G93-1,"-")</f>
        <v>-1.6906842164983504E-2</v>
      </c>
      <c r="J93" s="189">
        <f t="shared" ref="J93:J103" si="30">H93-G93</f>
        <v>-149</v>
      </c>
      <c r="K93" s="190">
        <f>H93/H$8</f>
        <v>1.4697896643454372E-3</v>
      </c>
      <c r="L93" s="101"/>
    </row>
    <row r="94" spans="1:12" x14ac:dyDescent="0.25">
      <c r="A94" s="191" t="s">
        <v>103</v>
      </c>
      <c r="B94" s="192" t="s">
        <v>103</v>
      </c>
      <c r="C94" s="193">
        <v>5387</v>
      </c>
      <c r="D94" s="193">
        <v>1264</v>
      </c>
      <c r="E94" s="193">
        <v>3912</v>
      </c>
      <c r="F94" s="193">
        <v>2997</v>
      </c>
      <c r="G94" s="193">
        <v>2464</v>
      </c>
      <c r="H94" s="193">
        <v>2688</v>
      </c>
      <c r="I94" s="194">
        <f>IFERROR(H94/G94-1,"-")</f>
        <v>9.0909090909090828E-2</v>
      </c>
      <c r="J94" s="193">
        <f t="shared" si="30"/>
        <v>224</v>
      </c>
      <c r="K94" s="194">
        <f>H94/H$8</f>
        <v>4.5600122550329354E-4</v>
      </c>
      <c r="L94" s="101"/>
    </row>
    <row r="95" spans="1:12" x14ac:dyDescent="0.25">
      <c r="A95" s="191" t="s">
        <v>100</v>
      </c>
      <c r="B95" s="192" t="s">
        <v>100</v>
      </c>
      <c r="C95" s="193">
        <v>5809</v>
      </c>
      <c r="D95" s="193">
        <v>1176</v>
      </c>
      <c r="E95" s="193">
        <v>5444</v>
      </c>
      <c r="F95" s="193">
        <v>8380</v>
      </c>
      <c r="G95" s="193">
        <v>6349</v>
      </c>
      <c r="H95" s="193">
        <v>5976</v>
      </c>
      <c r="I95" s="194">
        <f>IFERROR(H95/G95-1,"-")</f>
        <v>-5.8749409355804083E-2</v>
      </c>
      <c r="J95" s="193">
        <f t="shared" si="30"/>
        <v>-373</v>
      </c>
      <c r="K95" s="194">
        <f>H95/H$8</f>
        <v>1.0137884388421437E-3</v>
      </c>
      <c r="L95" s="101"/>
    </row>
    <row r="96" spans="1:12" x14ac:dyDescent="0.25">
      <c r="A96" s="191"/>
      <c r="B96" s="188" t="s">
        <v>107</v>
      </c>
      <c r="C96" s="189">
        <v>16749</v>
      </c>
      <c r="D96" s="189">
        <v>3420</v>
      </c>
      <c r="E96" s="189">
        <v>13427</v>
      </c>
      <c r="F96" s="189">
        <v>17227</v>
      </c>
      <c r="G96" s="189">
        <v>20906</v>
      </c>
      <c r="H96" s="189">
        <v>18702</v>
      </c>
      <c r="I96" s="190">
        <f>IFERROR(H96/G96-1,"-")</f>
        <v>-0.10542428011097293</v>
      </c>
      <c r="J96" s="189">
        <f t="shared" si="30"/>
        <v>-2204</v>
      </c>
      <c r="K96" s="190">
        <f>H96/H$8</f>
        <v>3.172669240834299E-3</v>
      </c>
      <c r="L96" s="101"/>
    </row>
    <row r="97" spans="1:12" s="74" customFormat="1" x14ac:dyDescent="0.25">
      <c r="A97" s="191"/>
      <c r="B97" s="192" t="s">
        <v>110</v>
      </c>
      <c r="C97" s="193">
        <v>3826</v>
      </c>
      <c r="D97" s="193">
        <v>85</v>
      </c>
      <c r="E97" s="193">
        <v>2335</v>
      </c>
      <c r="F97" s="193">
        <v>3458</v>
      </c>
      <c r="G97" s="193">
        <v>3548</v>
      </c>
      <c r="H97" s="193">
        <v>3093</v>
      </c>
      <c r="I97" s="194">
        <f t="shared" ref="I97:I104" si="31">IFERROR(H97/G97-1,"-")</f>
        <v>-0.1282412626832018</v>
      </c>
      <c r="J97" s="193">
        <f t="shared" si="30"/>
        <v>-455</v>
      </c>
      <c r="K97" s="194">
        <f t="shared" ref="K97:K104" si="32">H97/H$8</f>
        <v>5.2470676729229426E-4</v>
      </c>
      <c r="L97" s="195"/>
    </row>
    <row r="98" spans="1:12" s="74" customFormat="1" x14ac:dyDescent="0.25">
      <c r="A98" s="191"/>
      <c r="B98" s="192" t="s">
        <v>113</v>
      </c>
      <c r="C98" s="193">
        <v>5091</v>
      </c>
      <c r="D98" s="193">
        <v>1067</v>
      </c>
      <c r="E98" s="193">
        <v>4119</v>
      </c>
      <c r="F98" s="193">
        <v>5523</v>
      </c>
      <c r="G98" s="193">
        <v>6667</v>
      </c>
      <c r="H98" s="193">
        <v>5922</v>
      </c>
      <c r="I98" s="194">
        <f t="shared" si="31"/>
        <v>-0.11174441277936098</v>
      </c>
      <c r="J98" s="193">
        <f t="shared" si="30"/>
        <v>-745</v>
      </c>
      <c r="K98" s="194">
        <f t="shared" si="32"/>
        <v>1.0046276999369436E-3</v>
      </c>
      <c r="L98" s="195"/>
    </row>
    <row r="99" spans="1:12" x14ac:dyDescent="0.25">
      <c r="A99" s="191"/>
      <c r="B99" s="192" t="s">
        <v>116</v>
      </c>
      <c r="C99" s="193">
        <v>2151</v>
      </c>
      <c r="D99" s="193">
        <v>918</v>
      </c>
      <c r="E99" s="193">
        <v>1634</v>
      </c>
      <c r="F99" s="193">
        <v>2025</v>
      </c>
      <c r="G99" s="193">
        <v>2211</v>
      </c>
      <c r="H99" s="193">
        <v>2043</v>
      </c>
      <c r="I99" s="194">
        <f t="shared" si="31"/>
        <v>-7.5983717774762538E-2</v>
      </c>
      <c r="J99" s="193">
        <f t="shared" si="30"/>
        <v>-168</v>
      </c>
      <c r="K99" s="194">
        <f t="shared" si="32"/>
        <v>3.4658128858007021E-4</v>
      </c>
      <c r="L99" s="101"/>
    </row>
    <row r="100" spans="1:12" x14ac:dyDescent="0.25">
      <c r="A100" s="191"/>
      <c r="B100" s="192" t="s">
        <v>123</v>
      </c>
      <c r="C100" s="193">
        <v>744</v>
      </c>
      <c r="D100" s="193">
        <v>25</v>
      </c>
      <c r="E100" s="193">
        <v>876</v>
      </c>
      <c r="F100" s="193">
        <v>985</v>
      </c>
      <c r="G100" s="193">
        <v>1142</v>
      </c>
      <c r="H100" s="193">
        <v>888</v>
      </c>
      <c r="I100" s="194">
        <f t="shared" si="31"/>
        <v>-0.22241681260945712</v>
      </c>
      <c r="J100" s="193">
        <f t="shared" si="30"/>
        <v>-254</v>
      </c>
      <c r="K100" s="194">
        <f t="shared" si="32"/>
        <v>1.5064326199662375E-4</v>
      </c>
      <c r="L100" s="101"/>
    </row>
    <row r="101" spans="1:12" x14ac:dyDescent="0.25">
      <c r="A101" s="191"/>
      <c r="B101" s="192" t="s">
        <v>119</v>
      </c>
      <c r="C101" s="193">
        <v>251</v>
      </c>
      <c r="D101" s="193">
        <v>137</v>
      </c>
      <c r="E101" s="193">
        <v>472</v>
      </c>
      <c r="F101" s="193">
        <v>303</v>
      </c>
      <c r="G101" s="193">
        <v>702</v>
      </c>
      <c r="H101" s="193">
        <v>703</v>
      </c>
      <c r="I101" s="194">
        <f t="shared" si="31"/>
        <v>1.4245014245013454E-3</v>
      </c>
      <c r="J101" s="193">
        <f t="shared" si="30"/>
        <v>1</v>
      </c>
      <c r="K101" s="194">
        <f t="shared" si="32"/>
        <v>1.1925924908066048E-4</v>
      </c>
      <c r="L101" s="101"/>
    </row>
    <row r="102" spans="1:12" x14ac:dyDescent="0.25">
      <c r="A102" s="191"/>
      <c r="B102" s="192" t="s">
        <v>128</v>
      </c>
      <c r="C102" s="193">
        <v>397</v>
      </c>
      <c r="D102" s="193">
        <v>10</v>
      </c>
      <c r="E102" s="193">
        <v>393</v>
      </c>
      <c r="F102" s="193">
        <v>161</v>
      </c>
      <c r="G102" s="193">
        <v>307</v>
      </c>
      <c r="H102" s="193">
        <v>212</v>
      </c>
      <c r="I102" s="194">
        <f t="shared" si="31"/>
        <v>-0.30944625407166126</v>
      </c>
      <c r="J102" s="193">
        <f t="shared" si="30"/>
        <v>-95</v>
      </c>
      <c r="K102" s="194">
        <f t="shared" si="32"/>
        <v>3.5964382368563329E-5</v>
      </c>
      <c r="L102" s="101"/>
    </row>
    <row r="103" spans="1:12" x14ac:dyDescent="0.25">
      <c r="A103" s="191" t="s">
        <v>144</v>
      </c>
      <c r="B103" s="192" t="s">
        <v>131</v>
      </c>
      <c r="C103" s="193">
        <v>191</v>
      </c>
      <c r="D103" s="193">
        <v>37</v>
      </c>
      <c r="E103" s="193">
        <v>151</v>
      </c>
      <c r="F103" s="193">
        <v>295</v>
      </c>
      <c r="G103" s="193">
        <v>637</v>
      </c>
      <c r="H103" s="193">
        <v>224</v>
      </c>
      <c r="I103" s="194">
        <f t="shared" si="31"/>
        <v>-0.64835164835164827</v>
      </c>
      <c r="J103" s="193">
        <f t="shared" si="30"/>
        <v>-413</v>
      </c>
      <c r="K103" s="194">
        <f t="shared" si="32"/>
        <v>3.800010212527446E-5</v>
      </c>
      <c r="L103" s="101"/>
    </row>
    <row r="104" spans="1:12" x14ac:dyDescent="0.25">
      <c r="A104" s="191" t="s">
        <v>145</v>
      </c>
      <c r="B104" s="197" t="s">
        <v>145</v>
      </c>
      <c r="C104" s="198">
        <f t="shared" ref="C104" si="33">C96-SUM(C97:C103)</f>
        <v>4098</v>
      </c>
      <c r="D104" s="198">
        <f t="shared" ref="D104:H104" si="34">D96-SUM(D97:D103)</f>
        <v>1141</v>
      </c>
      <c r="E104" s="198">
        <f t="shared" si="34"/>
        <v>3447</v>
      </c>
      <c r="F104" s="198">
        <f t="shared" si="34"/>
        <v>4477</v>
      </c>
      <c r="G104" s="198">
        <f t="shared" si="34"/>
        <v>5692</v>
      </c>
      <c r="H104" s="198">
        <f t="shared" si="34"/>
        <v>5617</v>
      </c>
      <c r="I104" s="199">
        <f t="shared" si="31"/>
        <v>-1.3176387912860132E-2</v>
      </c>
      <c r="J104" s="198">
        <f>H104-G104</f>
        <v>-75</v>
      </c>
      <c r="K104" s="199">
        <f t="shared" si="32"/>
        <v>9.5288648945386894E-4</v>
      </c>
      <c r="L104" s="101"/>
    </row>
    <row r="105" spans="1:12" s="175" customFormat="1" x14ac:dyDescent="0.25">
      <c r="A105" s="191"/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</row>
    <row r="106" spans="1:12" x14ac:dyDescent="0.25">
      <c r="A106" s="191"/>
      <c r="B106" s="185" t="s">
        <v>68</v>
      </c>
      <c r="C106" s="207">
        <v>202872</v>
      </c>
      <c r="D106" s="207">
        <v>28110</v>
      </c>
      <c r="E106" s="207">
        <v>197034</v>
      </c>
      <c r="F106" s="207">
        <v>206916</v>
      </c>
      <c r="G106" s="207">
        <v>228188</v>
      </c>
      <c r="H106" s="207">
        <v>230581</v>
      </c>
      <c r="I106" s="208">
        <f>IFERROR(H106/G106-1,"-")</f>
        <v>1.0486966886952942E-2</v>
      </c>
      <c r="J106" s="207">
        <f>H106-G106</f>
        <v>2393</v>
      </c>
      <c r="K106" s="208">
        <f>H106/H$8</f>
        <v>3.9116524768517458E-2</v>
      </c>
      <c r="L106" s="101"/>
    </row>
    <row r="107" spans="1:12" x14ac:dyDescent="0.25">
      <c r="A107" s="191" t="s">
        <v>96</v>
      </c>
      <c r="B107" s="188" t="s">
        <v>97</v>
      </c>
      <c r="C107" s="189">
        <v>37459</v>
      </c>
      <c r="D107" s="189">
        <v>5291</v>
      </c>
      <c r="E107" s="189">
        <v>20368</v>
      </c>
      <c r="F107" s="189">
        <v>24445</v>
      </c>
      <c r="G107" s="189">
        <v>22417</v>
      </c>
      <c r="H107" s="189">
        <v>25590</v>
      </c>
      <c r="I107" s="190">
        <f>IFERROR(H107/G107-1,"-")</f>
        <v>0.14154436365258505</v>
      </c>
      <c r="J107" s="189">
        <f t="shared" ref="J107:J117" si="35">H107-G107</f>
        <v>3173</v>
      </c>
      <c r="K107" s="190">
        <f>H107/H$8</f>
        <v>4.3411723811864885E-3</v>
      </c>
      <c r="L107" s="101"/>
    </row>
    <row r="108" spans="1:12" x14ac:dyDescent="0.25">
      <c r="A108" s="191" t="s">
        <v>103</v>
      </c>
      <c r="B108" s="192" t="s">
        <v>103</v>
      </c>
      <c r="C108" s="193">
        <v>2844</v>
      </c>
      <c r="D108" s="193">
        <v>4936</v>
      </c>
      <c r="E108" s="193">
        <v>10174</v>
      </c>
      <c r="F108" s="193">
        <v>6677</v>
      </c>
      <c r="G108" s="193">
        <v>5092</v>
      </c>
      <c r="H108" s="193">
        <v>7598</v>
      </c>
      <c r="I108" s="194">
        <f>IFERROR(H108/G108-1,"-")</f>
        <v>0.49214454045561662</v>
      </c>
      <c r="J108" s="193">
        <f t="shared" si="35"/>
        <v>2506</v>
      </c>
      <c r="K108" s="194">
        <f>H108/H$8</f>
        <v>1.288949892624265E-3</v>
      </c>
      <c r="L108" s="101"/>
    </row>
    <row r="109" spans="1:12" x14ac:dyDescent="0.25">
      <c r="A109" s="191" t="s">
        <v>100</v>
      </c>
      <c r="B109" s="192" t="s">
        <v>100</v>
      </c>
      <c r="C109" s="193">
        <v>34615</v>
      </c>
      <c r="D109" s="193">
        <v>355</v>
      </c>
      <c r="E109" s="193">
        <v>10194</v>
      </c>
      <c r="F109" s="193">
        <v>17768</v>
      </c>
      <c r="G109" s="193">
        <v>17325</v>
      </c>
      <c r="H109" s="193">
        <v>17992</v>
      </c>
      <c r="I109" s="194">
        <f>IFERROR(H109/G109-1,"-")</f>
        <v>3.8499278499278589E-2</v>
      </c>
      <c r="J109" s="193">
        <f t="shared" si="35"/>
        <v>667</v>
      </c>
      <c r="K109" s="194">
        <f>H109/H$8</f>
        <v>3.0522224885622239E-3</v>
      </c>
      <c r="L109" s="101"/>
    </row>
    <row r="110" spans="1:12" x14ac:dyDescent="0.25">
      <c r="A110" s="191"/>
      <c r="B110" s="188" t="s">
        <v>107</v>
      </c>
      <c r="C110" s="189">
        <v>165413</v>
      </c>
      <c r="D110" s="189">
        <v>22819</v>
      </c>
      <c r="E110" s="189">
        <v>176666</v>
      </c>
      <c r="F110" s="189">
        <v>182471</v>
      </c>
      <c r="G110" s="189">
        <v>205771</v>
      </c>
      <c r="H110" s="189">
        <v>204991</v>
      </c>
      <c r="I110" s="190">
        <f>IFERROR(H110/G110-1,"-")</f>
        <v>-3.7906216133468673E-3</v>
      </c>
      <c r="J110" s="189">
        <f t="shared" si="35"/>
        <v>-780</v>
      </c>
      <c r="K110" s="190">
        <f>H110/H$8</f>
        <v>3.4775352387330968E-2</v>
      </c>
      <c r="L110" s="101"/>
    </row>
    <row r="111" spans="1:12" s="74" customFormat="1" x14ac:dyDescent="0.25">
      <c r="A111" s="191"/>
      <c r="B111" s="192" t="s">
        <v>110</v>
      </c>
      <c r="C111" s="193">
        <v>91843</v>
      </c>
      <c r="D111" s="193">
        <v>15205</v>
      </c>
      <c r="E111" s="193">
        <v>110342</v>
      </c>
      <c r="F111" s="193">
        <v>107215</v>
      </c>
      <c r="G111" s="193">
        <v>116442</v>
      </c>
      <c r="H111" s="193">
        <v>106898</v>
      </c>
      <c r="I111" s="194">
        <f t="shared" ref="I111:I118" si="36">IFERROR(H111/G111-1,"-")</f>
        <v>-8.1963552669998774E-2</v>
      </c>
      <c r="J111" s="193">
        <f t="shared" si="35"/>
        <v>-9544</v>
      </c>
      <c r="K111" s="194">
        <f t="shared" ref="K111:K118" si="37">H111/H$8</f>
        <v>1.8134530879408882E-2</v>
      </c>
      <c r="L111" s="195"/>
    </row>
    <row r="112" spans="1:12" s="74" customFormat="1" x14ac:dyDescent="0.25">
      <c r="A112" s="191"/>
      <c r="B112" s="192" t="s">
        <v>113</v>
      </c>
      <c r="C112" s="193">
        <v>12593</v>
      </c>
      <c r="D112" s="193">
        <v>2328</v>
      </c>
      <c r="E112" s="193">
        <v>8772</v>
      </c>
      <c r="F112" s="193">
        <v>10370</v>
      </c>
      <c r="G112" s="193">
        <v>10098</v>
      </c>
      <c r="H112" s="193">
        <v>13441</v>
      </c>
      <c r="I112" s="194">
        <f t="shared" si="36"/>
        <v>0.33105565458506625</v>
      </c>
      <c r="J112" s="193">
        <f t="shared" si="35"/>
        <v>3343</v>
      </c>
      <c r="K112" s="194">
        <f t="shared" si="37"/>
        <v>2.2801757708295271E-3</v>
      </c>
      <c r="L112" s="195"/>
    </row>
    <row r="113" spans="1:12" x14ac:dyDescent="0.25">
      <c r="A113" s="191"/>
      <c r="B113" s="192" t="s">
        <v>116</v>
      </c>
      <c r="C113" s="193">
        <v>5967</v>
      </c>
      <c r="D113" s="193">
        <v>2323</v>
      </c>
      <c r="E113" s="193">
        <v>8743</v>
      </c>
      <c r="F113" s="193">
        <v>13121</v>
      </c>
      <c r="G113" s="193">
        <v>10504</v>
      </c>
      <c r="H113" s="193">
        <v>14991</v>
      </c>
      <c r="I113" s="194">
        <f t="shared" si="36"/>
        <v>0.4271706016755521</v>
      </c>
      <c r="J113" s="193">
        <f t="shared" si="35"/>
        <v>4487</v>
      </c>
      <c r="K113" s="194">
        <f t="shared" si="37"/>
        <v>2.5431229060713816E-3</v>
      </c>
      <c r="L113" s="101"/>
    </row>
    <row r="114" spans="1:12" x14ac:dyDescent="0.25">
      <c r="A114" s="191"/>
      <c r="B114" s="192" t="s">
        <v>123</v>
      </c>
      <c r="C114" s="193">
        <v>3525</v>
      </c>
      <c r="D114" s="193">
        <v>89</v>
      </c>
      <c r="E114" s="193">
        <v>7565</v>
      </c>
      <c r="F114" s="193">
        <v>4944</v>
      </c>
      <c r="G114" s="193">
        <v>7826</v>
      </c>
      <c r="H114" s="193">
        <v>7400</v>
      </c>
      <c r="I114" s="194">
        <f t="shared" si="36"/>
        <v>-5.4433938154868411E-2</v>
      </c>
      <c r="J114" s="193">
        <f t="shared" si="35"/>
        <v>-426</v>
      </c>
      <c r="K114" s="194">
        <f t="shared" si="37"/>
        <v>1.2553605166385313E-3</v>
      </c>
      <c r="L114" s="101"/>
    </row>
    <row r="115" spans="1:12" x14ac:dyDescent="0.25">
      <c r="A115" s="191"/>
      <c r="B115" s="192" t="s">
        <v>119</v>
      </c>
      <c r="C115" s="193">
        <v>4822</v>
      </c>
      <c r="D115" s="193">
        <v>121</v>
      </c>
      <c r="E115" s="193">
        <v>6447</v>
      </c>
      <c r="F115" s="193">
        <v>7574</v>
      </c>
      <c r="G115" s="193">
        <v>6943</v>
      </c>
      <c r="H115" s="193">
        <v>5915</v>
      </c>
      <c r="I115" s="194">
        <f t="shared" si="36"/>
        <v>-0.14806279706178882</v>
      </c>
      <c r="J115" s="193">
        <f t="shared" si="35"/>
        <v>-1028</v>
      </c>
      <c r="K115" s="194">
        <f t="shared" si="37"/>
        <v>1.0034401967455287E-3</v>
      </c>
      <c r="L115" s="101"/>
    </row>
    <row r="116" spans="1:12" x14ac:dyDescent="0.25">
      <c r="A116" s="191"/>
      <c r="B116" s="192" t="s">
        <v>128</v>
      </c>
      <c r="C116" s="193">
        <v>1790</v>
      </c>
      <c r="D116" s="193">
        <v>0</v>
      </c>
      <c r="E116" s="193">
        <v>1764</v>
      </c>
      <c r="F116" s="193">
        <v>3086</v>
      </c>
      <c r="G116" s="193">
        <v>5812</v>
      </c>
      <c r="H116" s="193">
        <v>2994</v>
      </c>
      <c r="I116" s="194">
        <f t="shared" si="36"/>
        <v>-0.48485891259463176</v>
      </c>
      <c r="J116" s="193">
        <f t="shared" si="35"/>
        <v>-2818</v>
      </c>
      <c r="K116" s="194">
        <f t="shared" si="37"/>
        <v>5.0791207929942739E-4</v>
      </c>
      <c r="L116" s="101"/>
    </row>
    <row r="117" spans="1:12" x14ac:dyDescent="0.25">
      <c r="A117" s="191" t="s">
        <v>144</v>
      </c>
      <c r="B117" s="192" t="s">
        <v>131</v>
      </c>
      <c r="C117" s="193">
        <v>6115</v>
      </c>
      <c r="D117" s="193">
        <v>0</v>
      </c>
      <c r="E117" s="193">
        <v>2252</v>
      </c>
      <c r="F117" s="193">
        <v>3101</v>
      </c>
      <c r="G117" s="193">
        <v>4911</v>
      </c>
      <c r="H117" s="193">
        <v>2768</v>
      </c>
      <c r="I117" s="194">
        <f t="shared" si="36"/>
        <v>-0.43636733862757071</v>
      </c>
      <c r="J117" s="193">
        <f t="shared" si="35"/>
        <v>-2143</v>
      </c>
      <c r="K117" s="194">
        <f t="shared" si="37"/>
        <v>4.6957269054803441E-4</v>
      </c>
      <c r="L117" s="101"/>
    </row>
    <row r="118" spans="1:12" x14ac:dyDescent="0.25">
      <c r="A118" s="191" t="s">
        <v>145</v>
      </c>
      <c r="B118" s="197" t="s">
        <v>145</v>
      </c>
      <c r="C118" s="198">
        <f t="shared" ref="C118" si="38">C110-SUM(C111:C117)</f>
        <v>38758</v>
      </c>
      <c r="D118" s="198">
        <f t="shared" ref="D118:H118" si="39">D110-SUM(D111:D117)</f>
        <v>2753</v>
      </c>
      <c r="E118" s="198">
        <f t="shared" si="39"/>
        <v>30781</v>
      </c>
      <c r="F118" s="198">
        <f t="shared" si="39"/>
        <v>33060</v>
      </c>
      <c r="G118" s="198">
        <f t="shared" si="39"/>
        <v>43235</v>
      </c>
      <c r="H118" s="198">
        <f t="shared" si="39"/>
        <v>50584</v>
      </c>
      <c r="I118" s="199">
        <f t="shared" si="36"/>
        <v>0.16997802706140863</v>
      </c>
      <c r="J118" s="198">
        <f>H118-G118</f>
        <v>7349</v>
      </c>
      <c r="K118" s="199">
        <f t="shared" si="37"/>
        <v>8.5812373477896584E-3</v>
      </c>
      <c r="L118" s="101"/>
    </row>
    <row r="119" spans="1:12" s="175" customFormat="1" x14ac:dyDescent="0.25">
      <c r="A119" s="191"/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</row>
    <row r="120" spans="1:12" x14ac:dyDescent="0.25">
      <c r="A120" s="191"/>
      <c r="B120" s="185" t="s">
        <v>68</v>
      </c>
      <c r="C120" s="207">
        <v>98009</v>
      </c>
      <c r="D120" s="207">
        <v>24210</v>
      </c>
      <c r="E120" s="207">
        <v>81974</v>
      </c>
      <c r="F120" s="207">
        <v>111772</v>
      </c>
      <c r="G120" s="207">
        <v>118608</v>
      </c>
      <c r="H120" s="207">
        <v>109715</v>
      </c>
      <c r="I120" s="208">
        <f>IFERROR(H120/G120-1,"-")</f>
        <v>-7.4978079050317059E-2</v>
      </c>
      <c r="J120" s="207">
        <f>H120-G120</f>
        <v>-8893</v>
      </c>
      <c r="K120" s="208">
        <f>H120/H$8</f>
        <v>1.8612416092296819E-2</v>
      </c>
      <c r="L120" s="101"/>
    </row>
    <row r="121" spans="1:12" x14ac:dyDescent="0.25">
      <c r="A121" s="191" t="s">
        <v>96</v>
      </c>
      <c r="B121" s="188" t="s">
        <v>97</v>
      </c>
      <c r="C121" s="189">
        <v>41465</v>
      </c>
      <c r="D121" s="189">
        <v>14007</v>
      </c>
      <c r="E121" s="189">
        <v>33041</v>
      </c>
      <c r="F121" s="189">
        <v>45287</v>
      </c>
      <c r="G121" s="189">
        <v>49623</v>
      </c>
      <c r="H121" s="189">
        <v>46952</v>
      </c>
      <c r="I121" s="190">
        <f>IFERROR(H121/G121-1,"-")</f>
        <v>-5.3825846885516837E-2</v>
      </c>
      <c r="J121" s="189">
        <f t="shared" ref="J121:J131" si="40">H121-G121</f>
        <v>-2671</v>
      </c>
      <c r="K121" s="190">
        <f>H121/H$8</f>
        <v>7.9650928347584221E-3</v>
      </c>
      <c r="L121" s="101"/>
    </row>
    <row r="122" spans="1:12" x14ac:dyDescent="0.25">
      <c r="A122" s="191" t="s">
        <v>103</v>
      </c>
      <c r="B122" s="192" t="s">
        <v>103</v>
      </c>
      <c r="C122" s="193">
        <v>19267</v>
      </c>
      <c r="D122" s="193">
        <v>5994</v>
      </c>
      <c r="E122" s="193">
        <v>12770</v>
      </c>
      <c r="F122" s="193">
        <v>19610</v>
      </c>
      <c r="G122" s="193">
        <v>19021</v>
      </c>
      <c r="H122" s="193">
        <v>17921</v>
      </c>
      <c r="I122" s="194">
        <f>IFERROR(H122/G122-1,"-")</f>
        <v>-5.7830818568950115E-2</v>
      </c>
      <c r="J122" s="193">
        <f t="shared" si="40"/>
        <v>-1100</v>
      </c>
      <c r="K122" s="194">
        <f>H122/H$8</f>
        <v>3.0401778133350163E-3</v>
      </c>
      <c r="L122" s="101"/>
    </row>
    <row r="123" spans="1:12" x14ac:dyDescent="0.25">
      <c r="A123" s="191" t="s">
        <v>100</v>
      </c>
      <c r="B123" s="192" t="s">
        <v>100</v>
      </c>
      <c r="C123" s="193">
        <v>22198</v>
      </c>
      <c r="D123" s="193">
        <v>8013</v>
      </c>
      <c r="E123" s="193">
        <v>20271</v>
      </c>
      <c r="F123" s="193">
        <v>25677</v>
      </c>
      <c r="G123" s="193">
        <v>30602</v>
      </c>
      <c r="H123" s="193">
        <v>29031</v>
      </c>
      <c r="I123" s="194">
        <f>IFERROR(H123/G123-1,"-")</f>
        <v>-5.1336513953336382E-2</v>
      </c>
      <c r="J123" s="193">
        <f t="shared" si="40"/>
        <v>-1571</v>
      </c>
      <c r="K123" s="194">
        <f>H123/H$8</f>
        <v>4.9249150214234058E-3</v>
      </c>
      <c r="L123" s="101"/>
    </row>
    <row r="124" spans="1:12" x14ac:dyDescent="0.25">
      <c r="A124" s="191"/>
      <c r="B124" s="188" t="s">
        <v>107</v>
      </c>
      <c r="C124" s="189">
        <v>56544</v>
      </c>
      <c r="D124" s="189">
        <v>10203</v>
      </c>
      <c r="E124" s="189">
        <v>48933</v>
      </c>
      <c r="F124" s="189">
        <v>66485</v>
      </c>
      <c r="G124" s="189">
        <v>68985</v>
      </c>
      <c r="H124" s="189">
        <v>62763</v>
      </c>
      <c r="I124" s="190">
        <f>IFERROR(H124/G124-1,"-")</f>
        <v>-9.0193520330506649E-2</v>
      </c>
      <c r="J124" s="189">
        <f t="shared" si="40"/>
        <v>-6222</v>
      </c>
      <c r="K124" s="190">
        <f>H124/H$8</f>
        <v>1.0647323257538397E-2</v>
      </c>
      <c r="L124" s="101"/>
    </row>
    <row r="125" spans="1:12" s="74" customFormat="1" x14ac:dyDescent="0.25">
      <c r="A125" s="191"/>
      <c r="B125" s="192" t="s">
        <v>110</v>
      </c>
      <c r="C125" s="193">
        <v>7462</v>
      </c>
      <c r="D125" s="193">
        <v>264</v>
      </c>
      <c r="E125" s="193">
        <v>7007</v>
      </c>
      <c r="F125" s="193">
        <v>8482</v>
      </c>
      <c r="G125" s="193">
        <v>10591</v>
      </c>
      <c r="H125" s="193">
        <v>9020</v>
      </c>
      <c r="I125" s="194">
        <f t="shared" ref="I125:I132" si="41">IFERROR(H125/G125-1,"-")</f>
        <v>-0.14833349069965063</v>
      </c>
      <c r="J125" s="193">
        <f t="shared" si="40"/>
        <v>-1571</v>
      </c>
      <c r="K125" s="194">
        <f t="shared" ref="K125:K132" si="42">H125/H$8</f>
        <v>1.5301826837945342E-3</v>
      </c>
      <c r="L125" s="195"/>
    </row>
    <row r="126" spans="1:12" s="74" customFormat="1" x14ac:dyDescent="0.25">
      <c r="A126" s="191"/>
      <c r="B126" s="192" t="s">
        <v>113</v>
      </c>
      <c r="C126" s="193">
        <v>7351</v>
      </c>
      <c r="D126" s="193">
        <v>1113</v>
      </c>
      <c r="E126" s="193">
        <v>6137</v>
      </c>
      <c r="F126" s="193">
        <v>11206</v>
      </c>
      <c r="G126" s="193">
        <v>10628</v>
      </c>
      <c r="H126" s="193">
        <v>10884</v>
      </c>
      <c r="I126" s="194">
        <f t="shared" si="41"/>
        <v>2.4087316522393598E-2</v>
      </c>
      <c r="J126" s="193">
        <f t="shared" si="40"/>
        <v>256</v>
      </c>
      <c r="K126" s="194">
        <f t="shared" si="42"/>
        <v>1.8463978193369965E-3</v>
      </c>
      <c r="L126" s="195"/>
    </row>
    <row r="127" spans="1:12" x14ac:dyDescent="0.25">
      <c r="A127" s="191"/>
      <c r="B127" s="192" t="s">
        <v>116</v>
      </c>
      <c r="C127" s="193">
        <v>4007</v>
      </c>
      <c r="D127" s="193">
        <v>1236</v>
      </c>
      <c r="E127" s="193">
        <v>3905</v>
      </c>
      <c r="F127" s="193">
        <v>5700</v>
      </c>
      <c r="G127" s="193">
        <v>5356</v>
      </c>
      <c r="H127" s="193">
        <v>4854</v>
      </c>
      <c r="I127" s="194">
        <f t="shared" si="41"/>
        <v>-9.3726661687826729E-2</v>
      </c>
      <c r="J127" s="193">
        <f t="shared" si="40"/>
        <v>-502</v>
      </c>
      <c r="K127" s="194">
        <f t="shared" si="42"/>
        <v>8.2344864158965289E-4</v>
      </c>
      <c r="L127" s="101"/>
    </row>
    <row r="128" spans="1:12" x14ac:dyDescent="0.25">
      <c r="A128" s="191"/>
      <c r="B128" s="192" t="s">
        <v>123</v>
      </c>
      <c r="C128" s="193">
        <v>1111</v>
      </c>
      <c r="D128" s="193">
        <v>145</v>
      </c>
      <c r="E128" s="193">
        <v>1493</v>
      </c>
      <c r="F128" s="193">
        <v>1486</v>
      </c>
      <c r="G128" s="193">
        <v>1707</v>
      </c>
      <c r="H128" s="193">
        <v>1995</v>
      </c>
      <c r="I128" s="194">
        <f t="shared" si="41"/>
        <v>0.16871704745166949</v>
      </c>
      <c r="J128" s="193">
        <f t="shared" si="40"/>
        <v>288</v>
      </c>
      <c r="K128" s="194">
        <f t="shared" si="42"/>
        <v>3.3843840955322568E-4</v>
      </c>
      <c r="L128" s="101"/>
    </row>
    <row r="129" spans="1:12" x14ac:dyDescent="0.25">
      <c r="A129" s="191"/>
      <c r="B129" s="192" t="s">
        <v>119</v>
      </c>
      <c r="C129" s="193">
        <v>862</v>
      </c>
      <c r="D129" s="193">
        <v>153</v>
      </c>
      <c r="E129" s="193">
        <v>920</v>
      </c>
      <c r="F129" s="193">
        <v>1133</v>
      </c>
      <c r="G129" s="193">
        <v>1376</v>
      </c>
      <c r="H129" s="193">
        <v>1505</v>
      </c>
      <c r="I129" s="194">
        <f t="shared" si="41"/>
        <v>9.375E-2</v>
      </c>
      <c r="J129" s="193">
        <f t="shared" si="40"/>
        <v>129</v>
      </c>
      <c r="K129" s="194">
        <f t="shared" si="42"/>
        <v>2.5531318615418778E-4</v>
      </c>
      <c r="L129" s="101"/>
    </row>
    <row r="130" spans="1:12" x14ac:dyDescent="0.25">
      <c r="A130" s="191"/>
      <c r="B130" s="192" t="s">
        <v>128</v>
      </c>
      <c r="C130" s="193">
        <v>1258</v>
      </c>
      <c r="D130" s="193">
        <v>8</v>
      </c>
      <c r="E130" s="193">
        <v>725</v>
      </c>
      <c r="F130" s="193">
        <v>920</v>
      </c>
      <c r="G130" s="193">
        <v>1506</v>
      </c>
      <c r="H130" s="193">
        <v>983</v>
      </c>
      <c r="I130" s="194">
        <f t="shared" si="41"/>
        <v>-0.34727755644090308</v>
      </c>
      <c r="J130" s="193">
        <f t="shared" si="40"/>
        <v>-523</v>
      </c>
      <c r="K130" s="194">
        <f t="shared" si="42"/>
        <v>1.6675937673725356E-4</v>
      </c>
      <c r="L130" s="101"/>
    </row>
    <row r="131" spans="1:12" x14ac:dyDescent="0.25">
      <c r="A131" s="191" t="s">
        <v>144</v>
      </c>
      <c r="B131" s="192" t="s">
        <v>131</v>
      </c>
      <c r="C131" s="193">
        <v>1559</v>
      </c>
      <c r="D131" s="193">
        <v>49</v>
      </c>
      <c r="E131" s="193">
        <v>1122</v>
      </c>
      <c r="F131" s="193">
        <v>1611</v>
      </c>
      <c r="G131" s="193">
        <v>1693</v>
      </c>
      <c r="H131" s="193">
        <v>1638</v>
      </c>
      <c r="I131" s="194">
        <f t="shared" si="41"/>
        <v>-3.2486709982279982E-2</v>
      </c>
      <c r="J131" s="193">
        <f t="shared" si="40"/>
        <v>-55</v>
      </c>
      <c r="K131" s="194">
        <f t="shared" si="42"/>
        <v>2.7787574679106949E-4</v>
      </c>
      <c r="L131" s="101"/>
    </row>
    <row r="132" spans="1:12" x14ac:dyDescent="0.25">
      <c r="A132" s="191" t="s">
        <v>145</v>
      </c>
      <c r="B132" s="197" t="s">
        <v>145</v>
      </c>
      <c r="C132" s="198">
        <f t="shared" ref="C132" si="43">C124-SUM(C125:C131)</f>
        <v>32934</v>
      </c>
      <c r="D132" s="198">
        <f t="shared" ref="D132:H132" si="44">D124-SUM(D125:D131)</f>
        <v>7235</v>
      </c>
      <c r="E132" s="198">
        <f t="shared" si="44"/>
        <v>27624</v>
      </c>
      <c r="F132" s="198">
        <f t="shared" si="44"/>
        <v>35947</v>
      </c>
      <c r="G132" s="198">
        <f t="shared" si="44"/>
        <v>36128</v>
      </c>
      <c r="H132" s="198">
        <f t="shared" si="44"/>
        <v>31884</v>
      </c>
      <c r="I132" s="199">
        <f t="shared" si="41"/>
        <v>-0.11747121346324185</v>
      </c>
      <c r="J132" s="198">
        <f>H132-G132</f>
        <v>-4244</v>
      </c>
      <c r="K132" s="199">
        <f t="shared" si="42"/>
        <v>5.4089073935814774E-3</v>
      </c>
      <c r="L132" s="101"/>
    </row>
    <row r="133" spans="1:12" s="175" customFormat="1" x14ac:dyDescent="0.25">
      <c r="A133" s="191"/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</row>
    <row r="134" spans="1:12" x14ac:dyDescent="0.25">
      <c r="A134" s="191"/>
      <c r="B134" s="185" t="s">
        <v>68</v>
      </c>
      <c r="C134" s="207">
        <v>330684</v>
      </c>
      <c r="D134" s="207">
        <v>44980</v>
      </c>
      <c r="E134" s="207">
        <v>256160</v>
      </c>
      <c r="F134" s="207">
        <v>320294</v>
      </c>
      <c r="G134" s="207">
        <v>340167</v>
      </c>
      <c r="H134" s="207">
        <v>338110</v>
      </c>
      <c r="I134" s="208">
        <f>IFERROR(H134/G134-1,"-")</f>
        <v>-6.0470298412250711E-3</v>
      </c>
      <c r="J134" s="207">
        <f>H134-G134</f>
        <v>-2057</v>
      </c>
      <c r="K134" s="208">
        <f>H134/H$8</f>
        <v>5.7358100578466735E-2</v>
      </c>
      <c r="L134" s="101"/>
    </row>
    <row r="135" spans="1:12" x14ac:dyDescent="0.25">
      <c r="A135" s="191" t="s">
        <v>96</v>
      </c>
      <c r="B135" s="188" t="s">
        <v>97</v>
      </c>
      <c r="C135" s="189">
        <v>7291</v>
      </c>
      <c r="D135" s="189">
        <v>14110</v>
      </c>
      <c r="E135" s="189">
        <v>8331</v>
      </c>
      <c r="F135" s="189">
        <v>12315</v>
      </c>
      <c r="G135" s="189">
        <v>8002</v>
      </c>
      <c r="H135" s="189">
        <v>6684</v>
      </c>
      <c r="I135" s="190">
        <f>IFERROR(H135/G135-1,"-")</f>
        <v>-0.16470882279430143</v>
      </c>
      <c r="J135" s="189">
        <f t="shared" ref="J135:J145" si="45">H135-G135</f>
        <v>-1318</v>
      </c>
      <c r="K135" s="190">
        <f>H135/H$8</f>
        <v>1.1338959044881005E-3</v>
      </c>
      <c r="L135" s="101"/>
    </row>
    <row r="136" spans="1:12" x14ac:dyDescent="0.25">
      <c r="A136" s="191" t="s">
        <v>103</v>
      </c>
      <c r="B136" s="192" t="s">
        <v>103</v>
      </c>
      <c r="C136" s="193">
        <v>3960</v>
      </c>
      <c r="D136" s="193">
        <v>10626</v>
      </c>
      <c r="E136" s="193">
        <v>3185</v>
      </c>
      <c r="F136" s="193">
        <v>6371</v>
      </c>
      <c r="G136" s="193">
        <v>3649</v>
      </c>
      <c r="H136" s="193">
        <v>1279</v>
      </c>
      <c r="I136" s="194">
        <f>IFERROR(H136/G136-1,"-")</f>
        <v>-0.6494930117840505</v>
      </c>
      <c r="J136" s="193">
        <f t="shared" si="45"/>
        <v>-2370</v>
      </c>
      <c r="K136" s="194">
        <f>H136/H$8</f>
        <v>2.1697379740279481E-4</v>
      </c>
      <c r="L136" s="101"/>
    </row>
    <row r="137" spans="1:12" x14ac:dyDescent="0.25">
      <c r="A137" s="191" t="s">
        <v>100</v>
      </c>
      <c r="B137" s="192" t="s">
        <v>100</v>
      </c>
      <c r="C137" s="193">
        <v>3331</v>
      </c>
      <c r="D137" s="193">
        <v>3484</v>
      </c>
      <c r="E137" s="193">
        <v>5146</v>
      </c>
      <c r="F137" s="193">
        <v>5944</v>
      </c>
      <c r="G137" s="193">
        <v>4353</v>
      </c>
      <c r="H137" s="193">
        <v>5405</v>
      </c>
      <c r="I137" s="194">
        <f>IFERROR(H137/G137-1,"-")</f>
        <v>0.24167240983229954</v>
      </c>
      <c r="J137" s="193">
        <f t="shared" si="45"/>
        <v>1052</v>
      </c>
      <c r="K137" s="194">
        <f>H137/H$8</f>
        <v>9.169221070853056E-4</v>
      </c>
      <c r="L137" s="101"/>
    </row>
    <row r="138" spans="1:12" x14ac:dyDescent="0.25">
      <c r="A138" s="191"/>
      <c r="B138" s="188" t="s">
        <v>107</v>
      </c>
      <c r="C138" s="189">
        <v>323393</v>
      </c>
      <c r="D138" s="189">
        <v>30870</v>
      </c>
      <c r="E138" s="189">
        <v>247829</v>
      </c>
      <c r="F138" s="189">
        <v>307979</v>
      </c>
      <c r="G138" s="189">
        <v>332165</v>
      </c>
      <c r="H138" s="189">
        <v>331426</v>
      </c>
      <c r="I138" s="190">
        <f>IFERROR(H138/G138-1,"-")</f>
        <v>-2.2247979166980514E-3</v>
      </c>
      <c r="J138" s="189">
        <f t="shared" si="45"/>
        <v>-739</v>
      </c>
      <c r="K138" s="190">
        <f>H138/H$8</f>
        <v>5.622420467397863E-2</v>
      </c>
      <c r="L138" s="101"/>
    </row>
    <row r="139" spans="1:12" s="74" customFormat="1" x14ac:dyDescent="0.25">
      <c r="A139" s="191"/>
      <c r="B139" s="192" t="s">
        <v>110</v>
      </c>
      <c r="C139" s="193">
        <v>156127</v>
      </c>
      <c r="D139" s="193">
        <v>1118</v>
      </c>
      <c r="E139" s="193">
        <v>89189</v>
      </c>
      <c r="F139" s="193">
        <v>116822</v>
      </c>
      <c r="G139" s="193">
        <v>135056</v>
      </c>
      <c r="H139" s="193">
        <v>145077</v>
      </c>
      <c r="I139" s="194">
        <f t="shared" ref="I139:I146" si="46">IFERROR(H139/G139-1,"-")</f>
        <v>7.419885084705613E-2</v>
      </c>
      <c r="J139" s="193">
        <f t="shared" si="45"/>
        <v>10021</v>
      </c>
      <c r="K139" s="194">
        <f t="shared" ref="K139:K146" si="47">H139/H$8</f>
        <v>2.4611342928698408E-2</v>
      </c>
      <c r="L139" s="195"/>
    </row>
    <row r="140" spans="1:12" s="74" customFormat="1" x14ac:dyDescent="0.25">
      <c r="A140" s="191"/>
      <c r="B140" s="192" t="s">
        <v>113</v>
      </c>
      <c r="C140" s="193">
        <v>19311</v>
      </c>
      <c r="D140" s="193">
        <v>3158</v>
      </c>
      <c r="E140" s="193">
        <v>19583</v>
      </c>
      <c r="F140" s="193">
        <v>28711</v>
      </c>
      <c r="G140" s="193">
        <v>34043</v>
      </c>
      <c r="H140" s="193">
        <v>30032</v>
      </c>
      <c r="I140" s="194">
        <f t="shared" si="46"/>
        <v>-0.117821578591781</v>
      </c>
      <c r="J140" s="193">
        <f t="shared" si="45"/>
        <v>-4011</v>
      </c>
      <c r="K140" s="194">
        <f t="shared" si="47"/>
        <v>5.0947279777957257E-3</v>
      </c>
      <c r="L140" s="195"/>
    </row>
    <row r="141" spans="1:12" x14ac:dyDescent="0.25">
      <c r="A141" s="191"/>
      <c r="B141" s="192" t="s">
        <v>116</v>
      </c>
      <c r="C141" s="193">
        <v>17716</v>
      </c>
      <c r="D141" s="193">
        <v>10321</v>
      </c>
      <c r="E141" s="193">
        <v>25919</v>
      </c>
      <c r="F141" s="193">
        <v>24889</v>
      </c>
      <c r="G141" s="193">
        <v>24565</v>
      </c>
      <c r="H141" s="193">
        <v>26097</v>
      </c>
      <c r="I141" s="194">
        <f t="shared" si="46"/>
        <v>6.2365153673926255E-2</v>
      </c>
      <c r="J141" s="193">
        <f t="shared" si="45"/>
        <v>1532</v>
      </c>
      <c r="K141" s="194">
        <f t="shared" si="47"/>
        <v>4.4271815409075337E-3</v>
      </c>
      <c r="L141" s="101"/>
    </row>
    <row r="142" spans="1:12" x14ac:dyDescent="0.25">
      <c r="A142" s="191"/>
      <c r="B142" s="192" t="s">
        <v>123</v>
      </c>
      <c r="C142" s="193">
        <v>4113</v>
      </c>
      <c r="D142" s="193">
        <v>315</v>
      </c>
      <c r="E142" s="193">
        <v>9428</v>
      </c>
      <c r="F142" s="193">
        <v>9650</v>
      </c>
      <c r="G142" s="193">
        <v>11996</v>
      </c>
      <c r="H142" s="193">
        <v>8890</v>
      </c>
      <c r="I142" s="194">
        <f t="shared" si="46"/>
        <v>-0.25891963987996003</v>
      </c>
      <c r="J142" s="193">
        <f t="shared" si="45"/>
        <v>-3106</v>
      </c>
      <c r="K142" s="194">
        <f t="shared" si="47"/>
        <v>1.5081290530968303E-3</v>
      </c>
      <c r="L142" s="101"/>
    </row>
    <row r="143" spans="1:12" x14ac:dyDescent="0.25">
      <c r="A143" s="191"/>
      <c r="B143" s="192" t="s">
        <v>119</v>
      </c>
      <c r="C143" s="193">
        <v>4936</v>
      </c>
      <c r="D143" s="193">
        <v>1259</v>
      </c>
      <c r="E143" s="193">
        <v>5753</v>
      </c>
      <c r="F143" s="193">
        <v>6499</v>
      </c>
      <c r="G143" s="193">
        <v>6837</v>
      </c>
      <c r="H143" s="193">
        <v>4760</v>
      </c>
      <c r="I143" s="194">
        <f t="shared" si="46"/>
        <v>-0.30378821120374433</v>
      </c>
      <c r="J143" s="193">
        <f t="shared" si="45"/>
        <v>-2077</v>
      </c>
      <c r="K143" s="194">
        <f t="shared" si="47"/>
        <v>8.0750217016208232E-4</v>
      </c>
      <c r="L143" s="101"/>
    </row>
    <row r="144" spans="1:12" x14ac:dyDescent="0.25">
      <c r="A144" s="191"/>
      <c r="B144" s="192" t="s">
        <v>128</v>
      </c>
      <c r="C144" s="193">
        <v>12045</v>
      </c>
      <c r="D144" s="193">
        <v>131</v>
      </c>
      <c r="E144" s="193">
        <v>6945</v>
      </c>
      <c r="F144" s="193">
        <v>12763</v>
      </c>
      <c r="G144" s="193">
        <v>10476</v>
      </c>
      <c r="H144" s="193">
        <v>9741</v>
      </c>
      <c r="I144" s="194">
        <f t="shared" si="46"/>
        <v>-7.0160366552119102E-2</v>
      </c>
      <c r="J144" s="193">
        <f t="shared" si="45"/>
        <v>-735</v>
      </c>
      <c r="K144" s="194">
        <f t="shared" si="47"/>
        <v>1.6524955125102614E-3</v>
      </c>
      <c r="L144" s="101"/>
    </row>
    <row r="145" spans="1:12" x14ac:dyDescent="0.25">
      <c r="A145" s="191" t="s">
        <v>144</v>
      </c>
      <c r="B145" s="192" t="s">
        <v>131</v>
      </c>
      <c r="C145" s="193">
        <v>24734</v>
      </c>
      <c r="D145" s="193">
        <v>96</v>
      </c>
      <c r="E145" s="193">
        <v>2770</v>
      </c>
      <c r="F145" s="193">
        <v>7631</v>
      </c>
      <c r="G145" s="193">
        <v>6600</v>
      </c>
      <c r="H145" s="193">
        <v>5228</v>
      </c>
      <c r="I145" s="194">
        <f t="shared" si="46"/>
        <v>-0.20787878787878789</v>
      </c>
      <c r="J145" s="193">
        <f t="shared" si="45"/>
        <v>-1372</v>
      </c>
      <c r="K145" s="194">
        <f t="shared" si="47"/>
        <v>8.8689524067381645E-4</v>
      </c>
      <c r="L145" s="101"/>
    </row>
    <row r="146" spans="1:12" x14ac:dyDescent="0.25">
      <c r="A146" s="191" t="s">
        <v>145</v>
      </c>
      <c r="B146" s="197" t="s">
        <v>145</v>
      </c>
      <c r="C146" s="198">
        <f t="shared" ref="C146" si="48">C138-SUM(C139:C145)</f>
        <v>84411</v>
      </c>
      <c r="D146" s="198">
        <f t="shared" ref="D146:H146" si="49">D138-SUM(D139:D145)</f>
        <v>14472</v>
      </c>
      <c r="E146" s="198">
        <f t="shared" si="49"/>
        <v>88242</v>
      </c>
      <c r="F146" s="198">
        <f t="shared" si="49"/>
        <v>101014</v>
      </c>
      <c r="G146" s="198">
        <f t="shared" si="49"/>
        <v>102592</v>
      </c>
      <c r="H146" s="198">
        <f t="shared" si="49"/>
        <v>101601</v>
      </c>
      <c r="I146" s="199">
        <f t="shared" si="46"/>
        <v>-9.6596225826575122E-3</v>
      </c>
      <c r="J146" s="198">
        <f>H146-G146</f>
        <v>-991</v>
      </c>
      <c r="K146" s="199">
        <f t="shared" si="47"/>
        <v>1.7235930250133976E-2</v>
      </c>
      <c r="L146" s="101"/>
    </row>
    <row r="147" spans="1:12" s="175" customFormat="1" x14ac:dyDescent="0.25">
      <c r="A147" s="191"/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</row>
    <row r="148" spans="1:12" x14ac:dyDescent="0.25">
      <c r="A148" s="191"/>
      <c r="B148" s="185" t="s">
        <v>68</v>
      </c>
      <c r="C148" s="207">
        <v>133923</v>
      </c>
      <c r="D148" s="207">
        <v>16828</v>
      </c>
      <c r="E148" s="207">
        <v>94385</v>
      </c>
      <c r="F148" s="207">
        <v>152463</v>
      </c>
      <c r="G148" s="207">
        <v>135521</v>
      </c>
      <c r="H148" s="207">
        <v>125527</v>
      </c>
      <c r="I148" s="208">
        <f>IFERROR(H148/G148-1,"-")</f>
        <v>-7.3745028445775906E-2</v>
      </c>
      <c r="J148" s="207">
        <f>H148-G148</f>
        <v>-9994</v>
      </c>
      <c r="K148" s="208">
        <f>H148/H$8</f>
        <v>2.1294816158389854E-2</v>
      </c>
      <c r="L148" s="101"/>
    </row>
    <row r="149" spans="1:12" x14ac:dyDescent="0.25">
      <c r="A149" s="191" t="s">
        <v>96</v>
      </c>
      <c r="B149" s="188" t="s">
        <v>97</v>
      </c>
      <c r="C149" s="189">
        <v>41229</v>
      </c>
      <c r="D149" s="189">
        <v>8191</v>
      </c>
      <c r="E149" s="189">
        <v>30325</v>
      </c>
      <c r="F149" s="189">
        <v>48957</v>
      </c>
      <c r="G149" s="189">
        <v>40283</v>
      </c>
      <c r="H149" s="189">
        <v>33228</v>
      </c>
      <c r="I149" s="190">
        <f>IFERROR(H149/G149-1,"-")</f>
        <v>-0.17513591341260581</v>
      </c>
      <c r="J149" s="189">
        <f t="shared" ref="J149:J159" si="50">H149-G149</f>
        <v>-7055</v>
      </c>
      <c r="K149" s="190">
        <f>H149/H$8</f>
        <v>5.6369080063331245E-3</v>
      </c>
      <c r="L149" s="101"/>
    </row>
    <row r="150" spans="1:12" x14ac:dyDescent="0.25">
      <c r="A150" s="191" t="s">
        <v>103</v>
      </c>
      <c r="B150" s="192" t="s">
        <v>103</v>
      </c>
      <c r="C150" s="193">
        <v>14902</v>
      </c>
      <c r="D150" s="193">
        <v>7145</v>
      </c>
      <c r="E150" s="193">
        <v>20190</v>
      </c>
      <c r="F150" s="193">
        <v>35472</v>
      </c>
      <c r="G150" s="193">
        <v>30422</v>
      </c>
      <c r="H150" s="193">
        <v>22523</v>
      </c>
      <c r="I150" s="194">
        <f>IFERROR(H150/G150-1,"-")</f>
        <v>-0.25964762343041226</v>
      </c>
      <c r="J150" s="193">
        <f t="shared" si="50"/>
        <v>-7899</v>
      </c>
      <c r="K150" s="194">
        <f>H150/H$8</f>
        <v>3.8208763400337351E-3</v>
      </c>
      <c r="L150" s="101"/>
    </row>
    <row r="151" spans="1:12" x14ac:dyDescent="0.25">
      <c r="A151" s="191" t="s">
        <v>100</v>
      </c>
      <c r="B151" s="192" t="s">
        <v>100</v>
      </c>
      <c r="C151" s="193">
        <v>26327</v>
      </c>
      <c r="D151" s="193">
        <v>1046</v>
      </c>
      <c r="E151" s="193">
        <v>10135</v>
      </c>
      <c r="F151" s="193">
        <v>13485</v>
      </c>
      <c r="G151" s="193">
        <v>9861</v>
      </c>
      <c r="H151" s="193">
        <v>10705</v>
      </c>
      <c r="I151" s="194">
        <f>IFERROR(H151/G151-1,"-")</f>
        <v>8.5589696785315805E-2</v>
      </c>
      <c r="J151" s="193">
        <f t="shared" si="50"/>
        <v>844</v>
      </c>
      <c r="K151" s="194">
        <f>H151/H$8</f>
        <v>1.816031666299389E-3</v>
      </c>
      <c r="L151" s="101"/>
    </row>
    <row r="152" spans="1:12" x14ac:dyDescent="0.25">
      <c r="A152" s="191"/>
      <c r="B152" s="188" t="s">
        <v>107</v>
      </c>
      <c r="C152" s="189">
        <v>92694</v>
      </c>
      <c r="D152" s="189">
        <v>8637</v>
      </c>
      <c r="E152" s="189">
        <v>64060</v>
      </c>
      <c r="F152" s="189">
        <v>103506</v>
      </c>
      <c r="G152" s="189">
        <v>95238</v>
      </c>
      <c r="H152" s="189">
        <v>92299</v>
      </c>
      <c r="I152" s="190">
        <f>IFERROR(H152/G152-1,"-")</f>
        <v>-3.0859530859530859E-2</v>
      </c>
      <c r="J152" s="189">
        <f t="shared" si="50"/>
        <v>-2939</v>
      </c>
      <c r="K152" s="190">
        <f>H152/H$8</f>
        <v>1.565790815205673E-2</v>
      </c>
      <c r="L152" s="101"/>
    </row>
    <row r="153" spans="1:12" s="74" customFormat="1" x14ac:dyDescent="0.25">
      <c r="A153" s="191"/>
      <c r="B153" s="192" t="s">
        <v>110</v>
      </c>
      <c r="C153" s="193">
        <v>21701</v>
      </c>
      <c r="D153" s="193">
        <v>221</v>
      </c>
      <c r="E153" s="193">
        <v>20923</v>
      </c>
      <c r="F153" s="193">
        <v>37358</v>
      </c>
      <c r="G153" s="193">
        <v>30808</v>
      </c>
      <c r="H153" s="193">
        <v>17100</v>
      </c>
      <c r="I153" s="194">
        <f t="shared" ref="I153:I160" si="51">IFERROR(H153/G153-1,"-")</f>
        <v>-0.44494936380160999</v>
      </c>
      <c r="J153" s="193">
        <f t="shared" si="50"/>
        <v>-13708</v>
      </c>
      <c r="K153" s="194">
        <f t="shared" ref="K153:K160" si="52">H153/H$8</f>
        <v>2.9009006533133631E-3</v>
      </c>
      <c r="L153" s="195"/>
    </row>
    <row r="154" spans="1:12" s="74" customFormat="1" x14ac:dyDescent="0.25">
      <c r="A154" s="191"/>
      <c r="B154" s="192" t="s">
        <v>113</v>
      </c>
      <c r="C154" s="193">
        <v>35325</v>
      </c>
      <c r="D154" s="193">
        <v>3456</v>
      </c>
      <c r="E154" s="193">
        <v>20039</v>
      </c>
      <c r="F154" s="193">
        <v>26323</v>
      </c>
      <c r="G154" s="193">
        <v>27017</v>
      </c>
      <c r="H154" s="193">
        <v>24560</v>
      </c>
      <c r="I154" s="194">
        <f t="shared" si="51"/>
        <v>-9.094273975644962E-2</v>
      </c>
      <c r="J154" s="193">
        <f t="shared" si="50"/>
        <v>-2457</v>
      </c>
      <c r="K154" s="194">
        <f t="shared" si="52"/>
        <v>4.1664397687354495E-3</v>
      </c>
      <c r="L154" s="195"/>
    </row>
    <row r="155" spans="1:12" x14ac:dyDescent="0.25">
      <c r="A155" s="191"/>
      <c r="B155" s="192" t="s">
        <v>116</v>
      </c>
      <c r="C155" s="193">
        <v>10090</v>
      </c>
      <c r="D155" s="193">
        <v>1354</v>
      </c>
      <c r="E155" s="193">
        <v>5279</v>
      </c>
      <c r="F155" s="193">
        <v>12104</v>
      </c>
      <c r="G155" s="193">
        <v>7973</v>
      </c>
      <c r="H155" s="193">
        <v>21428</v>
      </c>
      <c r="I155" s="194">
        <f t="shared" si="51"/>
        <v>1.687570550608303</v>
      </c>
      <c r="J155" s="193">
        <f t="shared" si="50"/>
        <v>13455</v>
      </c>
      <c r="K155" s="194">
        <f t="shared" si="52"/>
        <v>3.6351169122338443E-3</v>
      </c>
      <c r="L155" s="101"/>
    </row>
    <row r="156" spans="1:12" x14ac:dyDescent="0.25">
      <c r="A156" s="191"/>
      <c r="B156" s="192" t="s">
        <v>123</v>
      </c>
      <c r="C156" s="193">
        <v>1728</v>
      </c>
      <c r="D156" s="193">
        <v>320</v>
      </c>
      <c r="E156" s="193">
        <v>1328</v>
      </c>
      <c r="F156" s="193">
        <v>2445</v>
      </c>
      <c r="G156" s="193">
        <v>3406</v>
      </c>
      <c r="H156" s="193">
        <v>3044</v>
      </c>
      <c r="I156" s="194">
        <f t="shared" si="51"/>
        <v>-0.10628302994715211</v>
      </c>
      <c r="J156" s="193">
        <f t="shared" si="50"/>
        <v>-362</v>
      </c>
      <c r="K156" s="194">
        <f t="shared" si="52"/>
        <v>5.163942449523905E-4</v>
      </c>
      <c r="L156" s="101"/>
    </row>
    <row r="157" spans="1:12" x14ac:dyDescent="0.25">
      <c r="A157" s="191"/>
      <c r="B157" s="192" t="s">
        <v>119</v>
      </c>
      <c r="C157" s="193">
        <v>5025</v>
      </c>
      <c r="D157" s="193">
        <v>439</v>
      </c>
      <c r="E157" s="193">
        <v>4353</v>
      </c>
      <c r="F157" s="193">
        <v>5681</v>
      </c>
      <c r="G157" s="193">
        <v>3394</v>
      </c>
      <c r="H157" s="193">
        <v>4293</v>
      </c>
      <c r="I157" s="194">
        <f t="shared" si="51"/>
        <v>0.26487919858573949</v>
      </c>
      <c r="J157" s="193">
        <f t="shared" si="50"/>
        <v>899</v>
      </c>
      <c r="K157" s="194">
        <f t="shared" si="52"/>
        <v>7.2827874296340744E-4</v>
      </c>
      <c r="L157" s="101"/>
    </row>
    <row r="158" spans="1:12" x14ac:dyDescent="0.25">
      <c r="A158" s="191"/>
      <c r="B158" s="192" t="s">
        <v>128</v>
      </c>
      <c r="C158" s="193">
        <v>2256</v>
      </c>
      <c r="D158" s="193">
        <v>32</v>
      </c>
      <c r="E158" s="193">
        <v>763</v>
      </c>
      <c r="F158" s="193">
        <v>1419</v>
      </c>
      <c r="G158" s="193">
        <v>1548</v>
      </c>
      <c r="H158" s="193">
        <v>1092</v>
      </c>
      <c r="I158" s="194">
        <f t="shared" si="51"/>
        <v>-0.29457364341085268</v>
      </c>
      <c r="J158" s="193">
        <f t="shared" si="50"/>
        <v>-456</v>
      </c>
      <c r="K158" s="194">
        <f t="shared" si="52"/>
        <v>1.85250497860713E-4</v>
      </c>
      <c r="L158" s="101"/>
    </row>
    <row r="159" spans="1:12" x14ac:dyDescent="0.25">
      <c r="A159" s="191" t="s">
        <v>144</v>
      </c>
      <c r="B159" s="192" t="s">
        <v>131</v>
      </c>
      <c r="C159" s="193">
        <v>2880</v>
      </c>
      <c r="D159" s="193">
        <v>33</v>
      </c>
      <c r="E159" s="193">
        <v>1343</v>
      </c>
      <c r="F159" s="193">
        <v>2307</v>
      </c>
      <c r="G159" s="193">
        <v>2319</v>
      </c>
      <c r="H159" s="193">
        <v>1696</v>
      </c>
      <c r="I159" s="194">
        <f t="shared" si="51"/>
        <v>-0.26865028029322979</v>
      </c>
      <c r="J159" s="193">
        <f t="shared" si="50"/>
        <v>-623</v>
      </c>
      <c r="K159" s="194">
        <f t="shared" si="52"/>
        <v>2.8771505894850663E-4</v>
      </c>
      <c r="L159" s="101"/>
    </row>
    <row r="160" spans="1:12" x14ac:dyDescent="0.25">
      <c r="A160" s="191" t="s">
        <v>145</v>
      </c>
      <c r="B160" s="197" t="s">
        <v>145</v>
      </c>
      <c r="C160" s="198">
        <f t="shared" ref="C160" si="53">C152-SUM(C153:C159)</f>
        <v>13689</v>
      </c>
      <c r="D160" s="198">
        <f t="shared" ref="D160:H160" si="54">D152-SUM(D153:D159)</f>
        <v>2782</v>
      </c>
      <c r="E160" s="198">
        <f t="shared" si="54"/>
        <v>10032</v>
      </c>
      <c r="F160" s="198">
        <f t="shared" si="54"/>
        <v>15869</v>
      </c>
      <c r="G160" s="198">
        <f t="shared" si="54"/>
        <v>18773</v>
      </c>
      <c r="H160" s="198">
        <f t="shared" si="54"/>
        <v>19086</v>
      </c>
      <c r="I160" s="199">
        <f t="shared" si="51"/>
        <v>1.6672881265647366E-2</v>
      </c>
      <c r="J160" s="198">
        <f>H160-G160</f>
        <v>313</v>
      </c>
      <c r="K160" s="199">
        <f t="shared" si="52"/>
        <v>3.2378122730490552E-3</v>
      </c>
      <c r="L160" s="101"/>
    </row>
    <row r="161" spans="2:14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</row>
    <row r="162" spans="2:14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7FB3-B62E-4684-942D-2B8B3DD0D1F5}">
  <sheetPr>
    <tabColor rgb="FFF29140"/>
    <pageSetUpPr fitToPage="1"/>
  </sheetPr>
  <dimension ref="A1:P162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5" customFormat="1" ht="72" customHeight="1" x14ac:dyDescent="0.25">
      <c r="B6" s="176"/>
      <c r="C6" s="216">
        <v>2019</v>
      </c>
      <c r="D6" s="216">
        <v>2020</v>
      </c>
      <c r="E6" s="216">
        <v>2021</v>
      </c>
      <c r="F6" s="216">
        <v>2022</v>
      </c>
      <c r="G6" s="216">
        <v>2023</v>
      </c>
      <c r="H6" s="216">
        <v>2024</v>
      </c>
      <c r="I6" s="204" t="str">
        <f>CONCATENATE("var. ",RIGHT(H6,2),"/",RIGHT(G6,2))</f>
        <v>var. 24/23</v>
      </c>
      <c r="J6" s="204" t="str">
        <f>CONCATENATE("var. ",RIGHT(H6,2),"/",RIGHT(E6,2))</f>
        <v>var. 24/21</v>
      </c>
      <c r="K6" s="203" t="str">
        <f>CONCATENATE("dif. ",RIGHT(H6,2),"/",RIGHT(G6,2))</f>
        <v>dif. 24/23</v>
      </c>
      <c r="L6" s="203" t="str">
        <f>CONCATENATE("dif. ",RIGHT(H6,2),"/",RIGHT(E6,2))</f>
        <v>dif. 24/21</v>
      </c>
      <c r="M6" s="204" t="str">
        <f>CONCATENATE("Cuota s/ total lugares de residencia ",RIGHT(H6,4))</f>
        <v>Cuota s/ total lugares de residencia 2024</v>
      </c>
    </row>
    <row r="7" spans="1:14" s="175" customFormat="1" x14ac:dyDescent="0.25">
      <c r="B7" s="181" t="s">
        <v>43</v>
      </c>
      <c r="C7" s="182"/>
      <c r="D7" s="182"/>
      <c r="E7" s="182"/>
      <c r="F7" s="182"/>
      <c r="G7" s="182"/>
      <c r="H7" s="182"/>
      <c r="I7" s="182"/>
      <c r="J7" s="182"/>
      <c r="K7" s="182"/>
      <c r="L7" s="182"/>
      <c r="M7" s="182"/>
    </row>
    <row r="8" spans="1:14" x14ac:dyDescent="0.25">
      <c r="A8" s="1">
        <v>3</v>
      </c>
      <c r="B8" s="185" t="s">
        <v>68</v>
      </c>
      <c r="C8" s="207">
        <v>34034766</v>
      </c>
      <c r="D8" s="207">
        <v>10243785</v>
      </c>
      <c r="E8" s="207">
        <v>13903380</v>
      </c>
      <c r="F8" s="207">
        <v>31405937</v>
      </c>
      <c r="G8" s="207">
        <v>34509923</v>
      </c>
      <c r="H8" s="207">
        <v>36076748</v>
      </c>
      <c r="I8" s="208">
        <f>IFERROR(H8/G8-1,"-")</f>
        <v>4.540215867766495E-2</v>
      </c>
      <c r="J8" s="208">
        <f>IFERROR(H8/E8-1,"-")</f>
        <v>1.5948185261425638</v>
      </c>
      <c r="K8" s="207">
        <f>H8-G8</f>
        <v>1566825</v>
      </c>
      <c r="L8" s="207">
        <f>H8-E8</f>
        <v>22173368</v>
      </c>
      <c r="M8" s="208">
        <f>H8/H$8</f>
        <v>1</v>
      </c>
      <c r="N8" s="101"/>
    </row>
    <row r="9" spans="1:14" x14ac:dyDescent="0.25">
      <c r="A9" s="1" t="s">
        <v>96</v>
      </c>
      <c r="B9" s="188" t="s">
        <v>97</v>
      </c>
      <c r="C9" s="189">
        <v>4613933</v>
      </c>
      <c r="D9" s="189">
        <v>1666329</v>
      </c>
      <c r="E9" s="189">
        <v>2851484</v>
      </c>
      <c r="F9" s="189">
        <v>4154268</v>
      </c>
      <c r="G9" s="189">
        <v>4256196</v>
      </c>
      <c r="H9" s="189">
        <v>4222474</v>
      </c>
      <c r="I9" s="190">
        <f>IFERROR(H9/G9-1,"-")</f>
        <v>-7.9230373789177522E-3</v>
      </c>
      <c r="J9" s="209">
        <f t="shared" ref="J9:J20" si="0">IFERROR(H9/E9-1,"-")</f>
        <v>0.48079877004394911</v>
      </c>
      <c r="K9" s="189">
        <f t="shared" ref="K9:K19" si="1">H9-G9</f>
        <v>-33722</v>
      </c>
      <c r="L9" s="189">
        <f t="shared" ref="L9:L20" si="2">H9-E9</f>
        <v>1370990</v>
      </c>
      <c r="M9" s="190">
        <f>H9/H$8</f>
        <v>0.11704142513066865</v>
      </c>
      <c r="N9" s="101"/>
    </row>
    <row r="10" spans="1:14" x14ac:dyDescent="0.25">
      <c r="A10" s="191" t="s">
        <v>103</v>
      </c>
      <c r="B10" s="192" t="s">
        <v>103</v>
      </c>
      <c r="C10" s="193">
        <v>1301233</v>
      </c>
      <c r="D10" s="193">
        <v>564792</v>
      </c>
      <c r="E10" s="193">
        <v>1116779</v>
      </c>
      <c r="F10" s="193">
        <v>1214668</v>
      </c>
      <c r="G10" s="193">
        <v>1317693</v>
      </c>
      <c r="H10" s="193">
        <v>1326202</v>
      </c>
      <c r="I10" s="194">
        <f>IFERROR(H10/G10-1,"-")</f>
        <v>6.4574980666969317E-3</v>
      </c>
      <c r="J10" s="210">
        <f t="shared" si="0"/>
        <v>0.18752412070785707</v>
      </c>
      <c r="K10" s="193">
        <f t="shared" si="1"/>
        <v>8509</v>
      </c>
      <c r="L10" s="193">
        <f t="shared" si="2"/>
        <v>209423</v>
      </c>
      <c r="M10" s="194">
        <f>H10/H$8</f>
        <v>3.676057498308883E-2</v>
      </c>
      <c r="N10" s="101"/>
    </row>
    <row r="11" spans="1:14" x14ac:dyDescent="0.25">
      <c r="A11" s="191" t="s">
        <v>100</v>
      </c>
      <c r="B11" s="192" t="s">
        <v>100</v>
      </c>
      <c r="C11" s="193">
        <v>3312700</v>
      </c>
      <c r="D11" s="193">
        <v>1101537</v>
      </c>
      <c r="E11" s="193">
        <v>1734705</v>
      </c>
      <c r="F11" s="193">
        <v>2939600</v>
      </c>
      <c r="G11" s="193">
        <v>2938503</v>
      </c>
      <c r="H11" s="193">
        <v>2896272</v>
      </c>
      <c r="I11" s="194">
        <f>IFERROR(H11/G11-1,"-")</f>
        <v>-1.4371603500149543E-2</v>
      </c>
      <c r="J11" s="210">
        <f t="shared" si="0"/>
        <v>0.66960491841552305</v>
      </c>
      <c r="K11" s="193">
        <f t="shared" si="1"/>
        <v>-42231</v>
      </c>
      <c r="L11" s="193">
        <f t="shared" si="2"/>
        <v>1161567</v>
      </c>
      <c r="M11" s="194">
        <f>H11/H$8</f>
        <v>8.0280850147579824E-2</v>
      </c>
      <c r="N11" s="101"/>
    </row>
    <row r="12" spans="1:14" x14ac:dyDescent="0.25">
      <c r="A12" s="1"/>
      <c r="B12" s="188" t="s">
        <v>107</v>
      </c>
      <c r="C12" s="189">
        <v>29420833</v>
      </c>
      <c r="D12" s="189">
        <v>8577456</v>
      </c>
      <c r="E12" s="189">
        <v>11051896</v>
      </c>
      <c r="F12" s="189">
        <v>27251669</v>
      </c>
      <c r="G12" s="189">
        <v>30253727</v>
      </c>
      <c r="H12" s="189">
        <v>31854274</v>
      </c>
      <c r="I12" s="190">
        <f>IFERROR(H12/G12-1,"-")</f>
        <v>5.2904126489936365E-2</v>
      </c>
      <c r="J12" s="209">
        <f t="shared" si="0"/>
        <v>1.8822451821841248</v>
      </c>
      <c r="K12" s="189">
        <f t="shared" si="1"/>
        <v>1600547</v>
      </c>
      <c r="L12" s="189">
        <f t="shared" si="2"/>
        <v>20802378</v>
      </c>
      <c r="M12" s="190">
        <f>H12/H$8</f>
        <v>0.88295857486933138</v>
      </c>
      <c r="N12" s="101"/>
    </row>
    <row r="13" spans="1:14" s="74" customFormat="1" x14ac:dyDescent="0.25">
      <c r="B13" s="192" t="s">
        <v>110</v>
      </c>
      <c r="C13" s="193">
        <v>13160030</v>
      </c>
      <c r="D13" s="193">
        <v>3390819</v>
      </c>
      <c r="E13" s="193">
        <v>3350798</v>
      </c>
      <c r="F13" s="193">
        <v>12657617</v>
      </c>
      <c r="G13" s="193">
        <v>13883101</v>
      </c>
      <c r="H13" s="193">
        <v>14673664</v>
      </c>
      <c r="I13" s="194">
        <f t="shared" ref="I13:I20" si="3">IFERROR(H13/G13-1,"-")</f>
        <v>5.6944266270194221E-2</v>
      </c>
      <c r="J13" s="210">
        <f t="shared" si="0"/>
        <v>3.3791550550048077</v>
      </c>
      <c r="K13" s="193">
        <f t="shared" si="1"/>
        <v>790563</v>
      </c>
      <c r="L13" s="193">
        <f t="shared" si="2"/>
        <v>11322866</v>
      </c>
      <c r="M13" s="194">
        <f t="shared" ref="M13:M20" si="4">H13/H$8</f>
        <v>0.40673466466545155</v>
      </c>
      <c r="N13" s="195"/>
    </row>
    <row r="14" spans="1:14" s="74" customFormat="1" x14ac:dyDescent="0.25">
      <c r="B14" s="192" t="s">
        <v>113</v>
      </c>
      <c r="C14" s="193">
        <v>4424103</v>
      </c>
      <c r="D14" s="193">
        <v>1278654</v>
      </c>
      <c r="E14" s="193">
        <v>1806937</v>
      </c>
      <c r="F14" s="193">
        <v>3169256</v>
      </c>
      <c r="G14" s="193">
        <v>3598054</v>
      </c>
      <c r="H14" s="193">
        <v>3756774</v>
      </c>
      <c r="I14" s="194">
        <f t="shared" si="3"/>
        <v>4.4112734272470533E-2</v>
      </c>
      <c r="J14" s="210">
        <f t="shared" si="0"/>
        <v>1.0790841075256083</v>
      </c>
      <c r="K14" s="193">
        <f t="shared" si="1"/>
        <v>158720</v>
      </c>
      <c r="L14" s="193">
        <f t="shared" si="2"/>
        <v>1949837</v>
      </c>
      <c r="M14" s="194">
        <f t="shared" si="4"/>
        <v>0.10413283370219512</v>
      </c>
      <c r="N14" s="195"/>
    </row>
    <row r="15" spans="1:14" x14ac:dyDescent="0.25">
      <c r="A15" s="1"/>
      <c r="B15" s="192" t="s">
        <v>116</v>
      </c>
      <c r="C15" s="193">
        <v>1180822</v>
      </c>
      <c r="D15" s="193">
        <v>395218</v>
      </c>
      <c r="E15" s="193">
        <v>815902</v>
      </c>
      <c r="F15" s="193">
        <v>1288352</v>
      </c>
      <c r="G15" s="193">
        <v>1520450</v>
      </c>
      <c r="H15" s="193">
        <v>1590542</v>
      </c>
      <c r="I15" s="194">
        <f t="shared" si="3"/>
        <v>4.6099510013482892E-2</v>
      </c>
      <c r="J15" s="210">
        <f t="shared" si="0"/>
        <v>0.94942774990133616</v>
      </c>
      <c r="K15" s="193">
        <f t="shared" si="1"/>
        <v>70092</v>
      </c>
      <c r="L15" s="193">
        <f t="shared" si="2"/>
        <v>774640</v>
      </c>
      <c r="M15" s="194">
        <f t="shared" si="4"/>
        <v>4.408773207607293E-2</v>
      </c>
      <c r="N15" s="101"/>
    </row>
    <row r="16" spans="1:14" x14ac:dyDescent="0.25">
      <c r="A16" s="1"/>
      <c r="B16" s="192" t="s">
        <v>123</v>
      </c>
      <c r="C16" s="193">
        <v>1116998</v>
      </c>
      <c r="D16" s="193">
        <v>302698</v>
      </c>
      <c r="E16" s="193">
        <v>691981</v>
      </c>
      <c r="F16" s="193">
        <v>1287744</v>
      </c>
      <c r="G16" s="193">
        <v>1318357</v>
      </c>
      <c r="H16" s="193">
        <v>1375692</v>
      </c>
      <c r="I16" s="194">
        <f t="shared" si="3"/>
        <v>4.3489737605216128E-2</v>
      </c>
      <c r="J16" s="210">
        <f t="shared" si="0"/>
        <v>0.98804880480822455</v>
      </c>
      <c r="K16" s="193">
        <f t="shared" si="1"/>
        <v>57335</v>
      </c>
      <c r="L16" s="193">
        <f t="shared" si="2"/>
        <v>683711</v>
      </c>
      <c r="M16" s="194">
        <f t="shared" si="4"/>
        <v>3.8132372685032473E-2</v>
      </c>
      <c r="N16" s="101"/>
    </row>
    <row r="17" spans="1:14" x14ac:dyDescent="0.25">
      <c r="A17" s="1"/>
      <c r="B17" s="192" t="s">
        <v>119</v>
      </c>
      <c r="C17" s="193">
        <v>1084813</v>
      </c>
      <c r="D17" s="193">
        <v>443857</v>
      </c>
      <c r="E17" s="193">
        <v>726467</v>
      </c>
      <c r="F17" s="193">
        <v>1124652</v>
      </c>
      <c r="G17" s="193">
        <v>1172687</v>
      </c>
      <c r="H17" s="193">
        <v>1202962</v>
      </c>
      <c r="I17" s="194">
        <f t="shared" si="3"/>
        <v>2.5816778049044586E-2</v>
      </c>
      <c r="J17" s="210">
        <f t="shared" si="0"/>
        <v>0.65590728828701095</v>
      </c>
      <c r="K17" s="193">
        <f t="shared" si="1"/>
        <v>30275</v>
      </c>
      <c r="L17" s="193">
        <f t="shared" si="2"/>
        <v>476495</v>
      </c>
      <c r="M17" s="194">
        <f t="shared" si="4"/>
        <v>3.3344524290271398E-2</v>
      </c>
      <c r="N17" s="101"/>
    </row>
    <row r="18" spans="1:14" x14ac:dyDescent="0.25">
      <c r="A18" s="1"/>
      <c r="B18" s="192" t="s">
        <v>128</v>
      </c>
      <c r="C18" s="193">
        <v>594834</v>
      </c>
      <c r="D18" s="193">
        <v>241432</v>
      </c>
      <c r="E18" s="193">
        <v>191434</v>
      </c>
      <c r="F18" s="193">
        <v>491173</v>
      </c>
      <c r="G18" s="193">
        <v>523681</v>
      </c>
      <c r="H18" s="193">
        <v>511763</v>
      </c>
      <c r="I18" s="194">
        <f t="shared" si="3"/>
        <v>-2.2758129471949551E-2</v>
      </c>
      <c r="J18" s="210">
        <f t="shared" si="0"/>
        <v>1.6733129956016173</v>
      </c>
      <c r="K18" s="193">
        <f t="shared" si="1"/>
        <v>-11918</v>
      </c>
      <c r="L18" s="193">
        <f t="shared" si="2"/>
        <v>320329</v>
      </c>
      <c r="M18" s="194">
        <f t="shared" si="4"/>
        <v>1.4185397198217533E-2</v>
      </c>
      <c r="N18" s="101"/>
    </row>
    <row r="19" spans="1:14" x14ac:dyDescent="0.25">
      <c r="A19" s="191" t="s">
        <v>144</v>
      </c>
      <c r="B19" s="192" t="s">
        <v>131</v>
      </c>
      <c r="C19" s="193">
        <v>847396</v>
      </c>
      <c r="D19" s="193">
        <v>356220</v>
      </c>
      <c r="E19" s="193">
        <v>171613</v>
      </c>
      <c r="F19" s="193">
        <v>432862</v>
      </c>
      <c r="G19" s="193">
        <v>543249</v>
      </c>
      <c r="H19" s="193">
        <v>528059</v>
      </c>
      <c r="I19" s="194">
        <f t="shared" si="3"/>
        <v>-2.796139523496588E-2</v>
      </c>
      <c r="J19" s="210">
        <f t="shared" si="0"/>
        <v>2.0770337911463583</v>
      </c>
      <c r="K19" s="193">
        <f t="shared" si="1"/>
        <v>-15190</v>
      </c>
      <c r="L19" s="193">
        <f t="shared" si="2"/>
        <v>356446</v>
      </c>
      <c r="M19" s="194">
        <f t="shared" si="4"/>
        <v>1.463710088281793E-2</v>
      </c>
      <c r="N19" s="101"/>
    </row>
    <row r="20" spans="1:14" x14ac:dyDescent="0.25">
      <c r="A20" s="196" t="s">
        <v>145</v>
      </c>
      <c r="B20" s="197" t="s">
        <v>145</v>
      </c>
      <c r="C20" s="198">
        <f t="shared" ref="C20" si="5">C12-SUM(C13:C19)</f>
        <v>7011837</v>
      </c>
      <c r="D20" s="198">
        <f t="shared" ref="D20:H20" si="6">D12-SUM(D13:D19)</f>
        <v>2168558</v>
      </c>
      <c r="E20" s="198">
        <f t="shared" si="6"/>
        <v>3296764</v>
      </c>
      <c r="F20" s="198">
        <f t="shared" si="6"/>
        <v>6800013</v>
      </c>
      <c r="G20" s="198">
        <f t="shared" si="6"/>
        <v>7694148</v>
      </c>
      <c r="H20" s="198">
        <f t="shared" si="6"/>
        <v>8214818</v>
      </c>
      <c r="I20" s="199">
        <f t="shared" si="3"/>
        <v>6.7670910411393281E-2</v>
      </c>
      <c r="J20" s="211">
        <f t="shared" si="0"/>
        <v>1.4917822446496021</v>
      </c>
      <c r="K20" s="198">
        <f>H20-G20</f>
        <v>520670</v>
      </c>
      <c r="L20" s="198">
        <f t="shared" si="2"/>
        <v>4918054</v>
      </c>
      <c r="M20" s="199">
        <f t="shared" si="4"/>
        <v>0.22770394936927241</v>
      </c>
      <c r="N20" s="101"/>
    </row>
    <row r="21" spans="1:14" s="175" customFormat="1" x14ac:dyDescent="0.25">
      <c r="B21" s="184" t="s">
        <v>44</v>
      </c>
      <c r="C21" s="182"/>
      <c r="D21" s="182"/>
      <c r="E21" s="182"/>
      <c r="F21" s="182"/>
      <c r="G21" s="182"/>
      <c r="H21" s="182"/>
      <c r="I21" s="182"/>
      <c r="J21" s="182"/>
      <c r="K21" s="182"/>
      <c r="L21" s="182"/>
      <c r="M21" s="182"/>
    </row>
    <row r="22" spans="1:14" x14ac:dyDescent="0.25">
      <c r="A22" s="1">
        <v>3</v>
      </c>
      <c r="B22" s="185" t="s">
        <v>68</v>
      </c>
      <c r="C22" s="207">
        <v>13105945</v>
      </c>
      <c r="D22" s="207">
        <v>3913809</v>
      </c>
      <c r="E22" s="207">
        <v>5763674</v>
      </c>
      <c r="F22" s="207">
        <v>12632387</v>
      </c>
      <c r="G22" s="207">
        <v>13590517</v>
      </c>
      <c r="H22" s="207">
        <v>13839613</v>
      </c>
      <c r="I22" s="208">
        <f>IFERROR(H22/G22-1,"-")</f>
        <v>1.8328662551983843E-2</v>
      </c>
      <c r="J22" s="208">
        <f>IFERROR(H22/E22-1,"-")</f>
        <v>1.4011790049194315</v>
      </c>
      <c r="K22" s="207">
        <f>H22-G22</f>
        <v>249096</v>
      </c>
      <c r="L22" s="207">
        <f>H22-E22</f>
        <v>8075939</v>
      </c>
      <c r="M22" s="208">
        <f>H22/H$8</f>
        <v>0.38361586803777326</v>
      </c>
      <c r="N22" s="101"/>
    </row>
    <row r="23" spans="1:14" x14ac:dyDescent="0.25">
      <c r="A23" s="1" t="s">
        <v>96</v>
      </c>
      <c r="B23" s="188" t="s">
        <v>97</v>
      </c>
      <c r="C23" s="189">
        <v>1013579</v>
      </c>
      <c r="D23" s="189">
        <v>419753</v>
      </c>
      <c r="E23" s="189">
        <v>926094</v>
      </c>
      <c r="F23" s="189">
        <v>924124</v>
      </c>
      <c r="G23" s="189">
        <v>817242</v>
      </c>
      <c r="H23" s="189">
        <v>742610</v>
      </c>
      <c r="I23" s="190">
        <f>IFERROR(H23/G23-1,"-")</f>
        <v>-9.132178718176498E-2</v>
      </c>
      <c r="J23" s="209">
        <f t="shared" ref="J23:J34" si="7">IFERROR(H23/E23-1,"-")</f>
        <v>-0.19812675603124519</v>
      </c>
      <c r="K23" s="189">
        <f t="shared" ref="K23:K33" si="8">H23-G23</f>
        <v>-74632</v>
      </c>
      <c r="L23" s="189">
        <f t="shared" ref="L23:L34" si="9">H23-E23</f>
        <v>-183484</v>
      </c>
      <c r="M23" s="190">
        <f>H23/H$8</f>
        <v>2.0584172387156402E-2</v>
      </c>
      <c r="N23" s="101"/>
    </row>
    <row r="24" spans="1:14" x14ac:dyDescent="0.25">
      <c r="A24" s="191" t="s">
        <v>103</v>
      </c>
      <c r="B24" s="192" t="s">
        <v>103</v>
      </c>
      <c r="C24" s="193">
        <v>409352</v>
      </c>
      <c r="D24" s="193">
        <v>197437</v>
      </c>
      <c r="E24" s="193">
        <v>341894</v>
      </c>
      <c r="F24" s="193">
        <v>286571</v>
      </c>
      <c r="G24" s="193">
        <v>256506</v>
      </c>
      <c r="H24" s="193">
        <v>219209</v>
      </c>
      <c r="I24" s="194">
        <f>IFERROR(H24/G24-1,"-")</f>
        <v>-0.14540400614410576</v>
      </c>
      <c r="J24" s="210">
        <f t="shared" si="7"/>
        <v>-0.35883928937038967</v>
      </c>
      <c r="K24" s="193">
        <f t="shared" si="8"/>
        <v>-37297</v>
      </c>
      <c r="L24" s="193">
        <f t="shared" si="9"/>
        <v>-122685</v>
      </c>
      <c r="M24" s="194">
        <f>H24/H$8</f>
        <v>6.0761851373078305E-3</v>
      </c>
      <c r="N24" s="101"/>
    </row>
    <row r="25" spans="1:14" x14ac:dyDescent="0.25">
      <c r="A25" s="191" t="s">
        <v>100</v>
      </c>
      <c r="B25" s="192" t="s">
        <v>100</v>
      </c>
      <c r="C25" s="193">
        <v>604227</v>
      </c>
      <c r="D25" s="193">
        <v>222316</v>
      </c>
      <c r="E25" s="193">
        <v>584200</v>
      </c>
      <c r="F25" s="193">
        <v>637553</v>
      </c>
      <c r="G25" s="193">
        <v>560736</v>
      </c>
      <c r="H25" s="193">
        <v>523401</v>
      </c>
      <c r="I25" s="194">
        <f>IFERROR(H25/G25-1,"-")</f>
        <v>-6.6582134908406143E-2</v>
      </c>
      <c r="J25" s="210">
        <f t="shared" si="7"/>
        <v>-0.10407223553577538</v>
      </c>
      <c r="K25" s="193">
        <f t="shared" si="8"/>
        <v>-37335</v>
      </c>
      <c r="L25" s="193">
        <f t="shared" si="9"/>
        <v>-60799</v>
      </c>
      <c r="M25" s="194">
        <f>H25/H$8</f>
        <v>1.4507987249848572E-2</v>
      </c>
      <c r="N25" s="101"/>
    </row>
    <row r="26" spans="1:14" x14ac:dyDescent="0.25">
      <c r="A26" s="1"/>
      <c r="B26" s="188" t="s">
        <v>107</v>
      </c>
      <c r="C26" s="189">
        <v>12092366</v>
      </c>
      <c r="D26" s="189">
        <v>3494056</v>
      </c>
      <c r="E26" s="189">
        <v>4837580</v>
      </c>
      <c r="F26" s="189">
        <v>11708263</v>
      </c>
      <c r="G26" s="189">
        <v>12773275</v>
      </c>
      <c r="H26" s="189">
        <v>13097003</v>
      </c>
      <c r="I26" s="190">
        <f>IFERROR(H26/G26-1,"-")</f>
        <v>2.5344165846268973E-2</v>
      </c>
      <c r="J26" s="209">
        <f t="shared" si="7"/>
        <v>1.7073460283860937</v>
      </c>
      <c r="K26" s="189">
        <f t="shared" si="8"/>
        <v>323728</v>
      </c>
      <c r="L26" s="189">
        <f t="shared" si="9"/>
        <v>8259423</v>
      </c>
      <c r="M26" s="190">
        <f>H26/H$8</f>
        <v>0.36303169565061683</v>
      </c>
      <c r="N26" s="101"/>
    </row>
    <row r="27" spans="1:14" s="74" customFormat="1" x14ac:dyDescent="0.25">
      <c r="B27" s="192" t="s">
        <v>110</v>
      </c>
      <c r="C27" s="193">
        <v>5650065</v>
      </c>
      <c r="D27" s="193">
        <v>1483938</v>
      </c>
      <c r="E27" s="193">
        <v>1575483</v>
      </c>
      <c r="F27" s="193">
        <v>5839663</v>
      </c>
      <c r="G27" s="193">
        <v>6456134</v>
      </c>
      <c r="H27" s="193">
        <v>6689570</v>
      </c>
      <c r="I27" s="194">
        <f t="shared" ref="I27:I34" si="10">IFERROR(H27/G27-1,"-")</f>
        <v>3.6157242089460917E-2</v>
      </c>
      <c r="J27" s="210">
        <f t="shared" si="7"/>
        <v>3.2460439116131372</v>
      </c>
      <c r="K27" s="193">
        <f t="shared" si="8"/>
        <v>233436</v>
      </c>
      <c r="L27" s="193">
        <f t="shared" si="9"/>
        <v>5114087</v>
      </c>
      <c r="M27" s="194">
        <f t="shared" ref="M27:M34" si="11">H27/H$8</f>
        <v>0.1854260810869095</v>
      </c>
      <c r="N27" s="195"/>
    </row>
    <row r="28" spans="1:14" s="74" customFormat="1" x14ac:dyDescent="0.25">
      <c r="B28" s="192" t="s">
        <v>113</v>
      </c>
      <c r="C28" s="193">
        <v>1813831</v>
      </c>
      <c r="D28" s="193">
        <v>510569</v>
      </c>
      <c r="E28" s="193">
        <v>851193</v>
      </c>
      <c r="F28" s="193">
        <v>1420539</v>
      </c>
      <c r="G28" s="193">
        <v>1496214</v>
      </c>
      <c r="H28" s="193">
        <v>1483358</v>
      </c>
      <c r="I28" s="194">
        <f t="shared" si="10"/>
        <v>-8.5923537675760553E-3</v>
      </c>
      <c r="J28" s="210">
        <f t="shared" si="7"/>
        <v>0.7426811545677654</v>
      </c>
      <c r="K28" s="193">
        <f t="shared" si="8"/>
        <v>-12856</v>
      </c>
      <c r="L28" s="193">
        <f t="shared" si="9"/>
        <v>632165</v>
      </c>
      <c r="M28" s="194">
        <f t="shared" si="11"/>
        <v>4.111673258354661E-2</v>
      </c>
      <c r="N28" s="195"/>
    </row>
    <row r="29" spans="1:14" x14ac:dyDescent="0.25">
      <c r="A29" s="1"/>
      <c r="B29" s="192" t="s">
        <v>116</v>
      </c>
      <c r="C29" s="193">
        <v>428540</v>
      </c>
      <c r="D29" s="193">
        <v>173273</v>
      </c>
      <c r="E29" s="193">
        <v>321437</v>
      </c>
      <c r="F29" s="193">
        <v>466813</v>
      </c>
      <c r="G29" s="193">
        <v>535409</v>
      </c>
      <c r="H29" s="193">
        <v>462244</v>
      </c>
      <c r="I29" s="194">
        <f t="shared" si="10"/>
        <v>-0.13665254039435271</v>
      </c>
      <c r="J29" s="210">
        <f t="shared" si="7"/>
        <v>0.43805473545360374</v>
      </c>
      <c r="K29" s="193">
        <f t="shared" si="8"/>
        <v>-73165</v>
      </c>
      <c r="L29" s="193">
        <f t="shared" si="9"/>
        <v>140807</v>
      </c>
      <c r="M29" s="194">
        <f t="shared" si="11"/>
        <v>1.281279565441985E-2</v>
      </c>
      <c r="N29" s="101"/>
    </row>
    <row r="30" spans="1:14" x14ac:dyDescent="0.25">
      <c r="A30" s="1"/>
      <c r="B30" s="192" t="s">
        <v>123</v>
      </c>
      <c r="C30" s="193">
        <v>502164</v>
      </c>
      <c r="D30" s="193">
        <v>134940</v>
      </c>
      <c r="E30" s="193">
        <v>321774</v>
      </c>
      <c r="F30" s="193">
        <v>583899</v>
      </c>
      <c r="G30" s="193">
        <v>553235</v>
      </c>
      <c r="H30" s="193">
        <v>562616</v>
      </c>
      <c r="I30" s="194">
        <f t="shared" si="10"/>
        <v>1.695662783446461E-2</v>
      </c>
      <c r="J30" s="210">
        <f t="shared" si="7"/>
        <v>0.7484818537234208</v>
      </c>
      <c r="K30" s="193">
        <f t="shared" si="8"/>
        <v>9381</v>
      </c>
      <c r="L30" s="193">
        <f t="shared" si="9"/>
        <v>240842</v>
      </c>
      <c r="M30" s="194">
        <f t="shared" si="11"/>
        <v>1.5594975467300988E-2</v>
      </c>
      <c r="N30" s="101"/>
    </row>
    <row r="31" spans="1:14" x14ac:dyDescent="0.25">
      <c r="A31" s="1"/>
      <c r="B31" s="192" t="s">
        <v>119</v>
      </c>
      <c r="C31" s="193">
        <v>566275</v>
      </c>
      <c r="D31" s="193">
        <v>241515</v>
      </c>
      <c r="E31" s="193">
        <v>414396</v>
      </c>
      <c r="F31" s="193">
        <v>639629</v>
      </c>
      <c r="G31" s="193">
        <v>619738</v>
      </c>
      <c r="H31" s="193">
        <v>632422</v>
      </c>
      <c r="I31" s="194">
        <f t="shared" si="10"/>
        <v>2.0466713353062049E-2</v>
      </c>
      <c r="J31" s="210">
        <f t="shared" si="7"/>
        <v>0.52612959584551966</v>
      </c>
      <c r="K31" s="193">
        <f t="shared" si="8"/>
        <v>12684</v>
      </c>
      <c r="L31" s="193">
        <f t="shared" si="9"/>
        <v>218026</v>
      </c>
      <c r="M31" s="194">
        <f t="shared" si="11"/>
        <v>1.7529905966025539E-2</v>
      </c>
      <c r="N31" s="101"/>
    </row>
    <row r="32" spans="1:14" x14ac:dyDescent="0.25">
      <c r="A32" s="1"/>
      <c r="B32" s="192" t="s">
        <v>128</v>
      </c>
      <c r="C32" s="193">
        <v>242464</v>
      </c>
      <c r="D32" s="193">
        <v>95128</v>
      </c>
      <c r="E32" s="193">
        <v>58069</v>
      </c>
      <c r="F32" s="193">
        <v>177706</v>
      </c>
      <c r="G32" s="193">
        <v>184473</v>
      </c>
      <c r="H32" s="193">
        <v>184792</v>
      </c>
      <c r="I32" s="194">
        <f t="shared" si="10"/>
        <v>1.7292503509998003E-3</v>
      </c>
      <c r="J32" s="210">
        <f t="shared" si="7"/>
        <v>2.1822831459126211</v>
      </c>
      <c r="K32" s="193">
        <f t="shared" si="8"/>
        <v>319</v>
      </c>
      <c r="L32" s="193">
        <f t="shared" si="9"/>
        <v>126723</v>
      </c>
      <c r="M32" s="194">
        <f t="shared" si="11"/>
        <v>5.122191168671855E-3</v>
      </c>
      <c r="N32" s="101"/>
    </row>
    <row r="33" spans="1:14" x14ac:dyDescent="0.25">
      <c r="A33" s="191" t="s">
        <v>144</v>
      </c>
      <c r="B33" s="192" t="s">
        <v>131</v>
      </c>
      <c r="C33" s="193">
        <v>276453</v>
      </c>
      <c r="D33" s="193">
        <v>106598</v>
      </c>
      <c r="E33" s="193">
        <v>43884</v>
      </c>
      <c r="F33" s="193">
        <v>147837</v>
      </c>
      <c r="G33" s="193">
        <v>187545</v>
      </c>
      <c r="H33" s="193">
        <v>166807</v>
      </c>
      <c r="I33" s="194">
        <f t="shared" si="10"/>
        <v>-0.11057612839585163</v>
      </c>
      <c r="J33" s="210">
        <f t="shared" si="7"/>
        <v>2.8010892352565855</v>
      </c>
      <c r="K33" s="193">
        <f t="shared" si="8"/>
        <v>-20738</v>
      </c>
      <c r="L33" s="193">
        <f t="shared" si="9"/>
        <v>122923</v>
      </c>
      <c r="M33" s="194">
        <f t="shared" si="11"/>
        <v>4.6236706257448707E-3</v>
      </c>
      <c r="N33" s="101"/>
    </row>
    <row r="34" spans="1:14" x14ac:dyDescent="0.25">
      <c r="A34" s="196" t="s">
        <v>145</v>
      </c>
      <c r="B34" s="197" t="s">
        <v>145</v>
      </c>
      <c r="C34" s="198">
        <f t="shared" ref="C34" si="12">C26-SUM(C27:C33)</f>
        <v>2612574</v>
      </c>
      <c r="D34" s="198">
        <f t="shared" ref="D34:H34" si="13">D26-SUM(D27:D33)</f>
        <v>748095</v>
      </c>
      <c r="E34" s="198">
        <f t="shared" si="13"/>
        <v>1251344</v>
      </c>
      <c r="F34" s="198">
        <f t="shared" si="13"/>
        <v>2432177</v>
      </c>
      <c r="G34" s="198">
        <f t="shared" si="13"/>
        <v>2740527</v>
      </c>
      <c r="H34" s="198">
        <f t="shared" si="13"/>
        <v>2915194</v>
      </c>
      <c r="I34" s="199">
        <f t="shared" si="10"/>
        <v>6.3734821806170849E-2</v>
      </c>
      <c r="J34" s="211">
        <f t="shared" si="7"/>
        <v>1.3296503599329998</v>
      </c>
      <c r="K34" s="198">
        <f>H34-G34</f>
        <v>174667</v>
      </c>
      <c r="L34" s="198">
        <f t="shared" si="9"/>
        <v>1663850</v>
      </c>
      <c r="M34" s="199">
        <f t="shared" si="11"/>
        <v>8.0805343097997639E-2</v>
      </c>
      <c r="N34" s="101"/>
    </row>
    <row r="35" spans="1:14" s="175" customFormat="1" x14ac:dyDescent="0.25">
      <c r="B35" s="184" t="s">
        <v>45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</row>
    <row r="36" spans="1:14" x14ac:dyDescent="0.25">
      <c r="A36" s="1">
        <v>3</v>
      </c>
      <c r="B36" s="185" t="s">
        <v>68</v>
      </c>
      <c r="C36" s="207">
        <v>10093577</v>
      </c>
      <c r="D36" s="207">
        <v>2858440</v>
      </c>
      <c r="E36" s="207">
        <v>3367162</v>
      </c>
      <c r="F36" s="207">
        <v>8865243</v>
      </c>
      <c r="G36" s="207">
        <v>9739308</v>
      </c>
      <c r="H36" s="207">
        <v>10014981</v>
      </c>
      <c r="I36" s="208">
        <f>IFERROR(H36/G36-1,"-")</f>
        <v>2.8305193757092395E-2</v>
      </c>
      <c r="J36" s="208">
        <f>IFERROR(H36/E36-1,"-")</f>
        <v>1.9743092253951549</v>
      </c>
      <c r="K36" s="207">
        <f>H36-G36</f>
        <v>275673</v>
      </c>
      <c r="L36" s="207">
        <f>H36-E36</f>
        <v>6647819</v>
      </c>
      <c r="M36" s="208">
        <f>H36/H$8</f>
        <v>0.2776020998344973</v>
      </c>
      <c r="N36" s="101"/>
    </row>
    <row r="37" spans="1:14" x14ac:dyDescent="0.25">
      <c r="A37" s="1" t="s">
        <v>96</v>
      </c>
      <c r="B37" s="188" t="s">
        <v>97</v>
      </c>
      <c r="C37" s="189">
        <v>614530</v>
      </c>
      <c r="D37" s="189">
        <v>241430</v>
      </c>
      <c r="E37" s="189">
        <v>350874</v>
      </c>
      <c r="F37" s="189">
        <v>513218</v>
      </c>
      <c r="G37" s="189">
        <v>576863</v>
      </c>
      <c r="H37" s="189">
        <v>551747</v>
      </c>
      <c r="I37" s="190">
        <f>IFERROR(H37/G37-1,"-")</f>
        <v>-4.3538933854312067E-2</v>
      </c>
      <c r="J37" s="209">
        <f t="shared" ref="J37:J48" si="14">IFERROR(H37/E37-1,"-")</f>
        <v>0.57249325968866316</v>
      </c>
      <c r="K37" s="189">
        <f t="shared" ref="K37:K47" si="15">H37-G37</f>
        <v>-25116</v>
      </c>
      <c r="L37" s="189">
        <f t="shared" ref="L37:L48" si="16">H37-E37</f>
        <v>200873</v>
      </c>
      <c r="M37" s="190">
        <f>H37/H$8</f>
        <v>1.529370108414428E-2</v>
      </c>
      <c r="N37" s="101"/>
    </row>
    <row r="38" spans="1:14" x14ac:dyDescent="0.25">
      <c r="A38" s="191" t="s">
        <v>103</v>
      </c>
      <c r="B38" s="192" t="s">
        <v>103</v>
      </c>
      <c r="C38" s="193">
        <v>210543</v>
      </c>
      <c r="D38" s="193">
        <v>92534</v>
      </c>
      <c r="E38" s="193">
        <v>131066</v>
      </c>
      <c r="F38" s="193">
        <v>155108</v>
      </c>
      <c r="G38" s="193">
        <v>218201</v>
      </c>
      <c r="H38" s="193">
        <v>239030</v>
      </c>
      <c r="I38" s="194">
        <f>IFERROR(H38/G38-1,"-")</f>
        <v>9.5457857663347134E-2</v>
      </c>
      <c r="J38" s="210">
        <f t="shared" si="14"/>
        <v>0.82373765888941453</v>
      </c>
      <c r="K38" s="193">
        <f t="shared" si="15"/>
        <v>20829</v>
      </c>
      <c r="L38" s="193">
        <f t="shared" si="16"/>
        <v>107964</v>
      </c>
      <c r="M38" s="194">
        <f>H38/H$8</f>
        <v>6.6255971852008395E-3</v>
      </c>
      <c r="N38" s="101"/>
    </row>
    <row r="39" spans="1:14" x14ac:dyDescent="0.25">
      <c r="A39" s="191" t="s">
        <v>100</v>
      </c>
      <c r="B39" s="192" t="s">
        <v>100</v>
      </c>
      <c r="C39" s="193">
        <v>403987</v>
      </c>
      <c r="D39" s="193">
        <v>148896</v>
      </c>
      <c r="E39" s="193">
        <v>219808</v>
      </c>
      <c r="F39" s="193">
        <v>358110</v>
      </c>
      <c r="G39" s="193">
        <v>358662</v>
      </c>
      <c r="H39" s="193">
        <v>312717</v>
      </c>
      <c r="I39" s="194">
        <f>IFERROR(H39/G39-1,"-")</f>
        <v>-0.1281011091222376</v>
      </c>
      <c r="J39" s="210">
        <f t="shared" si="14"/>
        <v>0.4226825229291018</v>
      </c>
      <c r="K39" s="193">
        <f t="shared" si="15"/>
        <v>-45945</v>
      </c>
      <c r="L39" s="193">
        <f t="shared" si="16"/>
        <v>92909</v>
      </c>
      <c r="M39" s="194">
        <f>H39/H$8</f>
        <v>8.6681038989434422E-3</v>
      </c>
      <c r="N39" s="101"/>
    </row>
    <row r="40" spans="1:14" x14ac:dyDescent="0.25">
      <c r="A40" s="1"/>
      <c r="B40" s="188" t="s">
        <v>107</v>
      </c>
      <c r="C40" s="189">
        <v>9479047</v>
      </c>
      <c r="D40" s="189">
        <v>2617010</v>
      </c>
      <c r="E40" s="189">
        <v>3016288</v>
      </c>
      <c r="F40" s="189">
        <v>8352025</v>
      </c>
      <c r="G40" s="189">
        <v>9162445</v>
      </c>
      <c r="H40" s="189">
        <v>9463234</v>
      </c>
      <c r="I40" s="190">
        <f>IFERROR(H40/G40-1,"-")</f>
        <v>3.2828464454629724E-2</v>
      </c>
      <c r="J40" s="209">
        <f t="shared" si="14"/>
        <v>2.1373774652818298</v>
      </c>
      <c r="K40" s="189">
        <f t="shared" si="15"/>
        <v>300789</v>
      </c>
      <c r="L40" s="189">
        <f t="shared" si="16"/>
        <v>6446946</v>
      </c>
      <c r="M40" s="190">
        <f>H40/H$8</f>
        <v>0.262308398750353</v>
      </c>
      <c r="N40" s="101"/>
    </row>
    <row r="41" spans="1:14" s="74" customFormat="1" x14ac:dyDescent="0.25">
      <c r="B41" s="192" t="s">
        <v>110</v>
      </c>
      <c r="C41" s="193">
        <v>5094935</v>
      </c>
      <c r="D41" s="193">
        <v>1173619</v>
      </c>
      <c r="E41" s="193">
        <v>1066343</v>
      </c>
      <c r="F41" s="193">
        <v>4256430</v>
      </c>
      <c r="G41" s="193">
        <v>4628153</v>
      </c>
      <c r="H41" s="193">
        <v>4858902</v>
      </c>
      <c r="I41" s="194">
        <f t="shared" ref="I41:I48" si="17">IFERROR(H41/G41-1,"-")</f>
        <v>4.9857686208731655E-2</v>
      </c>
      <c r="J41" s="210">
        <f t="shared" si="14"/>
        <v>3.5566032693045297</v>
      </c>
      <c r="K41" s="193">
        <f t="shared" si="15"/>
        <v>230749</v>
      </c>
      <c r="L41" s="193">
        <f t="shared" si="16"/>
        <v>3792559</v>
      </c>
      <c r="M41" s="194">
        <f t="shared" ref="M41:M48" si="18">H41/H$8</f>
        <v>0.13468237214728998</v>
      </c>
      <c r="N41" s="195"/>
    </row>
    <row r="42" spans="1:14" s="74" customFormat="1" x14ac:dyDescent="0.25">
      <c r="B42" s="192" t="s">
        <v>113</v>
      </c>
      <c r="C42" s="193">
        <v>470924</v>
      </c>
      <c r="D42" s="193">
        <v>139836</v>
      </c>
      <c r="E42" s="193">
        <v>174981</v>
      </c>
      <c r="F42" s="193">
        <v>311196</v>
      </c>
      <c r="G42" s="193">
        <v>358380</v>
      </c>
      <c r="H42" s="193">
        <v>358116</v>
      </c>
      <c r="I42" s="194">
        <f t="shared" si="17"/>
        <v>-7.3664825046038107E-4</v>
      </c>
      <c r="J42" s="210">
        <f t="shared" si="14"/>
        <v>1.0465993450717508</v>
      </c>
      <c r="K42" s="193">
        <f t="shared" si="15"/>
        <v>-264</v>
      </c>
      <c r="L42" s="193">
        <f t="shared" si="16"/>
        <v>183135</v>
      </c>
      <c r="M42" s="194">
        <f t="shared" si="18"/>
        <v>9.9265044620984125E-3</v>
      </c>
      <c r="N42" s="195"/>
    </row>
    <row r="43" spans="1:14" x14ac:dyDescent="0.25">
      <c r="A43" s="1"/>
      <c r="B43" s="192" t="s">
        <v>116</v>
      </c>
      <c r="C43" s="193">
        <v>178407</v>
      </c>
      <c r="D43" s="193">
        <v>67848</v>
      </c>
      <c r="E43" s="193">
        <v>127385</v>
      </c>
      <c r="F43" s="193">
        <v>198903</v>
      </c>
      <c r="G43" s="193">
        <v>247793</v>
      </c>
      <c r="H43" s="193">
        <v>245648</v>
      </c>
      <c r="I43" s="194">
        <f t="shared" si="17"/>
        <v>-8.6564188657468621E-3</v>
      </c>
      <c r="J43" s="210">
        <f t="shared" si="14"/>
        <v>0.92839031283118101</v>
      </c>
      <c r="K43" s="193">
        <f t="shared" si="15"/>
        <v>-2145</v>
      </c>
      <c r="L43" s="193">
        <f t="shared" si="16"/>
        <v>118263</v>
      </c>
      <c r="M43" s="194">
        <f t="shared" si="18"/>
        <v>6.8090394400293509E-3</v>
      </c>
      <c r="N43" s="101"/>
    </row>
    <row r="44" spans="1:14" x14ac:dyDescent="0.25">
      <c r="A44" s="1"/>
      <c r="B44" s="192" t="s">
        <v>123</v>
      </c>
      <c r="C44" s="193">
        <v>451476</v>
      </c>
      <c r="D44" s="193">
        <v>124287</v>
      </c>
      <c r="E44" s="193">
        <v>239923</v>
      </c>
      <c r="F44" s="193">
        <v>477050</v>
      </c>
      <c r="G44" s="193">
        <v>501096</v>
      </c>
      <c r="H44" s="193">
        <v>499671</v>
      </c>
      <c r="I44" s="194">
        <f t="shared" si="17"/>
        <v>-2.8437664639111571E-3</v>
      </c>
      <c r="J44" s="210">
        <f t="shared" si="14"/>
        <v>1.0826306773423138</v>
      </c>
      <c r="K44" s="193">
        <f t="shared" si="15"/>
        <v>-1425</v>
      </c>
      <c r="L44" s="193">
        <f t="shared" si="16"/>
        <v>259748</v>
      </c>
      <c r="M44" s="194">
        <f t="shared" si="18"/>
        <v>1.3850222863768098E-2</v>
      </c>
      <c r="N44" s="101"/>
    </row>
    <row r="45" spans="1:14" x14ac:dyDescent="0.25">
      <c r="A45" s="1"/>
      <c r="B45" s="192" t="s">
        <v>119</v>
      </c>
      <c r="C45" s="193">
        <v>353625</v>
      </c>
      <c r="D45" s="193">
        <v>131712</v>
      </c>
      <c r="E45" s="193">
        <v>184201</v>
      </c>
      <c r="F45" s="193">
        <v>318686</v>
      </c>
      <c r="G45" s="193">
        <v>374932</v>
      </c>
      <c r="H45" s="193">
        <v>372782</v>
      </c>
      <c r="I45" s="194">
        <f t="shared" si="17"/>
        <v>-5.7343731663341835E-3</v>
      </c>
      <c r="J45" s="210">
        <f t="shared" si="14"/>
        <v>1.0237783725386942</v>
      </c>
      <c r="K45" s="193">
        <f t="shared" si="15"/>
        <v>-2150</v>
      </c>
      <c r="L45" s="193">
        <f t="shared" si="16"/>
        <v>188581</v>
      </c>
      <c r="M45" s="194">
        <f t="shared" si="18"/>
        <v>1.0333026690764921E-2</v>
      </c>
      <c r="N45" s="101"/>
    </row>
    <row r="46" spans="1:14" x14ac:dyDescent="0.25">
      <c r="A46" s="1"/>
      <c r="B46" s="192" t="s">
        <v>128</v>
      </c>
      <c r="C46" s="193">
        <v>227686</v>
      </c>
      <c r="D46" s="193">
        <v>86739</v>
      </c>
      <c r="E46" s="193">
        <v>81833</v>
      </c>
      <c r="F46" s="193">
        <v>185692</v>
      </c>
      <c r="G46" s="193">
        <v>188339</v>
      </c>
      <c r="H46" s="193">
        <v>187108</v>
      </c>
      <c r="I46" s="194">
        <f t="shared" si="17"/>
        <v>-6.5360865248301758E-3</v>
      </c>
      <c r="J46" s="210">
        <f t="shared" si="14"/>
        <v>1.2864614519814745</v>
      </c>
      <c r="K46" s="193">
        <f t="shared" si="15"/>
        <v>-1231</v>
      </c>
      <c r="L46" s="193">
        <f t="shared" si="16"/>
        <v>105275</v>
      </c>
      <c r="M46" s="194">
        <f t="shared" si="18"/>
        <v>5.1863876422564474E-3</v>
      </c>
      <c r="N46" s="101"/>
    </row>
    <row r="47" spans="1:14" x14ac:dyDescent="0.25">
      <c r="A47" s="191" t="s">
        <v>144</v>
      </c>
      <c r="B47" s="192" t="s">
        <v>131</v>
      </c>
      <c r="C47" s="193">
        <v>366669</v>
      </c>
      <c r="D47" s="193">
        <v>150036</v>
      </c>
      <c r="E47" s="193">
        <v>88248</v>
      </c>
      <c r="F47" s="193">
        <v>188228</v>
      </c>
      <c r="G47" s="193">
        <v>224522</v>
      </c>
      <c r="H47" s="193">
        <v>217369</v>
      </c>
      <c r="I47" s="194">
        <f t="shared" si="17"/>
        <v>-3.1858793347645187E-2</v>
      </c>
      <c r="J47" s="210">
        <f t="shared" si="14"/>
        <v>1.4631606382014324</v>
      </c>
      <c r="K47" s="193">
        <f t="shared" si="15"/>
        <v>-7153</v>
      </c>
      <c r="L47" s="193">
        <f t="shared" si="16"/>
        <v>129121</v>
      </c>
      <c r="M47" s="194">
        <f t="shared" si="18"/>
        <v>6.0251827576033182E-3</v>
      </c>
      <c r="N47" s="101"/>
    </row>
    <row r="48" spans="1:14" x14ac:dyDescent="0.25">
      <c r="A48" s="196" t="s">
        <v>145</v>
      </c>
      <c r="B48" s="197" t="s">
        <v>145</v>
      </c>
      <c r="C48" s="198">
        <f t="shared" ref="C48:H48" si="19">C40-SUM(C41:C47)</f>
        <v>2335325</v>
      </c>
      <c r="D48" s="198">
        <f t="shared" si="19"/>
        <v>742933</v>
      </c>
      <c r="E48" s="198">
        <f t="shared" si="19"/>
        <v>1053374</v>
      </c>
      <c r="F48" s="198">
        <f t="shared" si="19"/>
        <v>2415840</v>
      </c>
      <c r="G48" s="198">
        <f t="shared" si="19"/>
        <v>2639230</v>
      </c>
      <c r="H48" s="198">
        <f t="shared" si="19"/>
        <v>2723638</v>
      </c>
      <c r="I48" s="199">
        <f t="shared" si="17"/>
        <v>3.1982055372210771E-2</v>
      </c>
      <c r="J48" s="211">
        <f t="shared" si="14"/>
        <v>1.5856324534305952</v>
      </c>
      <c r="K48" s="198">
        <f>H48-G48</f>
        <v>84408</v>
      </c>
      <c r="L48" s="198">
        <f t="shared" si="16"/>
        <v>1670264</v>
      </c>
      <c r="M48" s="199">
        <f t="shared" si="18"/>
        <v>7.5495662746542458E-2</v>
      </c>
      <c r="N48" s="101"/>
    </row>
    <row r="49" spans="1:14" s="175" customFormat="1" x14ac:dyDescent="0.25">
      <c r="B49" s="184" t="s">
        <v>46</v>
      </c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</row>
    <row r="50" spans="1:14" x14ac:dyDescent="0.25">
      <c r="A50" s="1">
        <v>3</v>
      </c>
      <c r="B50" s="185" t="s">
        <v>68</v>
      </c>
      <c r="C50" s="207">
        <v>234787</v>
      </c>
      <c r="D50" s="207">
        <v>65275</v>
      </c>
      <c r="E50" s="207">
        <v>98762</v>
      </c>
      <c r="F50" s="207">
        <v>168339</v>
      </c>
      <c r="G50" s="207">
        <v>182035</v>
      </c>
      <c r="H50" s="207">
        <v>194642</v>
      </c>
      <c r="I50" s="208">
        <f>IFERROR(H50/G50-1,"-")</f>
        <v>6.925591232455286E-2</v>
      </c>
      <c r="J50" s="208">
        <f>IFERROR(H50/E50-1,"-")</f>
        <v>0.97081873595107426</v>
      </c>
      <c r="K50" s="207">
        <f>H50-G50</f>
        <v>12607</v>
      </c>
      <c r="L50" s="207">
        <f>H50-E50</f>
        <v>95880</v>
      </c>
      <c r="M50" s="208">
        <f>H50/H$8</f>
        <v>5.3952202121987274E-3</v>
      </c>
      <c r="N50" s="101"/>
    </row>
    <row r="51" spans="1:14" x14ac:dyDescent="0.25">
      <c r="A51" s="1" t="s">
        <v>96</v>
      </c>
      <c r="B51" s="188" t="s">
        <v>97</v>
      </c>
      <c r="C51" s="189">
        <v>30969</v>
      </c>
      <c r="D51" s="189">
        <v>6950</v>
      </c>
      <c r="E51" s="189">
        <v>17286</v>
      </c>
      <c r="F51" s="189">
        <v>21218</v>
      </c>
      <c r="G51" s="189">
        <v>40235</v>
      </c>
      <c r="H51" s="189">
        <v>25819</v>
      </c>
      <c r="I51" s="190">
        <f>IFERROR(H51/G51-1,"-")</f>
        <v>-0.35829501677643838</v>
      </c>
      <c r="J51" s="209">
        <f t="shared" ref="J51:J62" si="20">IFERROR(H51/E51-1,"-")</f>
        <v>0.49363646881869716</v>
      </c>
      <c r="K51" s="189">
        <f t="shared" ref="K51:K61" si="21">H51-G51</f>
        <v>-14416</v>
      </c>
      <c r="L51" s="189">
        <f t="shared" ref="L51:L62" si="22">H51-E51</f>
        <v>8533</v>
      </c>
      <c r="M51" s="190">
        <f>H51/H$8</f>
        <v>7.1566871825586942E-4</v>
      </c>
      <c r="N51" s="101"/>
    </row>
    <row r="52" spans="1:14" x14ac:dyDescent="0.25">
      <c r="A52" s="191" t="s">
        <v>103</v>
      </c>
      <c r="B52" s="192" t="s">
        <v>103</v>
      </c>
      <c r="C52" s="193">
        <v>12961</v>
      </c>
      <c r="D52" s="193">
        <v>5003</v>
      </c>
      <c r="E52" s="193">
        <v>6990</v>
      </c>
      <c r="F52" s="193">
        <v>6990</v>
      </c>
      <c r="G52" s="193">
        <v>25164</v>
      </c>
      <c r="H52" s="193">
        <v>14324</v>
      </c>
      <c r="I52" s="194">
        <f>IFERROR(H52/G52-1,"-")</f>
        <v>-0.43077412176124619</v>
      </c>
      <c r="J52" s="210">
        <f t="shared" si="20"/>
        <v>1.0492131616595137</v>
      </c>
      <c r="K52" s="193">
        <f t="shared" si="21"/>
        <v>-10840</v>
      </c>
      <c r="L52" s="193">
        <f t="shared" si="22"/>
        <v>7334</v>
      </c>
      <c r="M52" s="194">
        <f>H52/H$8</f>
        <v>3.9704243852577842E-4</v>
      </c>
      <c r="N52" s="101"/>
    </row>
    <row r="53" spans="1:14" x14ac:dyDescent="0.25">
      <c r="A53" s="191" t="s">
        <v>100</v>
      </c>
      <c r="B53" s="192" t="s">
        <v>100</v>
      </c>
      <c r="C53" s="193">
        <v>18008</v>
      </c>
      <c r="D53" s="193">
        <v>1947</v>
      </c>
      <c r="E53" s="193">
        <v>10296</v>
      </c>
      <c r="F53" s="193">
        <v>14228</v>
      </c>
      <c r="G53" s="193">
        <v>15071</v>
      </c>
      <c r="H53" s="193">
        <v>11495</v>
      </c>
      <c r="I53" s="194">
        <f>IFERROR(H53/G53-1,"-")</f>
        <v>-0.23727688939021963</v>
      </c>
      <c r="J53" s="210">
        <f t="shared" si="20"/>
        <v>0.11645299145299148</v>
      </c>
      <c r="K53" s="193">
        <f t="shared" si="21"/>
        <v>-3576</v>
      </c>
      <c r="L53" s="193">
        <f t="shared" si="22"/>
        <v>1199</v>
      </c>
      <c r="M53" s="194">
        <f>H53/H$8</f>
        <v>3.1862627973009095E-4</v>
      </c>
      <c r="N53" s="101"/>
    </row>
    <row r="54" spans="1:14" x14ac:dyDescent="0.25">
      <c r="A54" s="1"/>
      <c r="B54" s="188" t="s">
        <v>107</v>
      </c>
      <c r="C54" s="189">
        <v>203818</v>
      </c>
      <c r="D54" s="189">
        <v>58325</v>
      </c>
      <c r="E54" s="189">
        <v>81476</v>
      </c>
      <c r="F54" s="189">
        <v>147121</v>
      </c>
      <c r="G54" s="189">
        <v>141800</v>
      </c>
      <c r="H54" s="189">
        <v>168823</v>
      </c>
      <c r="I54" s="190">
        <f>IFERROR(H54/G54-1,"-")</f>
        <v>0.19057122708039498</v>
      </c>
      <c r="J54" s="209">
        <f t="shared" si="20"/>
        <v>1.0720580293583386</v>
      </c>
      <c r="K54" s="189">
        <f t="shared" si="21"/>
        <v>27023</v>
      </c>
      <c r="L54" s="189">
        <f t="shared" si="22"/>
        <v>87347</v>
      </c>
      <c r="M54" s="190">
        <f>H54/H$8</f>
        <v>4.6795514939428576E-3</v>
      </c>
      <c r="N54" s="101"/>
    </row>
    <row r="55" spans="1:14" s="74" customFormat="1" x14ac:dyDescent="0.25">
      <c r="B55" s="192" t="s">
        <v>110</v>
      </c>
      <c r="C55" s="193">
        <v>67733</v>
      </c>
      <c r="D55" s="193">
        <v>19771</v>
      </c>
      <c r="E55" s="193">
        <v>20693</v>
      </c>
      <c r="F55" s="193">
        <v>65122</v>
      </c>
      <c r="G55" s="193">
        <v>55484</v>
      </c>
      <c r="H55" s="193">
        <v>69733</v>
      </c>
      <c r="I55" s="194">
        <f t="shared" ref="I55:I62" si="23">IFERROR(H55/G55-1,"-")</f>
        <v>0.25681277485401188</v>
      </c>
      <c r="J55" s="210">
        <f t="shared" si="20"/>
        <v>2.3698835354950951</v>
      </c>
      <c r="K55" s="193">
        <f t="shared" si="21"/>
        <v>14249</v>
      </c>
      <c r="L55" s="193">
        <f t="shared" si="22"/>
        <v>49040</v>
      </c>
      <c r="M55" s="194">
        <f t="shared" ref="M55:M62" si="24">H55/H$8</f>
        <v>1.9329070347471452E-3</v>
      </c>
      <c r="N55" s="195"/>
    </row>
    <row r="56" spans="1:14" s="74" customFormat="1" x14ac:dyDescent="0.25">
      <c r="B56" s="192" t="s">
        <v>113</v>
      </c>
      <c r="C56" s="193">
        <v>69940</v>
      </c>
      <c r="D56" s="193">
        <v>18669</v>
      </c>
      <c r="E56" s="193">
        <v>31230</v>
      </c>
      <c r="F56" s="193">
        <v>34084</v>
      </c>
      <c r="G56" s="193">
        <v>34465</v>
      </c>
      <c r="H56" s="193">
        <v>39071</v>
      </c>
      <c r="I56" s="194">
        <f t="shared" si="23"/>
        <v>0.13364282605541855</v>
      </c>
      <c r="J56" s="210">
        <f t="shared" si="20"/>
        <v>0.25107268651937242</v>
      </c>
      <c r="K56" s="193">
        <f t="shared" si="21"/>
        <v>4606</v>
      </c>
      <c r="L56" s="193">
        <f t="shared" si="22"/>
        <v>7841</v>
      </c>
      <c r="M56" s="194">
        <f t="shared" si="24"/>
        <v>1.0829967268668451E-3</v>
      </c>
      <c r="N56" s="195"/>
    </row>
    <row r="57" spans="1:14" x14ac:dyDescent="0.25">
      <c r="A57" s="1"/>
      <c r="B57" s="192" t="s">
        <v>116</v>
      </c>
      <c r="C57" s="193">
        <v>6792</v>
      </c>
      <c r="D57" s="193">
        <v>1519</v>
      </c>
      <c r="E57" s="193">
        <v>3873</v>
      </c>
      <c r="F57" s="193">
        <v>6397</v>
      </c>
      <c r="G57" s="193">
        <v>6784</v>
      </c>
      <c r="H57" s="193">
        <v>6674</v>
      </c>
      <c r="I57" s="194">
        <f t="shared" si="23"/>
        <v>-1.6214622641509413E-2</v>
      </c>
      <c r="J57" s="210">
        <f t="shared" si="20"/>
        <v>0.72321198037696877</v>
      </c>
      <c r="K57" s="193">
        <f t="shared" si="21"/>
        <v>-110</v>
      </c>
      <c r="L57" s="193">
        <f t="shared" si="22"/>
        <v>2801</v>
      </c>
      <c r="M57" s="194">
        <f t="shared" si="24"/>
        <v>1.849945011673447E-4</v>
      </c>
      <c r="N57" s="101"/>
    </row>
    <row r="58" spans="1:14" x14ac:dyDescent="0.25">
      <c r="A58" s="1"/>
      <c r="B58" s="192" t="s">
        <v>123</v>
      </c>
      <c r="C58" s="193">
        <v>3713</v>
      </c>
      <c r="D58" s="193">
        <v>1082</v>
      </c>
      <c r="E58" s="193">
        <v>2191</v>
      </c>
      <c r="F58" s="193">
        <v>3053</v>
      </c>
      <c r="G58" s="193">
        <v>2811</v>
      </c>
      <c r="H58" s="193">
        <v>4837</v>
      </c>
      <c r="I58" s="194">
        <f t="shared" si="23"/>
        <v>0.72073995019565995</v>
      </c>
      <c r="J58" s="210">
        <f t="shared" si="20"/>
        <v>1.2076677316293929</v>
      </c>
      <c r="K58" s="193">
        <f t="shared" si="21"/>
        <v>2026</v>
      </c>
      <c r="L58" s="193">
        <f t="shared" si="22"/>
        <v>2646</v>
      </c>
      <c r="M58" s="194">
        <f t="shared" si="24"/>
        <v>1.3407527751669858E-4</v>
      </c>
      <c r="N58" s="101"/>
    </row>
    <row r="59" spans="1:14" x14ac:dyDescent="0.25">
      <c r="A59" s="1"/>
      <c r="B59" s="192" t="s">
        <v>119</v>
      </c>
      <c r="C59" s="193">
        <v>4285</v>
      </c>
      <c r="D59" s="193">
        <v>1095</v>
      </c>
      <c r="E59" s="193">
        <v>1459</v>
      </c>
      <c r="F59" s="193">
        <v>2254</v>
      </c>
      <c r="G59" s="193">
        <v>2628</v>
      </c>
      <c r="H59" s="193">
        <v>3308</v>
      </c>
      <c r="I59" s="194">
        <f t="shared" si="23"/>
        <v>0.25875190258751912</v>
      </c>
      <c r="J59" s="210">
        <f t="shared" si="20"/>
        <v>1.2673063742289239</v>
      </c>
      <c r="K59" s="193">
        <f t="shared" si="21"/>
        <v>680</v>
      </c>
      <c r="L59" s="193">
        <f t="shared" si="22"/>
        <v>1849</v>
      </c>
      <c r="M59" s="194">
        <f t="shared" si="24"/>
        <v>9.1693408729633829E-5</v>
      </c>
      <c r="N59" s="101"/>
    </row>
    <row r="60" spans="1:14" x14ac:dyDescent="0.25">
      <c r="A60" s="1"/>
      <c r="B60" s="192" t="s">
        <v>128</v>
      </c>
      <c r="C60" s="193">
        <v>1783</v>
      </c>
      <c r="D60" s="193">
        <v>713</v>
      </c>
      <c r="E60" s="193">
        <v>445</v>
      </c>
      <c r="F60" s="193">
        <v>554</v>
      </c>
      <c r="G60" s="193">
        <v>804</v>
      </c>
      <c r="H60" s="193">
        <v>636</v>
      </c>
      <c r="I60" s="194">
        <f t="shared" si="23"/>
        <v>-0.20895522388059706</v>
      </c>
      <c r="J60" s="210">
        <f t="shared" si="20"/>
        <v>0.42921348314606744</v>
      </c>
      <c r="K60" s="193">
        <f t="shared" si="21"/>
        <v>-168</v>
      </c>
      <c r="L60" s="193">
        <f t="shared" si="22"/>
        <v>191</v>
      </c>
      <c r="M60" s="194">
        <f t="shared" si="24"/>
        <v>1.7629083419603121E-5</v>
      </c>
      <c r="N60" s="101"/>
    </row>
    <row r="61" spans="1:14" x14ac:dyDescent="0.25">
      <c r="A61" s="191" t="s">
        <v>144</v>
      </c>
      <c r="B61" s="192" t="s">
        <v>131</v>
      </c>
      <c r="C61" s="193">
        <v>3475</v>
      </c>
      <c r="D61" s="193">
        <v>1531</v>
      </c>
      <c r="E61" s="193">
        <v>432</v>
      </c>
      <c r="F61" s="193">
        <v>418</v>
      </c>
      <c r="G61" s="193">
        <v>635</v>
      </c>
      <c r="H61" s="193">
        <v>633</v>
      </c>
      <c r="I61" s="194">
        <f t="shared" si="23"/>
        <v>-3.1496062992125706E-3</v>
      </c>
      <c r="J61" s="210">
        <f t="shared" si="20"/>
        <v>0.46527777777777768</v>
      </c>
      <c r="K61" s="193">
        <f t="shared" si="21"/>
        <v>-2</v>
      </c>
      <c r="L61" s="193">
        <f t="shared" si="22"/>
        <v>201</v>
      </c>
      <c r="M61" s="194">
        <f t="shared" si="24"/>
        <v>1.7545927365737068E-5</v>
      </c>
      <c r="N61" s="101"/>
    </row>
    <row r="62" spans="1:14" x14ac:dyDescent="0.25">
      <c r="A62" s="196" t="s">
        <v>145</v>
      </c>
      <c r="B62" s="197" t="s">
        <v>145</v>
      </c>
      <c r="C62" s="198">
        <f t="shared" ref="C62:H62" si="25">C54-SUM(C55:C61)</f>
        <v>46097</v>
      </c>
      <c r="D62" s="198">
        <f t="shared" si="25"/>
        <v>13945</v>
      </c>
      <c r="E62" s="198">
        <f t="shared" si="25"/>
        <v>21153</v>
      </c>
      <c r="F62" s="198">
        <f t="shared" si="25"/>
        <v>35239</v>
      </c>
      <c r="G62" s="198">
        <f t="shared" si="25"/>
        <v>38189</v>
      </c>
      <c r="H62" s="198">
        <f t="shared" si="25"/>
        <v>43931</v>
      </c>
      <c r="I62" s="199">
        <f t="shared" si="23"/>
        <v>0.15035743276859836</v>
      </c>
      <c r="J62" s="211">
        <f t="shared" si="20"/>
        <v>1.0768212546683684</v>
      </c>
      <c r="K62" s="198">
        <f>H62-G62</f>
        <v>5742</v>
      </c>
      <c r="L62" s="198">
        <f t="shared" si="22"/>
        <v>22778</v>
      </c>
      <c r="M62" s="199">
        <f t="shared" si="24"/>
        <v>1.2177095341298501E-3</v>
      </c>
      <c r="N62" s="101"/>
    </row>
    <row r="63" spans="1:14" s="175" customFormat="1" x14ac:dyDescent="0.25">
      <c r="B63" s="184" t="s">
        <v>47</v>
      </c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</row>
    <row r="64" spans="1:14" x14ac:dyDescent="0.25">
      <c r="A64" s="1">
        <v>3</v>
      </c>
      <c r="B64" s="185" t="s">
        <v>68</v>
      </c>
      <c r="C64" s="207">
        <v>834528</v>
      </c>
      <c r="D64" s="207">
        <v>295880</v>
      </c>
      <c r="E64" s="207">
        <v>419370</v>
      </c>
      <c r="F64" s="207">
        <v>1014697</v>
      </c>
      <c r="G64" s="207">
        <v>1034949</v>
      </c>
      <c r="H64" s="207">
        <v>1361415</v>
      </c>
      <c r="I64" s="208">
        <f>IFERROR(H64/G64-1,"-")</f>
        <v>0.31544163045715301</v>
      </c>
      <c r="J64" s="208">
        <f>IFERROR(H64/E64-1,"-")</f>
        <v>2.2463337863938766</v>
      </c>
      <c r="K64" s="207">
        <f>H64-G64</f>
        <v>326466</v>
      </c>
      <c r="L64" s="207">
        <f>H64-E64</f>
        <v>942045</v>
      </c>
      <c r="M64" s="208">
        <f>H64/H$8</f>
        <v>3.7736633024683934E-2</v>
      </c>
      <c r="N64" s="101"/>
    </row>
    <row r="65" spans="1:14" x14ac:dyDescent="0.25">
      <c r="A65" s="1" t="s">
        <v>96</v>
      </c>
      <c r="B65" s="188" t="s">
        <v>97</v>
      </c>
      <c r="C65" s="189">
        <v>158439</v>
      </c>
      <c r="D65" s="189">
        <v>84704</v>
      </c>
      <c r="E65" s="189">
        <v>83752</v>
      </c>
      <c r="F65" s="189">
        <v>119256</v>
      </c>
      <c r="G65" s="189">
        <v>173467</v>
      </c>
      <c r="H65" s="189">
        <v>256345</v>
      </c>
      <c r="I65" s="190">
        <f>IFERROR(H65/G65-1,"-")</f>
        <v>0.47777387053445319</v>
      </c>
      <c r="J65" s="209">
        <f t="shared" ref="J65:J76" si="26">IFERROR(H65/E65-1,"-")</f>
        <v>2.0607627280542555</v>
      </c>
      <c r="K65" s="189">
        <f t="shared" ref="K65:K75" si="27">H65-G65</f>
        <v>82878</v>
      </c>
      <c r="L65" s="189">
        <f t="shared" ref="L65:L76" si="28">H65-E65</f>
        <v>172593</v>
      </c>
      <c r="M65" s="190">
        <f>H65/H$8</f>
        <v>7.1055462094310714E-3</v>
      </c>
      <c r="N65" s="101"/>
    </row>
    <row r="66" spans="1:14" x14ac:dyDescent="0.25">
      <c r="A66" s="191" t="s">
        <v>103</v>
      </c>
      <c r="B66" s="192" t="s">
        <v>103</v>
      </c>
      <c r="C66" s="193">
        <v>67992</v>
      </c>
      <c r="D66" s="193">
        <v>23458</v>
      </c>
      <c r="E66" s="193">
        <v>59324</v>
      </c>
      <c r="F66" s="193">
        <v>72718</v>
      </c>
      <c r="G66" s="193">
        <v>91538</v>
      </c>
      <c r="H66" s="193">
        <v>124261</v>
      </c>
      <c r="I66" s="194">
        <f>IFERROR(H66/G66-1,"-")</f>
        <v>0.35747995368043872</v>
      </c>
      <c r="J66" s="210">
        <f t="shared" si="26"/>
        <v>1.094616007012339</v>
      </c>
      <c r="K66" s="193">
        <f t="shared" si="27"/>
        <v>32723</v>
      </c>
      <c r="L66" s="193">
        <f t="shared" si="28"/>
        <v>64937</v>
      </c>
      <c r="M66" s="194">
        <f>H66/H$8</f>
        <v>3.4443514698165147E-3</v>
      </c>
      <c r="N66" s="101"/>
    </row>
    <row r="67" spans="1:14" x14ac:dyDescent="0.25">
      <c r="A67" s="191" t="s">
        <v>100</v>
      </c>
      <c r="B67" s="192" t="s">
        <v>100</v>
      </c>
      <c r="C67" s="193">
        <v>90447</v>
      </c>
      <c r="D67" s="193">
        <v>61246</v>
      </c>
      <c r="E67" s="193">
        <v>24428</v>
      </c>
      <c r="F67" s="193">
        <v>46538</v>
      </c>
      <c r="G67" s="193">
        <v>81929</v>
      </c>
      <c r="H67" s="193">
        <v>132084</v>
      </c>
      <c r="I67" s="194">
        <f>IFERROR(H67/G67-1,"-")</f>
        <v>0.61217639663611179</v>
      </c>
      <c r="J67" s="210">
        <f t="shared" si="26"/>
        <v>4.4070738496806943</v>
      </c>
      <c r="K67" s="193">
        <f t="shared" si="27"/>
        <v>50155</v>
      </c>
      <c r="L67" s="193">
        <f t="shared" si="28"/>
        <v>107656</v>
      </c>
      <c r="M67" s="194">
        <f>H67/H$8</f>
        <v>3.6611947396145571E-3</v>
      </c>
      <c r="N67" s="101"/>
    </row>
    <row r="68" spans="1:14" x14ac:dyDescent="0.25">
      <c r="A68" s="1"/>
      <c r="B68" s="188" t="s">
        <v>107</v>
      </c>
      <c r="C68" s="189">
        <v>676089</v>
      </c>
      <c r="D68" s="189">
        <v>211176</v>
      </c>
      <c r="E68" s="189">
        <v>335618</v>
      </c>
      <c r="F68" s="189">
        <v>895441</v>
      </c>
      <c r="G68" s="189">
        <v>861482</v>
      </c>
      <c r="H68" s="189">
        <v>1105070</v>
      </c>
      <c r="I68" s="190">
        <f>IFERROR(H68/G68-1,"-")</f>
        <v>0.28275460195337798</v>
      </c>
      <c r="J68" s="209">
        <f t="shared" si="26"/>
        <v>2.2926422301545211</v>
      </c>
      <c r="K68" s="189">
        <f t="shared" si="27"/>
        <v>243588</v>
      </c>
      <c r="L68" s="189">
        <f t="shared" si="28"/>
        <v>769452</v>
      </c>
      <c r="M68" s="190">
        <f>H68/H$8</f>
        <v>3.063108681525286E-2</v>
      </c>
      <c r="N68" s="101"/>
    </row>
    <row r="69" spans="1:14" s="74" customFormat="1" x14ac:dyDescent="0.25">
      <c r="B69" s="192" t="s">
        <v>110</v>
      </c>
      <c r="C69" s="193">
        <v>286315</v>
      </c>
      <c r="D69" s="193">
        <v>94120</v>
      </c>
      <c r="E69" s="193">
        <v>85414</v>
      </c>
      <c r="F69" s="193">
        <v>399420</v>
      </c>
      <c r="G69" s="193">
        <v>324780</v>
      </c>
      <c r="H69" s="193">
        <v>454766</v>
      </c>
      <c r="I69" s="194">
        <f t="shared" ref="I69:I76" si="29">IFERROR(H69/G69-1,"-")</f>
        <v>0.40022784654227483</v>
      </c>
      <c r="J69" s="210">
        <f t="shared" si="26"/>
        <v>4.3242559767719575</v>
      </c>
      <c r="K69" s="193">
        <f t="shared" si="27"/>
        <v>129986</v>
      </c>
      <c r="L69" s="193">
        <f t="shared" si="28"/>
        <v>369352</v>
      </c>
      <c r="M69" s="194">
        <f t="shared" ref="M69:M76" si="30">H69/H$8</f>
        <v>1.2605515330816403E-2</v>
      </c>
      <c r="N69" s="195"/>
    </row>
    <row r="70" spans="1:14" s="74" customFormat="1" x14ac:dyDescent="0.25">
      <c r="B70" s="192" t="s">
        <v>113</v>
      </c>
      <c r="C70" s="193">
        <v>94492</v>
      </c>
      <c r="D70" s="193">
        <v>27344</v>
      </c>
      <c r="E70" s="193">
        <v>36140</v>
      </c>
      <c r="F70" s="193">
        <v>56705</v>
      </c>
      <c r="G70" s="193">
        <v>85292</v>
      </c>
      <c r="H70" s="193">
        <v>78559</v>
      </c>
      <c r="I70" s="194">
        <f t="shared" si="29"/>
        <v>-7.8940580593725107E-2</v>
      </c>
      <c r="J70" s="210">
        <f t="shared" si="26"/>
        <v>1.1737410071942445</v>
      </c>
      <c r="K70" s="193">
        <f t="shared" si="27"/>
        <v>-6733</v>
      </c>
      <c r="L70" s="193">
        <f t="shared" si="28"/>
        <v>42419</v>
      </c>
      <c r="M70" s="194">
        <f t="shared" si="30"/>
        <v>2.1775521452210714E-3</v>
      </c>
      <c r="N70" s="195"/>
    </row>
    <row r="71" spans="1:14" x14ac:dyDescent="0.25">
      <c r="A71" s="1"/>
      <c r="B71" s="192" t="s">
        <v>116</v>
      </c>
      <c r="C71" s="193">
        <v>75234</v>
      </c>
      <c r="D71" s="193">
        <v>21566</v>
      </c>
      <c r="E71" s="193">
        <v>44372</v>
      </c>
      <c r="F71" s="193">
        <v>126795</v>
      </c>
      <c r="G71" s="193">
        <v>108706</v>
      </c>
      <c r="H71" s="193">
        <v>131979</v>
      </c>
      <c r="I71" s="194">
        <f t="shared" si="29"/>
        <v>0.21409121851599733</v>
      </c>
      <c r="J71" s="210">
        <f t="shared" si="26"/>
        <v>1.9743757324438835</v>
      </c>
      <c r="K71" s="193">
        <f t="shared" si="27"/>
        <v>23273</v>
      </c>
      <c r="L71" s="193">
        <f t="shared" si="28"/>
        <v>87607</v>
      </c>
      <c r="M71" s="194">
        <f t="shared" si="30"/>
        <v>3.6582842777292453E-3</v>
      </c>
      <c r="N71" s="101"/>
    </row>
    <row r="72" spans="1:14" x14ac:dyDescent="0.25">
      <c r="A72" s="1"/>
      <c r="B72" s="192" t="s">
        <v>123</v>
      </c>
      <c r="C72" s="193">
        <v>11792</v>
      </c>
      <c r="D72" s="193">
        <v>3914</v>
      </c>
      <c r="E72" s="193">
        <v>28426</v>
      </c>
      <c r="F72" s="193">
        <v>25157</v>
      </c>
      <c r="G72" s="193">
        <v>26613</v>
      </c>
      <c r="H72" s="193">
        <v>47499</v>
      </c>
      <c r="I72" s="194">
        <f t="shared" si="29"/>
        <v>0.7848044188930221</v>
      </c>
      <c r="J72" s="210">
        <f t="shared" si="26"/>
        <v>0.67097023851403637</v>
      </c>
      <c r="K72" s="193">
        <f t="shared" si="27"/>
        <v>20886</v>
      </c>
      <c r="L72" s="193">
        <f t="shared" si="28"/>
        <v>19073</v>
      </c>
      <c r="M72" s="194">
        <f t="shared" si="30"/>
        <v>1.3166098008612083E-3</v>
      </c>
      <c r="N72" s="101"/>
    </row>
    <row r="73" spans="1:14" x14ac:dyDescent="0.25">
      <c r="A73" s="1"/>
      <c r="B73" s="192" t="s">
        <v>119</v>
      </c>
      <c r="C73" s="193">
        <v>17507</v>
      </c>
      <c r="D73" s="193">
        <v>8571</v>
      </c>
      <c r="E73" s="193">
        <v>16869</v>
      </c>
      <c r="F73" s="193">
        <v>22926</v>
      </c>
      <c r="G73" s="193">
        <v>17467</v>
      </c>
      <c r="H73" s="193">
        <v>27574</v>
      </c>
      <c r="I73" s="194">
        <f t="shared" si="29"/>
        <v>0.5786339955344364</v>
      </c>
      <c r="J73" s="210">
        <f t="shared" si="26"/>
        <v>0.63459600450530562</v>
      </c>
      <c r="K73" s="193">
        <f t="shared" si="27"/>
        <v>10107</v>
      </c>
      <c r="L73" s="193">
        <f t="shared" si="28"/>
        <v>10705</v>
      </c>
      <c r="M73" s="194">
        <f t="shared" si="30"/>
        <v>7.6431500976751005E-4</v>
      </c>
      <c r="N73" s="101"/>
    </row>
    <row r="74" spans="1:14" x14ac:dyDescent="0.25">
      <c r="A74" s="1"/>
      <c r="B74" s="192" t="s">
        <v>128</v>
      </c>
      <c r="C74" s="193">
        <v>15819</v>
      </c>
      <c r="D74" s="193">
        <v>5541</v>
      </c>
      <c r="E74" s="193">
        <v>14404</v>
      </c>
      <c r="F74" s="193">
        <v>20957</v>
      </c>
      <c r="G74" s="193">
        <v>26801</v>
      </c>
      <c r="H74" s="193">
        <v>24320</v>
      </c>
      <c r="I74" s="194">
        <f t="shared" si="29"/>
        <v>-9.2571172717435868E-2</v>
      </c>
      <c r="J74" s="210">
        <f t="shared" si="26"/>
        <v>0.68841988336573179</v>
      </c>
      <c r="K74" s="193">
        <f t="shared" si="27"/>
        <v>-2481</v>
      </c>
      <c r="L74" s="193">
        <f t="shared" si="28"/>
        <v>9916</v>
      </c>
      <c r="M74" s="194">
        <f t="shared" si="30"/>
        <v>6.7411841000746518E-4</v>
      </c>
      <c r="N74" s="101"/>
    </row>
    <row r="75" spans="1:14" x14ac:dyDescent="0.25">
      <c r="A75" s="191" t="s">
        <v>144</v>
      </c>
      <c r="B75" s="192" t="s">
        <v>131</v>
      </c>
      <c r="C75" s="193">
        <v>12733</v>
      </c>
      <c r="D75" s="193">
        <v>5018</v>
      </c>
      <c r="E75" s="193">
        <v>1659</v>
      </c>
      <c r="F75" s="193">
        <v>6100</v>
      </c>
      <c r="G75" s="193">
        <v>7680</v>
      </c>
      <c r="H75" s="193">
        <v>21506</v>
      </c>
      <c r="I75" s="194">
        <f t="shared" si="29"/>
        <v>1.8002604166666667</v>
      </c>
      <c r="J75" s="210">
        <f t="shared" si="26"/>
        <v>11.963230861965039</v>
      </c>
      <c r="K75" s="193">
        <f t="shared" si="27"/>
        <v>13826</v>
      </c>
      <c r="L75" s="193">
        <f t="shared" si="28"/>
        <v>19847</v>
      </c>
      <c r="M75" s="194">
        <f t="shared" si="30"/>
        <v>5.9611803148110795E-4</v>
      </c>
      <c r="N75" s="101"/>
    </row>
    <row r="76" spans="1:14" x14ac:dyDescent="0.25">
      <c r="A76" s="196" t="s">
        <v>145</v>
      </c>
      <c r="B76" s="197" t="s">
        <v>145</v>
      </c>
      <c r="C76" s="198">
        <f t="shared" ref="C76:H76" si="31">C68-SUM(C69:C75)</f>
        <v>162197</v>
      </c>
      <c r="D76" s="198">
        <f t="shared" si="31"/>
        <v>45102</v>
      </c>
      <c r="E76" s="198">
        <f t="shared" si="31"/>
        <v>108334</v>
      </c>
      <c r="F76" s="198">
        <f t="shared" si="31"/>
        <v>237381</v>
      </c>
      <c r="G76" s="198">
        <f t="shared" si="31"/>
        <v>264143</v>
      </c>
      <c r="H76" s="198">
        <f t="shared" si="31"/>
        <v>318867</v>
      </c>
      <c r="I76" s="199">
        <f t="shared" si="29"/>
        <v>0.20717565863944909</v>
      </c>
      <c r="J76" s="211">
        <f t="shared" si="26"/>
        <v>1.9433695792641275</v>
      </c>
      <c r="K76" s="198">
        <f>H76-G76</f>
        <v>54724</v>
      </c>
      <c r="L76" s="198">
        <f t="shared" si="28"/>
        <v>210533</v>
      </c>
      <c r="M76" s="199">
        <f t="shared" si="30"/>
        <v>8.8385738093688486E-3</v>
      </c>
      <c r="N76" s="101"/>
    </row>
    <row r="77" spans="1:14" s="175" customFormat="1" x14ac:dyDescent="0.25">
      <c r="B77" s="184" t="s">
        <v>48</v>
      </c>
      <c r="C77" s="182"/>
      <c r="D77" s="182"/>
      <c r="E77" s="182"/>
      <c r="F77" s="182"/>
      <c r="G77" s="182"/>
      <c r="H77" s="182"/>
      <c r="I77" s="182"/>
      <c r="J77" s="182"/>
      <c r="K77" s="182"/>
      <c r="L77" s="182"/>
      <c r="M77" s="182"/>
    </row>
    <row r="78" spans="1:14" x14ac:dyDescent="0.25">
      <c r="A78" s="1">
        <v>3</v>
      </c>
      <c r="B78" s="185" t="s">
        <v>68</v>
      </c>
      <c r="C78" s="207">
        <v>5492551</v>
      </c>
      <c r="D78" s="207">
        <v>1546641</v>
      </c>
      <c r="E78" s="207">
        <v>1967362</v>
      </c>
      <c r="F78" s="207">
        <v>4352393</v>
      </c>
      <c r="G78" s="207">
        <v>5123327</v>
      </c>
      <c r="H78" s="207">
        <v>5751799</v>
      </c>
      <c r="I78" s="208">
        <f>IFERROR(H78/G78-1,"-")</f>
        <v>0.12266872678632468</v>
      </c>
      <c r="J78" s="208">
        <f>IFERROR(H78/E78-1,"-")</f>
        <v>1.9236098897915075</v>
      </c>
      <c r="K78" s="207">
        <f>H78-G78</f>
        <v>628472</v>
      </c>
      <c r="L78" s="207">
        <f>H78-E78</f>
        <v>3784437</v>
      </c>
      <c r="M78" s="208">
        <f>H78/H$8</f>
        <v>0.15943230249023554</v>
      </c>
      <c r="N78" s="101"/>
    </row>
    <row r="79" spans="1:14" x14ac:dyDescent="0.25">
      <c r="A79" s="1" t="s">
        <v>96</v>
      </c>
      <c r="B79" s="188" t="s">
        <v>97</v>
      </c>
      <c r="C79" s="189">
        <v>1871426</v>
      </c>
      <c r="D79" s="189">
        <v>472177</v>
      </c>
      <c r="E79" s="189">
        <v>765462</v>
      </c>
      <c r="F79" s="189">
        <v>1656388</v>
      </c>
      <c r="G79" s="189">
        <v>1641108</v>
      </c>
      <c r="H79" s="189">
        <v>1680399</v>
      </c>
      <c r="I79" s="190">
        <f>IFERROR(H79/G79-1,"-")</f>
        <v>2.3941751548344214E-2</v>
      </c>
      <c r="J79" s="209">
        <f t="shared" ref="J79:J90" si="32">IFERROR(H79/E79-1,"-")</f>
        <v>1.1952742265455374</v>
      </c>
      <c r="K79" s="189">
        <f t="shared" ref="K79:K89" si="33">H79-G79</f>
        <v>39291</v>
      </c>
      <c r="L79" s="189">
        <f t="shared" ref="L79:L90" si="34">H79-E79</f>
        <v>914937</v>
      </c>
      <c r="M79" s="190">
        <f>H79/H$8</f>
        <v>4.6578449920153558E-2</v>
      </c>
      <c r="N79" s="101"/>
    </row>
    <row r="80" spans="1:14" x14ac:dyDescent="0.25">
      <c r="A80" s="191" t="s">
        <v>103</v>
      </c>
      <c r="B80" s="192" t="s">
        <v>103</v>
      </c>
      <c r="C80" s="193">
        <v>208038</v>
      </c>
      <c r="D80" s="193">
        <v>71537</v>
      </c>
      <c r="E80" s="193">
        <v>181910</v>
      </c>
      <c r="F80" s="193">
        <v>247663</v>
      </c>
      <c r="G80" s="193">
        <v>255714</v>
      </c>
      <c r="H80" s="193">
        <v>287334</v>
      </c>
      <c r="I80" s="194">
        <f>IFERROR(H80/G80-1,"-")</f>
        <v>0.1236537694455524</v>
      </c>
      <c r="J80" s="210">
        <f t="shared" si="32"/>
        <v>0.5795393326370184</v>
      </c>
      <c r="K80" s="193">
        <f t="shared" si="33"/>
        <v>31620</v>
      </c>
      <c r="L80" s="193">
        <f t="shared" si="34"/>
        <v>105424</v>
      </c>
      <c r="M80" s="194">
        <f>H80/H$8</f>
        <v>7.9645205271827724E-3</v>
      </c>
      <c r="N80" s="101"/>
    </row>
    <row r="81" spans="1:14" x14ac:dyDescent="0.25">
      <c r="A81" s="191" t="s">
        <v>100</v>
      </c>
      <c r="B81" s="192" t="s">
        <v>100</v>
      </c>
      <c r="C81" s="193">
        <v>1663388</v>
      </c>
      <c r="D81" s="193">
        <v>400640</v>
      </c>
      <c r="E81" s="193">
        <v>583552</v>
      </c>
      <c r="F81" s="193">
        <v>1408725</v>
      </c>
      <c r="G81" s="193">
        <v>1385394</v>
      </c>
      <c r="H81" s="193">
        <v>1393065</v>
      </c>
      <c r="I81" s="194">
        <f>IFERROR(H81/G81-1,"-")</f>
        <v>5.5370529971978666E-3</v>
      </c>
      <c r="J81" s="210">
        <f t="shared" si="32"/>
        <v>1.3872165633910947</v>
      </c>
      <c r="K81" s="193">
        <f t="shared" si="33"/>
        <v>7671</v>
      </c>
      <c r="L81" s="193">
        <f t="shared" si="34"/>
        <v>809513</v>
      </c>
      <c r="M81" s="194">
        <f>H81/H$8</f>
        <v>3.8613929392970786E-2</v>
      </c>
      <c r="N81" s="101"/>
    </row>
    <row r="82" spans="1:14" x14ac:dyDescent="0.25">
      <c r="A82" s="1"/>
      <c r="B82" s="188" t="s">
        <v>107</v>
      </c>
      <c r="C82" s="189">
        <v>3621125</v>
      </c>
      <c r="D82" s="189">
        <v>1074464</v>
      </c>
      <c r="E82" s="189">
        <v>1201900</v>
      </c>
      <c r="F82" s="189">
        <v>2696005</v>
      </c>
      <c r="G82" s="189">
        <v>3482219</v>
      </c>
      <c r="H82" s="189">
        <v>4071400</v>
      </c>
      <c r="I82" s="190">
        <f>IFERROR(H82/G82-1,"-")</f>
        <v>0.16919699766154861</v>
      </c>
      <c r="J82" s="209">
        <f t="shared" si="32"/>
        <v>2.3874698394209171</v>
      </c>
      <c r="K82" s="189">
        <f t="shared" si="33"/>
        <v>589181</v>
      </c>
      <c r="L82" s="189">
        <f t="shared" si="34"/>
        <v>2869500</v>
      </c>
      <c r="M82" s="190">
        <f>H82/H$8</f>
        <v>0.11285385257008199</v>
      </c>
      <c r="N82" s="101"/>
    </row>
    <row r="83" spans="1:14" s="74" customFormat="1" x14ac:dyDescent="0.25">
      <c r="B83" s="192" t="s">
        <v>110</v>
      </c>
      <c r="C83" s="193">
        <v>574884</v>
      </c>
      <c r="D83" s="193">
        <v>163077</v>
      </c>
      <c r="E83" s="193">
        <v>114301</v>
      </c>
      <c r="F83" s="193">
        <v>504044</v>
      </c>
      <c r="G83" s="193">
        <v>666541</v>
      </c>
      <c r="H83" s="193">
        <v>786563</v>
      </c>
      <c r="I83" s="194">
        <f t="shared" ref="I83:I90" si="35">IFERROR(H83/G83-1,"-")</f>
        <v>0.18006694261868361</v>
      </c>
      <c r="J83" s="210">
        <f t="shared" si="32"/>
        <v>5.8815058485927505</v>
      </c>
      <c r="K83" s="193">
        <f t="shared" si="33"/>
        <v>120022</v>
      </c>
      <c r="L83" s="193">
        <f t="shared" si="34"/>
        <v>672262</v>
      </c>
      <c r="M83" s="194">
        <f t="shared" ref="M83:M90" si="36">H83/H$8</f>
        <v>2.1802491732347939E-2</v>
      </c>
      <c r="N83" s="195"/>
    </row>
    <row r="84" spans="1:14" s="74" customFormat="1" x14ac:dyDescent="0.25">
      <c r="B84" s="192" t="s">
        <v>113</v>
      </c>
      <c r="C84" s="193">
        <v>1562789</v>
      </c>
      <c r="D84" s="193">
        <v>445011</v>
      </c>
      <c r="E84" s="193">
        <v>478237</v>
      </c>
      <c r="F84" s="193">
        <v>1014024</v>
      </c>
      <c r="G84" s="193">
        <v>1210830</v>
      </c>
      <c r="H84" s="193">
        <v>1374516</v>
      </c>
      <c r="I84" s="194">
        <f t="shared" si="35"/>
        <v>0.13518495577413847</v>
      </c>
      <c r="J84" s="210">
        <f t="shared" si="32"/>
        <v>1.8741314452875875</v>
      </c>
      <c r="K84" s="193">
        <f t="shared" si="33"/>
        <v>163686</v>
      </c>
      <c r="L84" s="193">
        <f t="shared" si="34"/>
        <v>896279</v>
      </c>
      <c r="M84" s="194">
        <f t="shared" si="36"/>
        <v>3.8099775511916983E-2</v>
      </c>
      <c r="N84" s="195"/>
    </row>
    <row r="85" spans="1:14" x14ac:dyDescent="0.25">
      <c r="A85" s="1"/>
      <c r="B85" s="192" t="s">
        <v>116</v>
      </c>
      <c r="C85" s="193">
        <v>173660</v>
      </c>
      <c r="D85" s="193">
        <v>48969</v>
      </c>
      <c r="E85" s="193">
        <v>105849</v>
      </c>
      <c r="F85" s="193">
        <v>179405</v>
      </c>
      <c r="G85" s="193">
        <v>275311</v>
      </c>
      <c r="H85" s="193">
        <v>384207</v>
      </c>
      <c r="I85" s="194">
        <f t="shared" si="35"/>
        <v>0.3955381368706663</v>
      </c>
      <c r="J85" s="210">
        <f t="shared" si="32"/>
        <v>2.6297650426551029</v>
      </c>
      <c r="K85" s="193">
        <f t="shared" si="33"/>
        <v>108896</v>
      </c>
      <c r="L85" s="193">
        <f t="shared" si="34"/>
        <v>278358</v>
      </c>
      <c r="M85" s="194">
        <f t="shared" si="36"/>
        <v>1.0649712662571472E-2</v>
      </c>
      <c r="N85" s="101"/>
    </row>
    <row r="86" spans="1:14" x14ac:dyDescent="0.25">
      <c r="A86" s="1"/>
      <c r="B86" s="192" t="s">
        <v>123</v>
      </c>
      <c r="C86" s="193">
        <v>75235</v>
      </c>
      <c r="D86" s="193">
        <v>15102</v>
      </c>
      <c r="E86" s="193">
        <v>38224</v>
      </c>
      <c r="F86" s="193">
        <v>75513</v>
      </c>
      <c r="G86" s="193">
        <v>90350</v>
      </c>
      <c r="H86" s="193">
        <v>134266</v>
      </c>
      <c r="I86" s="194">
        <f t="shared" si="35"/>
        <v>0.48606530160486994</v>
      </c>
      <c r="J86" s="210">
        <f t="shared" si="32"/>
        <v>2.5126098786102973</v>
      </c>
      <c r="K86" s="193">
        <f t="shared" si="33"/>
        <v>43916</v>
      </c>
      <c r="L86" s="193">
        <f t="shared" si="34"/>
        <v>96042</v>
      </c>
      <c r="M86" s="194">
        <f t="shared" si="36"/>
        <v>3.7216769094597993E-3</v>
      </c>
      <c r="N86" s="101"/>
    </row>
    <row r="87" spans="1:14" x14ac:dyDescent="0.25">
      <c r="A87" s="1"/>
      <c r="B87" s="192" t="s">
        <v>119</v>
      </c>
      <c r="C87" s="193">
        <v>46816</v>
      </c>
      <c r="D87" s="193">
        <v>14962</v>
      </c>
      <c r="E87" s="193">
        <v>33300</v>
      </c>
      <c r="F87" s="193">
        <v>33738</v>
      </c>
      <c r="G87" s="193">
        <v>45567</v>
      </c>
      <c r="H87" s="193">
        <v>58820</v>
      </c>
      <c r="I87" s="194">
        <f t="shared" si="35"/>
        <v>0.29084644589286102</v>
      </c>
      <c r="J87" s="210">
        <f t="shared" si="32"/>
        <v>0.76636636636636646</v>
      </c>
      <c r="K87" s="193">
        <f t="shared" si="33"/>
        <v>13253</v>
      </c>
      <c r="L87" s="193">
        <f t="shared" si="34"/>
        <v>25520</v>
      </c>
      <c r="M87" s="194">
        <f t="shared" si="36"/>
        <v>1.6304130294670684E-3</v>
      </c>
      <c r="N87" s="101"/>
    </row>
    <row r="88" spans="1:14" x14ac:dyDescent="0.25">
      <c r="A88" s="1"/>
      <c r="B88" s="192" t="s">
        <v>128</v>
      </c>
      <c r="C88" s="193">
        <v>74813</v>
      </c>
      <c r="D88" s="193">
        <v>30460</v>
      </c>
      <c r="E88" s="193">
        <v>20871</v>
      </c>
      <c r="F88" s="193">
        <v>63463</v>
      </c>
      <c r="G88" s="193">
        <v>74935</v>
      </c>
      <c r="H88" s="193">
        <v>68632</v>
      </c>
      <c r="I88" s="194">
        <f t="shared" si="35"/>
        <v>-8.4112897844798806E-2</v>
      </c>
      <c r="J88" s="210">
        <f t="shared" si="32"/>
        <v>2.2883905898136168</v>
      </c>
      <c r="K88" s="193">
        <f t="shared" si="33"/>
        <v>-6303</v>
      </c>
      <c r="L88" s="193">
        <f t="shared" si="34"/>
        <v>47761</v>
      </c>
      <c r="M88" s="194">
        <f t="shared" si="36"/>
        <v>1.9023887629783039E-3</v>
      </c>
      <c r="N88" s="101"/>
    </row>
    <row r="89" spans="1:14" x14ac:dyDescent="0.25">
      <c r="A89" s="191" t="s">
        <v>144</v>
      </c>
      <c r="B89" s="192" t="s">
        <v>131</v>
      </c>
      <c r="C89" s="193">
        <v>112745</v>
      </c>
      <c r="D89" s="193">
        <v>50030</v>
      </c>
      <c r="E89" s="193">
        <v>22441</v>
      </c>
      <c r="F89" s="193">
        <v>59972</v>
      </c>
      <c r="G89" s="193">
        <v>81697</v>
      </c>
      <c r="H89" s="193">
        <v>79675</v>
      </c>
      <c r="I89" s="194">
        <f t="shared" si="35"/>
        <v>-2.4749990819736389E-2</v>
      </c>
      <c r="J89" s="210">
        <f t="shared" si="32"/>
        <v>2.5504211042288669</v>
      </c>
      <c r="K89" s="193">
        <f t="shared" si="33"/>
        <v>-2022</v>
      </c>
      <c r="L89" s="193">
        <f t="shared" si="34"/>
        <v>57234</v>
      </c>
      <c r="M89" s="194">
        <f t="shared" si="36"/>
        <v>2.2084861972592432E-3</v>
      </c>
      <c r="N89" s="101"/>
    </row>
    <row r="90" spans="1:14" x14ac:dyDescent="0.25">
      <c r="A90" s="196" t="s">
        <v>145</v>
      </c>
      <c r="B90" s="197" t="s">
        <v>145</v>
      </c>
      <c r="C90" s="198">
        <f t="shared" ref="C90:H90" si="37">C82-SUM(C83:C89)</f>
        <v>1000183</v>
      </c>
      <c r="D90" s="198">
        <f t="shared" si="37"/>
        <v>306853</v>
      </c>
      <c r="E90" s="198">
        <f t="shared" si="37"/>
        <v>388677</v>
      </c>
      <c r="F90" s="198">
        <f t="shared" si="37"/>
        <v>765846</v>
      </c>
      <c r="G90" s="198">
        <f t="shared" si="37"/>
        <v>1036988</v>
      </c>
      <c r="H90" s="198">
        <f t="shared" si="37"/>
        <v>1184721</v>
      </c>
      <c r="I90" s="199">
        <f t="shared" si="35"/>
        <v>0.14246355791966736</v>
      </c>
      <c r="J90" s="211">
        <f t="shared" si="32"/>
        <v>2.0480862001096027</v>
      </c>
      <c r="K90" s="198">
        <f>H90-G90</f>
        <v>147733</v>
      </c>
      <c r="L90" s="198">
        <f t="shared" si="34"/>
        <v>796044</v>
      </c>
      <c r="M90" s="199">
        <f t="shared" si="36"/>
        <v>3.2838907764081174E-2</v>
      </c>
      <c r="N90" s="101"/>
    </row>
    <row r="91" spans="1:14" s="175" customFormat="1" x14ac:dyDescent="0.25">
      <c r="B91" s="184" t="s">
        <v>49</v>
      </c>
      <c r="C91" s="182"/>
      <c r="D91" s="182"/>
      <c r="E91" s="182"/>
      <c r="F91" s="182"/>
      <c r="G91" s="182"/>
      <c r="H91" s="182"/>
      <c r="I91" s="182"/>
      <c r="J91" s="182"/>
      <c r="K91" s="182"/>
      <c r="L91" s="182"/>
      <c r="M91" s="182"/>
    </row>
    <row r="92" spans="1:14" x14ac:dyDescent="0.25">
      <c r="A92" s="1">
        <v>3</v>
      </c>
      <c r="B92" s="185" t="s">
        <v>68</v>
      </c>
      <c r="C92" s="207">
        <v>136126</v>
      </c>
      <c r="D92" s="207">
        <v>59047</v>
      </c>
      <c r="E92" s="207">
        <v>83402</v>
      </c>
      <c r="F92" s="207">
        <v>137757</v>
      </c>
      <c r="G92" s="207">
        <v>148334</v>
      </c>
      <c r="H92" s="207">
        <v>152300</v>
      </c>
      <c r="I92" s="208">
        <f>IFERROR(H92/G92-1,"-")</f>
        <v>2.6736958485579887E-2</v>
      </c>
      <c r="J92" s="208">
        <f>IFERROR(H92/E92-1,"-")</f>
        <v>0.82609529747488075</v>
      </c>
      <c r="K92" s="207">
        <f>H92-G92</f>
        <v>3966</v>
      </c>
      <c r="L92" s="207">
        <f>H92-E92</f>
        <v>68898</v>
      </c>
      <c r="M92" s="208">
        <f>H92/H$8</f>
        <v>4.2215556679332626E-3</v>
      </c>
      <c r="N92" s="101"/>
    </row>
    <row r="93" spans="1:14" x14ac:dyDescent="0.25">
      <c r="A93" s="1" t="s">
        <v>96</v>
      </c>
      <c r="B93" s="188" t="s">
        <v>97</v>
      </c>
      <c r="C93" s="189">
        <v>72932</v>
      </c>
      <c r="D93" s="189">
        <v>31800</v>
      </c>
      <c r="E93" s="189">
        <v>42063</v>
      </c>
      <c r="F93" s="189">
        <v>70951</v>
      </c>
      <c r="G93" s="189">
        <v>72432</v>
      </c>
      <c r="H93" s="189">
        <v>71061</v>
      </c>
      <c r="I93" s="190">
        <f>IFERROR(H93/G93-1,"-")</f>
        <v>-1.8928098078197508E-2</v>
      </c>
      <c r="J93" s="209">
        <f t="shared" ref="J93:J104" si="38">IFERROR(H93/E93-1,"-")</f>
        <v>0.68939447970900791</v>
      </c>
      <c r="K93" s="189">
        <f t="shared" ref="K93:K103" si="39">H93-G93</f>
        <v>-1371</v>
      </c>
      <c r="L93" s="189">
        <f t="shared" ref="L93:L104" si="40">H93-E93</f>
        <v>28998</v>
      </c>
      <c r="M93" s="190">
        <f>H93/H$8</f>
        <v>1.9697174479251845E-3</v>
      </c>
      <c r="N93" s="101"/>
    </row>
    <row r="94" spans="1:14" x14ac:dyDescent="0.25">
      <c r="A94" s="191" t="s">
        <v>103</v>
      </c>
      <c r="B94" s="192" t="s">
        <v>103</v>
      </c>
      <c r="C94" s="193">
        <v>33003</v>
      </c>
      <c r="D94" s="193">
        <v>15549</v>
      </c>
      <c r="E94" s="193">
        <v>20037</v>
      </c>
      <c r="F94" s="193">
        <v>30228</v>
      </c>
      <c r="G94" s="193">
        <v>19606</v>
      </c>
      <c r="H94" s="193">
        <v>21646</v>
      </c>
      <c r="I94" s="194">
        <f>IFERROR(H94/G94-1,"-")</f>
        <v>0.10404978067938386</v>
      </c>
      <c r="J94" s="210">
        <f t="shared" si="38"/>
        <v>8.0301442331686346E-2</v>
      </c>
      <c r="K94" s="193">
        <f t="shared" si="39"/>
        <v>2040</v>
      </c>
      <c r="L94" s="193">
        <f t="shared" si="40"/>
        <v>1609</v>
      </c>
      <c r="M94" s="194">
        <f>H94/H$8</f>
        <v>5.9999864732819042E-4</v>
      </c>
      <c r="N94" s="101"/>
    </row>
    <row r="95" spans="1:14" x14ac:dyDescent="0.25">
      <c r="A95" s="191" t="s">
        <v>100</v>
      </c>
      <c r="B95" s="192" t="s">
        <v>100</v>
      </c>
      <c r="C95" s="193">
        <v>39929</v>
      </c>
      <c r="D95" s="193">
        <v>16251</v>
      </c>
      <c r="E95" s="193">
        <v>22026</v>
      </c>
      <c r="F95" s="193">
        <v>40723</v>
      </c>
      <c r="G95" s="193">
        <v>52826</v>
      </c>
      <c r="H95" s="193">
        <v>49415</v>
      </c>
      <c r="I95" s="194">
        <f>IFERROR(H95/G95-1,"-")</f>
        <v>-6.4570476659220888E-2</v>
      </c>
      <c r="J95" s="210">
        <f t="shared" si="38"/>
        <v>1.2434849723054571</v>
      </c>
      <c r="K95" s="193">
        <f t="shared" si="39"/>
        <v>-3411</v>
      </c>
      <c r="L95" s="193">
        <f t="shared" si="40"/>
        <v>27389</v>
      </c>
      <c r="M95" s="194">
        <f>H95/H$8</f>
        <v>1.3697188005969939E-3</v>
      </c>
      <c r="N95" s="101"/>
    </row>
    <row r="96" spans="1:14" x14ac:dyDescent="0.25">
      <c r="A96" s="1"/>
      <c r="B96" s="188" t="s">
        <v>107</v>
      </c>
      <c r="C96" s="189">
        <v>63194</v>
      </c>
      <c r="D96" s="189">
        <v>27247</v>
      </c>
      <c r="E96" s="189">
        <v>41339</v>
      </c>
      <c r="F96" s="189">
        <v>66806</v>
      </c>
      <c r="G96" s="189">
        <v>75902</v>
      </c>
      <c r="H96" s="189">
        <v>81239</v>
      </c>
      <c r="I96" s="190">
        <f>IFERROR(H96/G96-1,"-")</f>
        <v>7.0314352717978368E-2</v>
      </c>
      <c r="J96" s="209">
        <f t="shared" si="38"/>
        <v>0.96519025617455667</v>
      </c>
      <c r="K96" s="189">
        <f t="shared" si="39"/>
        <v>5337</v>
      </c>
      <c r="L96" s="189">
        <f t="shared" si="40"/>
        <v>39900</v>
      </c>
      <c r="M96" s="190">
        <f>H96/H$8</f>
        <v>2.2518382200080785E-3</v>
      </c>
      <c r="N96" s="101"/>
    </row>
    <row r="97" spans="1:14" s="74" customFormat="1" x14ac:dyDescent="0.25">
      <c r="B97" s="192" t="s">
        <v>110</v>
      </c>
      <c r="C97" s="193">
        <v>8082</v>
      </c>
      <c r="D97" s="193">
        <v>5019</v>
      </c>
      <c r="E97" s="193">
        <v>3494</v>
      </c>
      <c r="F97" s="193">
        <v>9249</v>
      </c>
      <c r="G97" s="193">
        <v>11177</v>
      </c>
      <c r="H97" s="193">
        <v>12296</v>
      </c>
      <c r="I97" s="194">
        <f t="shared" ref="I97:I104" si="41">IFERROR(H97/G97-1,"-")</f>
        <v>0.10011631028003931</v>
      </c>
      <c r="J97" s="210">
        <f t="shared" si="38"/>
        <v>2.5191757298225528</v>
      </c>
      <c r="K97" s="193">
        <f t="shared" si="39"/>
        <v>1119</v>
      </c>
      <c r="L97" s="193">
        <f t="shared" si="40"/>
        <v>8802</v>
      </c>
      <c r="M97" s="194">
        <f t="shared" ref="M97:M104" si="42">H97/H$8</f>
        <v>3.4082894611232699E-4</v>
      </c>
      <c r="N97" s="195"/>
    </row>
    <row r="98" spans="1:14" s="74" customFormat="1" x14ac:dyDescent="0.25">
      <c r="B98" s="192" t="s">
        <v>113</v>
      </c>
      <c r="C98" s="193">
        <v>21366</v>
      </c>
      <c r="D98" s="193">
        <v>7473</v>
      </c>
      <c r="E98" s="193">
        <v>15393</v>
      </c>
      <c r="F98" s="193">
        <v>21050</v>
      </c>
      <c r="G98" s="193">
        <v>22639</v>
      </c>
      <c r="H98" s="193">
        <v>25055</v>
      </c>
      <c r="I98" s="194">
        <f t="shared" si="41"/>
        <v>0.10671849463315519</v>
      </c>
      <c r="J98" s="210">
        <f t="shared" si="38"/>
        <v>0.6276879100890016</v>
      </c>
      <c r="K98" s="193">
        <f t="shared" si="39"/>
        <v>2416</v>
      </c>
      <c r="L98" s="193">
        <f t="shared" si="40"/>
        <v>9662</v>
      </c>
      <c r="M98" s="194">
        <f t="shared" si="42"/>
        <v>6.9449164320464806E-4</v>
      </c>
      <c r="N98" s="195"/>
    </row>
    <row r="99" spans="1:14" x14ac:dyDescent="0.25">
      <c r="A99" s="1"/>
      <c r="B99" s="192" t="s">
        <v>116</v>
      </c>
      <c r="C99" s="193">
        <v>8657</v>
      </c>
      <c r="D99" s="193">
        <v>4658</v>
      </c>
      <c r="E99" s="193">
        <v>7148</v>
      </c>
      <c r="F99" s="193">
        <v>7881</v>
      </c>
      <c r="G99" s="193">
        <v>8902</v>
      </c>
      <c r="H99" s="193">
        <v>9750</v>
      </c>
      <c r="I99" s="194">
        <f t="shared" si="41"/>
        <v>9.5259492248932931E-2</v>
      </c>
      <c r="J99" s="210">
        <f t="shared" si="38"/>
        <v>0.36401790710688298</v>
      </c>
      <c r="K99" s="193">
        <f t="shared" si="39"/>
        <v>848</v>
      </c>
      <c r="L99" s="193">
        <f t="shared" si="40"/>
        <v>2602</v>
      </c>
      <c r="M99" s="194">
        <f t="shared" si="42"/>
        <v>2.7025717506467048E-4</v>
      </c>
      <c r="N99" s="101"/>
    </row>
    <row r="100" spans="1:14" x14ac:dyDescent="0.25">
      <c r="A100" s="1"/>
      <c r="B100" s="192" t="s">
        <v>123</v>
      </c>
      <c r="C100" s="193">
        <v>2390</v>
      </c>
      <c r="D100" s="193">
        <v>940</v>
      </c>
      <c r="E100" s="193">
        <v>1385</v>
      </c>
      <c r="F100" s="193">
        <v>4981</v>
      </c>
      <c r="G100" s="193">
        <v>3623</v>
      </c>
      <c r="H100" s="193">
        <v>3800</v>
      </c>
      <c r="I100" s="194">
        <f t="shared" si="41"/>
        <v>4.8854540436102711E-2</v>
      </c>
      <c r="J100" s="210">
        <f t="shared" si="38"/>
        <v>1.743682310469314</v>
      </c>
      <c r="K100" s="193">
        <f t="shared" si="39"/>
        <v>177</v>
      </c>
      <c r="L100" s="193">
        <f t="shared" si="40"/>
        <v>2415</v>
      </c>
      <c r="M100" s="194">
        <f t="shared" si="42"/>
        <v>1.0533100156366643E-4</v>
      </c>
      <c r="N100" s="101"/>
    </row>
    <row r="101" spans="1:14" x14ac:dyDescent="0.25">
      <c r="A101" s="1"/>
      <c r="B101" s="192" t="s">
        <v>119</v>
      </c>
      <c r="C101" s="193">
        <v>1298</v>
      </c>
      <c r="D101" s="193">
        <v>788</v>
      </c>
      <c r="E101" s="193">
        <v>1315</v>
      </c>
      <c r="F101" s="193">
        <v>1892</v>
      </c>
      <c r="G101" s="193">
        <v>1812</v>
      </c>
      <c r="H101" s="193">
        <v>2358</v>
      </c>
      <c r="I101" s="194">
        <f t="shared" si="41"/>
        <v>0.30132450331125837</v>
      </c>
      <c r="J101" s="210">
        <f t="shared" si="38"/>
        <v>0.79315589353612159</v>
      </c>
      <c r="K101" s="193">
        <f t="shared" si="39"/>
        <v>546</v>
      </c>
      <c r="L101" s="193">
        <f t="shared" si="40"/>
        <v>1043</v>
      </c>
      <c r="M101" s="194">
        <f t="shared" si="42"/>
        <v>6.5360658338717225E-5</v>
      </c>
      <c r="N101" s="101"/>
    </row>
    <row r="102" spans="1:14" x14ac:dyDescent="0.25">
      <c r="A102" s="1"/>
      <c r="B102" s="192" t="s">
        <v>128</v>
      </c>
      <c r="C102" s="193">
        <v>444</v>
      </c>
      <c r="D102" s="193">
        <v>599</v>
      </c>
      <c r="E102" s="193">
        <v>275</v>
      </c>
      <c r="F102" s="193">
        <v>817</v>
      </c>
      <c r="G102" s="193">
        <v>420</v>
      </c>
      <c r="H102" s="193">
        <v>782</v>
      </c>
      <c r="I102" s="194">
        <f t="shared" si="41"/>
        <v>0.86190476190476195</v>
      </c>
      <c r="J102" s="210">
        <f t="shared" si="38"/>
        <v>1.8436363636363637</v>
      </c>
      <c r="K102" s="193">
        <f t="shared" si="39"/>
        <v>362</v>
      </c>
      <c r="L102" s="193">
        <f t="shared" si="40"/>
        <v>507</v>
      </c>
      <c r="M102" s="194">
        <f t="shared" si="42"/>
        <v>2.1676011374417671E-5</v>
      </c>
      <c r="N102" s="101"/>
    </row>
    <row r="103" spans="1:14" x14ac:dyDescent="0.25">
      <c r="A103" s="191" t="s">
        <v>144</v>
      </c>
      <c r="B103" s="192" t="s">
        <v>131</v>
      </c>
      <c r="C103" s="193">
        <v>699</v>
      </c>
      <c r="D103" s="193">
        <v>259</v>
      </c>
      <c r="E103" s="193">
        <v>259</v>
      </c>
      <c r="F103" s="193">
        <v>385</v>
      </c>
      <c r="G103" s="193">
        <v>950</v>
      </c>
      <c r="H103" s="193">
        <v>1244</v>
      </c>
      <c r="I103" s="194">
        <f t="shared" si="41"/>
        <v>0.30947368421052635</v>
      </c>
      <c r="J103" s="210">
        <f t="shared" si="38"/>
        <v>3.8030888030888033</v>
      </c>
      <c r="K103" s="193">
        <f t="shared" si="39"/>
        <v>294</v>
      </c>
      <c r="L103" s="193">
        <f t="shared" si="40"/>
        <v>985</v>
      </c>
      <c r="M103" s="194">
        <f t="shared" si="42"/>
        <v>3.4482043669789748E-5</v>
      </c>
      <c r="N103" s="101"/>
    </row>
    <row r="104" spans="1:14" x14ac:dyDescent="0.25">
      <c r="A104" s="196" t="s">
        <v>145</v>
      </c>
      <c r="B104" s="197" t="s">
        <v>145</v>
      </c>
      <c r="C104" s="198">
        <f t="shared" ref="C104:H104" si="43">C96-SUM(C97:C103)</f>
        <v>20258</v>
      </c>
      <c r="D104" s="198">
        <f t="shared" si="43"/>
        <v>7511</v>
      </c>
      <c r="E104" s="198">
        <f t="shared" si="43"/>
        <v>12070</v>
      </c>
      <c r="F104" s="198">
        <f t="shared" si="43"/>
        <v>20551</v>
      </c>
      <c r="G104" s="198">
        <f t="shared" si="43"/>
        <v>26379</v>
      </c>
      <c r="H104" s="198">
        <f t="shared" si="43"/>
        <v>25954</v>
      </c>
      <c r="I104" s="199">
        <f t="shared" si="41"/>
        <v>-1.6111300655824667E-2</v>
      </c>
      <c r="J104" s="211">
        <f t="shared" si="38"/>
        <v>1.1502899751449878</v>
      </c>
      <c r="K104" s="198">
        <f>H104-G104</f>
        <v>-425</v>
      </c>
      <c r="L104" s="198">
        <f t="shared" si="40"/>
        <v>13884</v>
      </c>
      <c r="M104" s="199">
        <f t="shared" si="42"/>
        <v>7.1941074067984176E-4</v>
      </c>
      <c r="N104" s="101"/>
    </row>
    <row r="105" spans="1:14" s="175" customFormat="1" x14ac:dyDescent="0.25">
      <c r="B105" s="184" t="s">
        <v>50</v>
      </c>
      <c r="C105" s="182"/>
      <c r="D105" s="182"/>
      <c r="E105" s="182"/>
      <c r="F105" s="182"/>
      <c r="G105" s="182"/>
      <c r="H105" s="182"/>
      <c r="I105" s="182"/>
      <c r="J105" s="182"/>
      <c r="K105" s="182"/>
      <c r="L105" s="182"/>
      <c r="M105" s="182"/>
    </row>
    <row r="106" spans="1:14" x14ac:dyDescent="0.25">
      <c r="A106" s="1">
        <v>3</v>
      </c>
      <c r="B106" s="185" t="s">
        <v>68</v>
      </c>
      <c r="C106" s="207">
        <v>1055815</v>
      </c>
      <c r="D106" s="207">
        <v>442013</v>
      </c>
      <c r="E106" s="207">
        <v>749212</v>
      </c>
      <c r="F106" s="207">
        <v>1316064</v>
      </c>
      <c r="G106" s="207">
        <v>1447168</v>
      </c>
      <c r="H106" s="207">
        <v>1453294</v>
      </c>
      <c r="I106" s="208">
        <f>IFERROR(H106/G106-1,"-")</f>
        <v>4.2330952591544957E-3</v>
      </c>
      <c r="J106" s="208">
        <f>IFERROR(H106/E106-1,"-")</f>
        <v>0.9397633780558774</v>
      </c>
      <c r="K106" s="207">
        <f>H106-G106</f>
        <v>6126</v>
      </c>
      <c r="L106" s="207">
        <f>H106-E106</f>
        <v>704082</v>
      </c>
      <c r="M106" s="208">
        <f>H106/H$8</f>
        <v>4.0283398049070274E-2</v>
      </c>
      <c r="N106" s="101"/>
    </row>
    <row r="107" spans="1:14" x14ac:dyDescent="0.25">
      <c r="A107" s="1" t="s">
        <v>96</v>
      </c>
      <c r="B107" s="188" t="s">
        <v>97</v>
      </c>
      <c r="C107" s="189">
        <v>162637</v>
      </c>
      <c r="D107" s="189">
        <v>125264</v>
      </c>
      <c r="E107" s="189">
        <v>199003</v>
      </c>
      <c r="F107" s="189">
        <v>220579</v>
      </c>
      <c r="G107" s="189">
        <v>219096</v>
      </c>
      <c r="H107" s="189">
        <v>207819</v>
      </c>
      <c r="I107" s="190">
        <f>IFERROR(H107/G107-1,"-")</f>
        <v>-5.1470588235294157E-2</v>
      </c>
      <c r="J107" s="209">
        <f t="shared" ref="J107:J118" si="44">IFERROR(H107/E107-1,"-")</f>
        <v>4.4300839685833981E-2</v>
      </c>
      <c r="K107" s="189">
        <f t="shared" ref="K107:K117" si="45">H107-G107</f>
        <v>-11277</v>
      </c>
      <c r="L107" s="189">
        <f t="shared" ref="L107:L118" si="46">H107-E107</f>
        <v>8816</v>
      </c>
      <c r="M107" s="190">
        <f>H107/H$8</f>
        <v>5.7604693194630513E-3</v>
      </c>
      <c r="N107" s="101"/>
    </row>
    <row r="108" spans="1:14" x14ac:dyDescent="0.25">
      <c r="A108" s="191" t="s">
        <v>103</v>
      </c>
      <c r="B108" s="192" t="s">
        <v>103</v>
      </c>
      <c r="C108" s="193">
        <v>42419</v>
      </c>
      <c r="D108" s="193">
        <v>16702</v>
      </c>
      <c r="E108" s="193">
        <v>106031</v>
      </c>
      <c r="F108" s="193">
        <v>75504</v>
      </c>
      <c r="G108" s="193">
        <v>57419</v>
      </c>
      <c r="H108" s="193">
        <v>59079</v>
      </c>
      <c r="I108" s="194">
        <f>IFERROR(H108/G108-1,"-")</f>
        <v>2.8910291018652279E-2</v>
      </c>
      <c r="J108" s="210">
        <f t="shared" si="44"/>
        <v>-0.44281389404985338</v>
      </c>
      <c r="K108" s="193">
        <f t="shared" si="45"/>
        <v>1660</v>
      </c>
      <c r="L108" s="193">
        <f t="shared" si="46"/>
        <v>-46952</v>
      </c>
      <c r="M108" s="194">
        <f>H108/H$8</f>
        <v>1.6375921687841709E-3</v>
      </c>
      <c r="N108" s="101"/>
    </row>
    <row r="109" spans="1:14" x14ac:dyDescent="0.25">
      <c r="A109" s="191" t="s">
        <v>100</v>
      </c>
      <c r="B109" s="192" t="s">
        <v>100</v>
      </c>
      <c r="C109" s="193">
        <v>120218</v>
      </c>
      <c r="D109" s="193">
        <v>108562</v>
      </c>
      <c r="E109" s="193">
        <v>92972</v>
      </c>
      <c r="F109" s="193">
        <v>145075</v>
      </c>
      <c r="G109" s="193">
        <v>161677</v>
      </c>
      <c r="H109" s="193">
        <v>148740</v>
      </c>
      <c r="I109" s="194">
        <f>IFERROR(H109/G109-1,"-")</f>
        <v>-8.0017565887541164E-2</v>
      </c>
      <c r="J109" s="210">
        <f t="shared" si="44"/>
        <v>0.59983650991696424</v>
      </c>
      <c r="K109" s="193">
        <f t="shared" si="45"/>
        <v>-12937</v>
      </c>
      <c r="L109" s="193">
        <f t="shared" si="46"/>
        <v>55768</v>
      </c>
      <c r="M109" s="194">
        <f>H109/H$8</f>
        <v>4.1228771506788804E-3</v>
      </c>
      <c r="N109" s="101"/>
    </row>
    <row r="110" spans="1:14" x14ac:dyDescent="0.25">
      <c r="A110" s="1"/>
      <c r="B110" s="188" t="s">
        <v>107</v>
      </c>
      <c r="C110" s="189">
        <v>893178</v>
      </c>
      <c r="D110" s="189">
        <v>316749</v>
      </c>
      <c r="E110" s="189">
        <v>550209</v>
      </c>
      <c r="F110" s="189">
        <v>1095485</v>
      </c>
      <c r="G110" s="189">
        <v>1228072</v>
      </c>
      <c r="H110" s="189">
        <v>1245475</v>
      </c>
      <c r="I110" s="190">
        <f>IFERROR(H110/G110-1,"-")</f>
        <v>1.4170993231667151E-2</v>
      </c>
      <c r="J110" s="209">
        <f t="shared" si="44"/>
        <v>1.2636398168695897</v>
      </c>
      <c r="K110" s="189">
        <f t="shared" si="45"/>
        <v>17403</v>
      </c>
      <c r="L110" s="189">
        <f t="shared" si="46"/>
        <v>695266</v>
      </c>
      <c r="M110" s="190">
        <f>H110/H$8</f>
        <v>3.4522928729607223E-2</v>
      </c>
      <c r="N110" s="101"/>
    </row>
    <row r="111" spans="1:14" s="74" customFormat="1" x14ac:dyDescent="0.25">
      <c r="B111" s="192" t="s">
        <v>110</v>
      </c>
      <c r="C111" s="193">
        <v>476582</v>
      </c>
      <c r="D111" s="193">
        <v>181253</v>
      </c>
      <c r="E111" s="193">
        <v>251557</v>
      </c>
      <c r="F111" s="193">
        <v>673877</v>
      </c>
      <c r="G111" s="193">
        <v>775590</v>
      </c>
      <c r="H111" s="193">
        <v>761721</v>
      </c>
      <c r="I111" s="194">
        <f t="shared" ref="I111:I118" si="47">IFERROR(H111/G111-1,"-")</f>
        <v>-1.7881870575948589E-2</v>
      </c>
      <c r="J111" s="210">
        <f t="shared" si="44"/>
        <v>2.0280254574509953</v>
      </c>
      <c r="K111" s="193">
        <f t="shared" si="45"/>
        <v>-13869</v>
      </c>
      <c r="L111" s="193">
        <f t="shared" si="46"/>
        <v>510164</v>
      </c>
      <c r="M111" s="194">
        <f t="shared" ref="M111:M118" si="48">H111/H$8</f>
        <v>2.111390416896778E-2</v>
      </c>
      <c r="N111" s="195"/>
    </row>
    <row r="112" spans="1:14" s="74" customFormat="1" x14ac:dyDescent="0.25">
      <c r="B112" s="192" t="s">
        <v>113</v>
      </c>
      <c r="C112" s="193">
        <v>91753</v>
      </c>
      <c r="D112" s="193">
        <v>22554</v>
      </c>
      <c r="E112" s="193">
        <v>57079</v>
      </c>
      <c r="F112" s="193">
        <v>45927</v>
      </c>
      <c r="G112" s="193">
        <v>60304</v>
      </c>
      <c r="H112" s="193">
        <v>60756</v>
      </c>
      <c r="I112" s="194">
        <f t="shared" si="47"/>
        <v>7.4953568585831576E-3</v>
      </c>
      <c r="J112" s="210">
        <f t="shared" si="44"/>
        <v>6.4419488778710177E-2</v>
      </c>
      <c r="K112" s="193">
        <f t="shared" si="45"/>
        <v>452</v>
      </c>
      <c r="L112" s="193">
        <f t="shared" si="46"/>
        <v>3677</v>
      </c>
      <c r="M112" s="194">
        <f t="shared" si="48"/>
        <v>1.6840764028952942E-3</v>
      </c>
      <c r="N112" s="195"/>
    </row>
    <row r="113" spans="1:14" x14ac:dyDescent="0.25">
      <c r="A113" s="1"/>
      <c r="B113" s="192" t="s">
        <v>116</v>
      </c>
      <c r="C113" s="193">
        <v>92528</v>
      </c>
      <c r="D113" s="193">
        <v>13883</v>
      </c>
      <c r="E113" s="193">
        <v>67210</v>
      </c>
      <c r="F113" s="193">
        <v>65652</v>
      </c>
      <c r="G113" s="193">
        <v>76293</v>
      </c>
      <c r="H113" s="193">
        <v>85229</v>
      </c>
      <c r="I113" s="194">
        <f t="shared" si="47"/>
        <v>0.1171273904552188</v>
      </c>
      <c r="J113" s="210">
        <f t="shared" si="44"/>
        <v>0.26809998512126176</v>
      </c>
      <c r="K113" s="193">
        <f t="shared" si="45"/>
        <v>8936</v>
      </c>
      <c r="L113" s="193">
        <f t="shared" si="46"/>
        <v>18019</v>
      </c>
      <c r="M113" s="194">
        <f t="shared" si="48"/>
        <v>2.362435771649928E-3</v>
      </c>
      <c r="N113" s="101"/>
    </row>
    <row r="114" spans="1:14" x14ac:dyDescent="0.25">
      <c r="A114" s="1"/>
      <c r="B114" s="192" t="s">
        <v>123</v>
      </c>
      <c r="C114" s="193">
        <v>18644</v>
      </c>
      <c r="D114" s="193">
        <v>9005</v>
      </c>
      <c r="E114" s="193">
        <v>29461</v>
      </c>
      <c r="F114" s="193">
        <v>41263</v>
      </c>
      <c r="G114" s="193">
        <v>42135</v>
      </c>
      <c r="H114" s="193">
        <v>41377</v>
      </c>
      <c r="I114" s="194">
        <f t="shared" si="47"/>
        <v>-1.7989794707487849E-2</v>
      </c>
      <c r="J114" s="210">
        <f t="shared" si="44"/>
        <v>0.40446692237194926</v>
      </c>
      <c r="K114" s="193">
        <f t="shared" si="45"/>
        <v>-758</v>
      </c>
      <c r="L114" s="193">
        <f t="shared" si="46"/>
        <v>11916</v>
      </c>
      <c r="M114" s="194">
        <f t="shared" si="48"/>
        <v>1.1469160136052174E-3</v>
      </c>
      <c r="N114" s="101"/>
    </row>
    <row r="115" spans="1:14" x14ac:dyDescent="0.25">
      <c r="A115" s="1"/>
      <c r="B115" s="192" t="s">
        <v>119</v>
      </c>
      <c r="C115" s="193">
        <v>29965</v>
      </c>
      <c r="D115" s="193">
        <v>19818</v>
      </c>
      <c r="E115" s="193">
        <v>36897</v>
      </c>
      <c r="F115" s="193">
        <v>41249</v>
      </c>
      <c r="G115" s="193">
        <v>42266</v>
      </c>
      <c r="H115" s="193">
        <v>33197</v>
      </c>
      <c r="I115" s="194">
        <f t="shared" si="47"/>
        <v>-0.21456963043581134</v>
      </c>
      <c r="J115" s="210">
        <f t="shared" si="44"/>
        <v>-0.10027915548689592</v>
      </c>
      <c r="K115" s="193">
        <f t="shared" si="45"/>
        <v>-9069</v>
      </c>
      <c r="L115" s="193">
        <f t="shared" si="46"/>
        <v>-3700</v>
      </c>
      <c r="M115" s="194">
        <f t="shared" si="48"/>
        <v>9.2017717339711437E-4</v>
      </c>
      <c r="N115" s="101"/>
    </row>
    <row r="116" spans="1:14" x14ac:dyDescent="0.25">
      <c r="A116" s="1"/>
      <c r="B116" s="192" t="s">
        <v>128</v>
      </c>
      <c r="C116" s="193">
        <v>5890</v>
      </c>
      <c r="D116" s="193">
        <v>2343</v>
      </c>
      <c r="E116" s="193">
        <v>2314</v>
      </c>
      <c r="F116" s="193">
        <v>11983</v>
      </c>
      <c r="G116" s="193">
        <v>11780</v>
      </c>
      <c r="H116" s="193">
        <v>11633</v>
      </c>
      <c r="I116" s="194">
        <f t="shared" si="47"/>
        <v>-1.2478777589134071E-2</v>
      </c>
      <c r="J116" s="210">
        <f t="shared" si="44"/>
        <v>4.0272255834053583</v>
      </c>
      <c r="K116" s="193">
        <f t="shared" si="45"/>
        <v>-147</v>
      </c>
      <c r="L116" s="193">
        <f t="shared" si="46"/>
        <v>9319</v>
      </c>
      <c r="M116" s="194">
        <f t="shared" si="48"/>
        <v>3.2245145820792941E-4</v>
      </c>
      <c r="N116" s="101"/>
    </row>
    <row r="117" spans="1:14" x14ac:dyDescent="0.25">
      <c r="A117" s="191" t="s">
        <v>144</v>
      </c>
      <c r="B117" s="192" t="s">
        <v>131</v>
      </c>
      <c r="C117" s="193">
        <v>13480</v>
      </c>
      <c r="D117" s="193">
        <v>7286</v>
      </c>
      <c r="E117" s="193">
        <v>3610</v>
      </c>
      <c r="F117" s="193">
        <v>7507</v>
      </c>
      <c r="G117" s="193">
        <v>7656</v>
      </c>
      <c r="H117" s="193">
        <v>10984</v>
      </c>
      <c r="I117" s="194">
        <f t="shared" si="47"/>
        <v>0.4346917450365726</v>
      </c>
      <c r="J117" s="210">
        <f t="shared" si="44"/>
        <v>2.0426592797783933</v>
      </c>
      <c r="K117" s="193">
        <f t="shared" si="45"/>
        <v>3328</v>
      </c>
      <c r="L117" s="193">
        <f t="shared" si="46"/>
        <v>7374</v>
      </c>
      <c r="M117" s="194">
        <f t="shared" si="48"/>
        <v>3.0446203188824001E-4</v>
      </c>
      <c r="N117" s="101"/>
    </row>
    <row r="118" spans="1:14" x14ac:dyDescent="0.25">
      <c r="A118" s="196" t="s">
        <v>145</v>
      </c>
      <c r="B118" s="197" t="s">
        <v>145</v>
      </c>
      <c r="C118" s="198">
        <f t="shared" ref="C118:H118" si="49">C110-SUM(C111:C117)</f>
        <v>164336</v>
      </c>
      <c r="D118" s="198">
        <f t="shared" si="49"/>
        <v>60607</v>
      </c>
      <c r="E118" s="198">
        <f t="shared" si="49"/>
        <v>102081</v>
      </c>
      <c r="F118" s="198">
        <f t="shared" si="49"/>
        <v>208027</v>
      </c>
      <c r="G118" s="198">
        <f t="shared" si="49"/>
        <v>212048</v>
      </c>
      <c r="H118" s="198">
        <f t="shared" si="49"/>
        <v>240578</v>
      </c>
      <c r="I118" s="199">
        <f t="shared" si="47"/>
        <v>0.13454500867728059</v>
      </c>
      <c r="J118" s="211">
        <f t="shared" si="44"/>
        <v>1.3567363172382714</v>
      </c>
      <c r="K118" s="198">
        <f>H118-G118</f>
        <v>28530</v>
      </c>
      <c r="L118" s="198">
        <f t="shared" si="46"/>
        <v>138497</v>
      </c>
      <c r="M118" s="199">
        <f t="shared" si="48"/>
        <v>6.6685057089957223E-3</v>
      </c>
      <c r="N118" s="101"/>
    </row>
    <row r="119" spans="1:14" s="175" customFormat="1" x14ac:dyDescent="0.25">
      <c r="B119" s="184" t="s">
        <v>51</v>
      </c>
      <c r="C119" s="182"/>
      <c r="D119" s="182"/>
      <c r="E119" s="182"/>
      <c r="F119" s="182"/>
      <c r="G119" s="182"/>
      <c r="H119" s="182"/>
      <c r="I119" s="182"/>
      <c r="J119" s="182"/>
      <c r="K119" s="182"/>
      <c r="L119" s="182"/>
      <c r="M119" s="182"/>
    </row>
    <row r="120" spans="1:14" x14ac:dyDescent="0.25">
      <c r="A120" s="1">
        <v>3</v>
      </c>
      <c r="B120" s="185" t="s">
        <v>68</v>
      </c>
      <c r="C120" s="207">
        <v>503437</v>
      </c>
      <c r="D120" s="207">
        <v>216673</v>
      </c>
      <c r="E120" s="207">
        <v>359169</v>
      </c>
      <c r="F120" s="207">
        <v>543499</v>
      </c>
      <c r="G120" s="207">
        <v>576462</v>
      </c>
      <c r="H120" s="207">
        <v>584273</v>
      </c>
      <c r="I120" s="208">
        <f>IFERROR(H120/G120-1,"-")</f>
        <v>1.3549895743344642E-2</v>
      </c>
      <c r="J120" s="208">
        <f>IFERROR(H120/E120-1,"-")</f>
        <v>0.6267356035738052</v>
      </c>
      <c r="K120" s="207">
        <f>H120-G120</f>
        <v>7811</v>
      </c>
      <c r="L120" s="207">
        <f>H120-E120</f>
        <v>225104</v>
      </c>
      <c r="M120" s="208">
        <f>H120/H$8</f>
        <v>1.6195279020160019E-2</v>
      </c>
      <c r="N120" s="101"/>
    </row>
    <row r="121" spans="1:14" x14ac:dyDescent="0.25">
      <c r="A121" s="1" t="s">
        <v>96</v>
      </c>
      <c r="B121" s="188" t="s">
        <v>97</v>
      </c>
      <c r="C121" s="189">
        <v>235408</v>
      </c>
      <c r="D121" s="189">
        <v>116562</v>
      </c>
      <c r="E121" s="189">
        <v>206631</v>
      </c>
      <c r="F121" s="189">
        <v>271944</v>
      </c>
      <c r="G121" s="189">
        <v>302350</v>
      </c>
      <c r="H121" s="189">
        <v>308399</v>
      </c>
      <c r="I121" s="190">
        <f>IFERROR(H121/G121-1,"-")</f>
        <v>2.0006614850339055E-2</v>
      </c>
      <c r="J121" s="209">
        <f t="shared" ref="J121:J132" si="50">IFERROR(H121/E121-1,"-")</f>
        <v>0.49251080428396521</v>
      </c>
      <c r="K121" s="189">
        <f t="shared" ref="K121:K131" si="51">H121-G121</f>
        <v>6049</v>
      </c>
      <c r="L121" s="189">
        <f t="shared" ref="L121:L132" si="52">H121-E121</f>
        <v>101768</v>
      </c>
      <c r="M121" s="190">
        <f>H121/H$8</f>
        <v>8.5484146187455694E-3</v>
      </c>
      <c r="N121" s="101"/>
    </row>
    <row r="122" spans="1:14" x14ac:dyDescent="0.25">
      <c r="A122" s="191" t="s">
        <v>103</v>
      </c>
      <c r="B122" s="192" t="s">
        <v>103</v>
      </c>
      <c r="C122" s="193">
        <v>110711</v>
      </c>
      <c r="D122" s="193">
        <v>45374</v>
      </c>
      <c r="E122" s="193">
        <v>96469</v>
      </c>
      <c r="F122" s="193">
        <v>128559</v>
      </c>
      <c r="G122" s="193">
        <v>120954</v>
      </c>
      <c r="H122" s="193">
        <v>133909</v>
      </c>
      <c r="I122" s="194">
        <f>IFERROR(H122/G122-1,"-")</f>
        <v>0.10710683400300947</v>
      </c>
      <c r="J122" s="210">
        <f t="shared" si="50"/>
        <v>0.38810395049186774</v>
      </c>
      <c r="K122" s="193">
        <f t="shared" si="51"/>
        <v>12955</v>
      </c>
      <c r="L122" s="193">
        <f t="shared" si="52"/>
        <v>37440</v>
      </c>
      <c r="M122" s="194">
        <f>H122/H$8</f>
        <v>3.7117813390497392E-3</v>
      </c>
      <c r="N122" s="101"/>
    </row>
    <row r="123" spans="1:14" x14ac:dyDescent="0.25">
      <c r="A123" s="191" t="s">
        <v>100</v>
      </c>
      <c r="B123" s="192" t="s">
        <v>100</v>
      </c>
      <c r="C123" s="193">
        <v>124697</v>
      </c>
      <c r="D123" s="193">
        <v>71188</v>
      </c>
      <c r="E123" s="193">
        <v>110162</v>
      </c>
      <c r="F123" s="193">
        <v>143385</v>
      </c>
      <c r="G123" s="193">
        <v>181396</v>
      </c>
      <c r="H123" s="193">
        <v>174490</v>
      </c>
      <c r="I123" s="194">
        <f>IFERROR(H123/G123-1,"-")</f>
        <v>-3.807140179496793E-2</v>
      </c>
      <c r="J123" s="210">
        <f t="shared" si="50"/>
        <v>0.58394001561336939</v>
      </c>
      <c r="K123" s="193">
        <f t="shared" si="51"/>
        <v>-6906</v>
      </c>
      <c r="L123" s="193">
        <f t="shared" si="52"/>
        <v>64328</v>
      </c>
      <c r="M123" s="194">
        <f>H123/H$8</f>
        <v>4.8366332796958306E-3</v>
      </c>
      <c r="N123" s="101"/>
    </row>
    <row r="124" spans="1:14" x14ac:dyDescent="0.25">
      <c r="A124" s="1"/>
      <c r="B124" s="188" t="s">
        <v>107</v>
      </c>
      <c r="C124" s="189">
        <v>268029</v>
      </c>
      <c r="D124" s="189">
        <v>100111</v>
      </c>
      <c r="E124" s="189">
        <v>152538</v>
      </c>
      <c r="F124" s="189">
        <v>271555</v>
      </c>
      <c r="G124" s="189">
        <v>274112</v>
      </c>
      <c r="H124" s="189">
        <v>275874</v>
      </c>
      <c r="I124" s="190">
        <f>IFERROR(H124/G124-1,"-")</f>
        <v>6.4280294186318532E-3</v>
      </c>
      <c r="J124" s="209">
        <f t="shared" si="50"/>
        <v>0.80855917869645588</v>
      </c>
      <c r="K124" s="189">
        <f t="shared" si="51"/>
        <v>1762</v>
      </c>
      <c r="L124" s="189">
        <f t="shared" si="52"/>
        <v>123336</v>
      </c>
      <c r="M124" s="190">
        <f>H124/H$8</f>
        <v>7.6468644014144509E-3</v>
      </c>
      <c r="N124" s="101"/>
    </row>
    <row r="125" spans="1:14" s="74" customFormat="1" x14ac:dyDescent="0.25">
      <c r="B125" s="192" t="s">
        <v>110</v>
      </c>
      <c r="C125" s="193">
        <v>33000</v>
      </c>
      <c r="D125" s="193">
        <v>11431</v>
      </c>
      <c r="E125" s="193">
        <v>11117</v>
      </c>
      <c r="F125" s="193">
        <v>33351</v>
      </c>
      <c r="G125" s="193">
        <v>40267</v>
      </c>
      <c r="H125" s="193">
        <v>36521</v>
      </c>
      <c r="I125" s="194">
        <f t="shared" ref="I125:I132" si="53">IFERROR(H125/G125-1,"-")</f>
        <v>-9.3029031216628977E-2</v>
      </c>
      <c r="J125" s="210">
        <f t="shared" si="50"/>
        <v>2.2851488710983179</v>
      </c>
      <c r="K125" s="193">
        <f t="shared" si="51"/>
        <v>-3746</v>
      </c>
      <c r="L125" s="193">
        <f t="shared" si="52"/>
        <v>25404</v>
      </c>
      <c r="M125" s="194">
        <f t="shared" ref="M125:M132" si="54">H125/H$8</f>
        <v>1.0123140810807006E-3</v>
      </c>
      <c r="N125" s="195"/>
    </row>
    <row r="126" spans="1:14" s="74" customFormat="1" x14ac:dyDescent="0.25">
      <c r="B126" s="192" t="s">
        <v>113</v>
      </c>
      <c r="C126" s="193">
        <v>30865</v>
      </c>
      <c r="D126" s="193">
        <v>11548</v>
      </c>
      <c r="E126" s="193">
        <v>23428</v>
      </c>
      <c r="F126" s="193">
        <v>34791</v>
      </c>
      <c r="G126" s="193">
        <v>43445</v>
      </c>
      <c r="H126" s="193">
        <v>42161</v>
      </c>
      <c r="I126" s="194">
        <f t="shared" si="53"/>
        <v>-2.9554609276096211E-2</v>
      </c>
      <c r="J126" s="210">
        <f t="shared" si="50"/>
        <v>0.79959877070172447</v>
      </c>
      <c r="K126" s="193">
        <f t="shared" si="51"/>
        <v>-1284</v>
      </c>
      <c r="L126" s="193">
        <f t="shared" si="52"/>
        <v>18733</v>
      </c>
      <c r="M126" s="194">
        <f t="shared" si="54"/>
        <v>1.1686474623488791E-3</v>
      </c>
      <c r="N126" s="195"/>
    </row>
    <row r="127" spans="1:14" x14ac:dyDescent="0.25">
      <c r="A127" s="1"/>
      <c r="B127" s="192" t="s">
        <v>116</v>
      </c>
      <c r="C127" s="193">
        <v>20310</v>
      </c>
      <c r="D127" s="193">
        <v>7014</v>
      </c>
      <c r="E127" s="193">
        <v>18250</v>
      </c>
      <c r="F127" s="193">
        <v>23874</v>
      </c>
      <c r="G127" s="193">
        <v>26737</v>
      </c>
      <c r="H127" s="193">
        <v>26375</v>
      </c>
      <c r="I127" s="194">
        <f t="shared" si="53"/>
        <v>-1.3539290122302372E-2</v>
      </c>
      <c r="J127" s="210">
        <f t="shared" si="50"/>
        <v>0.4452054794520548</v>
      </c>
      <c r="K127" s="193">
        <f t="shared" si="51"/>
        <v>-362</v>
      </c>
      <c r="L127" s="193">
        <f t="shared" si="52"/>
        <v>8125</v>
      </c>
      <c r="M127" s="194">
        <f t="shared" si="54"/>
        <v>7.3108030690571108E-4</v>
      </c>
      <c r="N127" s="101"/>
    </row>
    <row r="128" spans="1:14" x14ac:dyDescent="0.25">
      <c r="A128" s="1"/>
      <c r="B128" s="192" t="s">
        <v>123</v>
      </c>
      <c r="C128" s="193">
        <v>4930</v>
      </c>
      <c r="D128" s="193">
        <v>1882</v>
      </c>
      <c r="E128" s="193">
        <v>3678</v>
      </c>
      <c r="F128" s="193">
        <v>6463</v>
      </c>
      <c r="G128" s="193">
        <v>7383</v>
      </c>
      <c r="H128" s="193">
        <v>7428</v>
      </c>
      <c r="I128" s="194">
        <f t="shared" si="53"/>
        <v>6.0950832994717263E-3</v>
      </c>
      <c r="J128" s="210">
        <f t="shared" si="50"/>
        <v>1.0195758564437196</v>
      </c>
      <c r="K128" s="193">
        <f t="shared" si="51"/>
        <v>45</v>
      </c>
      <c r="L128" s="193">
        <f t="shared" si="52"/>
        <v>3750</v>
      </c>
      <c r="M128" s="194">
        <f t="shared" si="54"/>
        <v>2.0589438937234587E-4</v>
      </c>
      <c r="N128" s="101"/>
    </row>
    <row r="129" spans="1:14" x14ac:dyDescent="0.25">
      <c r="A129" s="1"/>
      <c r="B129" s="192" t="s">
        <v>119</v>
      </c>
      <c r="C129" s="193">
        <v>3923</v>
      </c>
      <c r="D129" s="193">
        <v>1919</v>
      </c>
      <c r="E129" s="193">
        <v>3450</v>
      </c>
      <c r="F129" s="193">
        <v>4851</v>
      </c>
      <c r="G129" s="193">
        <v>5958</v>
      </c>
      <c r="H129" s="193">
        <v>5916</v>
      </c>
      <c r="I129" s="194">
        <f t="shared" si="53"/>
        <v>-7.0493454179254567E-3</v>
      </c>
      <c r="J129" s="210">
        <f t="shared" si="50"/>
        <v>0.71478260869565213</v>
      </c>
      <c r="K129" s="193">
        <f t="shared" si="51"/>
        <v>-42</v>
      </c>
      <c r="L129" s="193">
        <f t="shared" si="52"/>
        <v>2466</v>
      </c>
      <c r="M129" s="194">
        <f t="shared" si="54"/>
        <v>1.6398373822385542E-4</v>
      </c>
      <c r="N129" s="101"/>
    </row>
    <row r="130" spans="1:14" x14ac:dyDescent="0.25">
      <c r="A130" s="1"/>
      <c r="B130" s="192" t="s">
        <v>128</v>
      </c>
      <c r="C130" s="193">
        <v>4303</v>
      </c>
      <c r="D130" s="193">
        <v>1701</v>
      </c>
      <c r="E130" s="193">
        <v>1442</v>
      </c>
      <c r="F130" s="193">
        <v>2747</v>
      </c>
      <c r="G130" s="193">
        <v>3505</v>
      </c>
      <c r="H130" s="193">
        <v>3870</v>
      </c>
      <c r="I130" s="194">
        <f t="shared" si="53"/>
        <v>0.10413694721825961</v>
      </c>
      <c r="J130" s="210">
        <f t="shared" si="50"/>
        <v>1.6837725381414703</v>
      </c>
      <c r="K130" s="193">
        <f t="shared" si="51"/>
        <v>365</v>
      </c>
      <c r="L130" s="193">
        <f t="shared" si="52"/>
        <v>2428</v>
      </c>
      <c r="M130" s="194">
        <f t="shared" si="54"/>
        <v>1.0727130948720765E-4</v>
      </c>
      <c r="N130" s="101"/>
    </row>
    <row r="131" spans="1:14" x14ac:dyDescent="0.25">
      <c r="A131" s="191" t="s">
        <v>144</v>
      </c>
      <c r="B131" s="192" t="s">
        <v>131</v>
      </c>
      <c r="C131" s="193">
        <v>5879</v>
      </c>
      <c r="D131" s="193">
        <v>2155</v>
      </c>
      <c r="E131" s="193">
        <v>2010</v>
      </c>
      <c r="F131" s="193">
        <v>4022</v>
      </c>
      <c r="G131" s="193">
        <v>4912</v>
      </c>
      <c r="H131" s="193">
        <v>5417</v>
      </c>
      <c r="I131" s="194">
        <f t="shared" si="53"/>
        <v>0.10280944625407162</v>
      </c>
      <c r="J131" s="210">
        <f t="shared" si="50"/>
        <v>1.6950248756218906</v>
      </c>
      <c r="K131" s="193">
        <f t="shared" si="51"/>
        <v>505</v>
      </c>
      <c r="L131" s="193">
        <f t="shared" si="52"/>
        <v>3407</v>
      </c>
      <c r="M131" s="194">
        <f t="shared" si="54"/>
        <v>1.5015211459746872E-4</v>
      </c>
      <c r="N131" s="101"/>
    </row>
    <row r="132" spans="1:14" x14ac:dyDescent="0.25">
      <c r="A132" s="196" t="s">
        <v>145</v>
      </c>
      <c r="B132" s="197" t="s">
        <v>145</v>
      </c>
      <c r="C132" s="198">
        <f t="shared" ref="C132:H132" si="55">C124-SUM(C125:C131)</f>
        <v>164819</v>
      </c>
      <c r="D132" s="198">
        <f t="shared" si="55"/>
        <v>62461</v>
      </c>
      <c r="E132" s="198">
        <f t="shared" si="55"/>
        <v>89163</v>
      </c>
      <c r="F132" s="198">
        <f t="shared" si="55"/>
        <v>161456</v>
      </c>
      <c r="G132" s="198">
        <f t="shared" si="55"/>
        <v>141905</v>
      </c>
      <c r="H132" s="198">
        <f t="shared" si="55"/>
        <v>148186</v>
      </c>
      <c r="I132" s="199">
        <f t="shared" si="53"/>
        <v>4.4262006271801546E-2</v>
      </c>
      <c r="J132" s="211">
        <f t="shared" si="50"/>
        <v>0.66196740800556286</v>
      </c>
      <c r="K132" s="198">
        <f>H132-G132</f>
        <v>6281</v>
      </c>
      <c r="L132" s="198">
        <f t="shared" si="52"/>
        <v>59023</v>
      </c>
      <c r="M132" s="199">
        <f t="shared" si="54"/>
        <v>4.1075209993982828E-3</v>
      </c>
      <c r="N132" s="101"/>
    </row>
    <row r="133" spans="1:14" s="175" customFormat="1" x14ac:dyDescent="0.25">
      <c r="B133" s="184" t="s">
        <v>52</v>
      </c>
      <c r="C133" s="182"/>
      <c r="D133" s="182"/>
      <c r="E133" s="182"/>
      <c r="F133" s="182"/>
      <c r="G133" s="182"/>
      <c r="H133" s="182"/>
      <c r="I133" s="182"/>
      <c r="J133" s="182"/>
      <c r="K133" s="182"/>
      <c r="L133" s="182"/>
      <c r="M133" s="182"/>
    </row>
    <row r="134" spans="1:14" x14ac:dyDescent="0.25">
      <c r="A134" s="1">
        <v>3</v>
      </c>
      <c r="B134" s="185" t="s">
        <v>68</v>
      </c>
      <c r="C134" s="207">
        <v>1856756</v>
      </c>
      <c r="D134" s="207">
        <v>610766</v>
      </c>
      <c r="E134" s="207">
        <v>774989</v>
      </c>
      <c r="F134" s="207">
        <v>1753117</v>
      </c>
      <c r="G134" s="207">
        <v>1886738</v>
      </c>
      <c r="H134" s="207">
        <v>1988780</v>
      </c>
      <c r="I134" s="208">
        <f>IFERROR(H134/G134-1,"-")</f>
        <v>5.4083820859069931E-2</v>
      </c>
      <c r="J134" s="208">
        <f>IFERROR(H134/E134-1,"-")</f>
        <v>1.566204165478478</v>
      </c>
      <c r="K134" s="207">
        <f>H134-G134</f>
        <v>102042</v>
      </c>
      <c r="L134" s="207">
        <f>H134-E134</f>
        <v>1213791</v>
      </c>
      <c r="M134" s="208">
        <f>H134/H$8</f>
        <v>5.512636560257593E-2</v>
      </c>
      <c r="N134" s="101"/>
    </row>
    <row r="135" spans="1:14" x14ac:dyDescent="0.25">
      <c r="A135" s="1" t="s">
        <v>96</v>
      </c>
      <c r="B135" s="188" t="s">
        <v>97</v>
      </c>
      <c r="C135" s="189">
        <v>192906</v>
      </c>
      <c r="D135" s="189">
        <v>77176</v>
      </c>
      <c r="E135" s="189">
        <v>141993</v>
      </c>
      <c r="F135" s="189">
        <v>105219</v>
      </c>
      <c r="G135" s="189">
        <v>114083</v>
      </c>
      <c r="H135" s="189">
        <v>103740</v>
      </c>
      <c r="I135" s="190">
        <f>IFERROR(H135/G135-1,"-")</f>
        <v>-9.0662061832174845E-2</v>
      </c>
      <c r="J135" s="209">
        <f t="shared" ref="J135:J146" si="56">IFERROR(H135/E135-1,"-")</f>
        <v>-0.26940060425513934</v>
      </c>
      <c r="K135" s="189">
        <f t="shared" ref="K135:K145" si="57">H135-G135</f>
        <v>-10343</v>
      </c>
      <c r="L135" s="189">
        <f t="shared" ref="L135:L146" si="58">H135-E135</f>
        <v>-38253</v>
      </c>
      <c r="M135" s="190">
        <f>H135/H$8</f>
        <v>2.8755363426880938E-3</v>
      </c>
      <c r="N135" s="101"/>
    </row>
    <row r="136" spans="1:14" x14ac:dyDescent="0.25">
      <c r="A136" s="191" t="s">
        <v>103</v>
      </c>
      <c r="B136" s="192" t="s">
        <v>103</v>
      </c>
      <c r="C136" s="193">
        <v>94828</v>
      </c>
      <c r="D136" s="193">
        <v>51058</v>
      </c>
      <c r="E136" s="193">
        <v>86437</v>
      </c>
      <c r="F136" s="193">
        <v>57546</v>
      </c>
      <c r="G136" s="193">
        <v>60090</v>
      </c>
      <c r="H136" s="193">
        <v>47885</v>
      </c>
      <c r="I136" s="194">
        <f>IFERROR(H136/G136-1,"-")</f>
        <v>-0.2031119986686637</v>
      </c>
      <c r="J136" s="210">
        <f t="shared" si="56"/>
        <v>-0.44601270289343686</v>
      </c>
      <c r="K136" s="193">
        <f t="shared" si="57"/>
        <v>-12205</v>
      </c>
      <c r="L136" s="193">
        <f t="shared" si="58"/>
        <v>-38552</v>
      </c>
      <c r="M136" s="194">
        <f>H136/H$8</f>
        <v>1.3273092131253072E-3</v>
      </c>
      <c r="N136" s="101"/>
    </row>
    <row r="137" spans="1:14" x14ac:dyDescent="0.25">
      <c r="A137" s="191" t="s">
        <v>100</v>
      </c>
      <c r="B137" s="192" t="s">
        <v>100</v>
      </c>
      <c r="C137" s="193">
        <v>98078</v>
      </c>
      <c r="D137" s="193">
        <v>26118</v>
      </c>
      <c r="E137" s="193">
        <v>55556</v>
      </c>
      <c r="F137" s="193">
        <v>47673</v>
      </c>
      <c r="G137" s="193">
        <v>53993</v>
      </c>
      <c r="H137" s="193">
        <v>55855</v>
      </c>
      <c r="I137" s="194">
        <f>IFERROR(H137/G137-1,"-")</f>
        <v>3.4485951882651467E-2</v>
      </c>
      <c r="J137" s="210">
        <f t="shared" si="56"/>
        <v>5.3819569443445126E-3</v>
      </c>
      <c r="K137" s="193">
        <f t="shared" si="57"/>
        <v>1862</v>
      </c>
      <c r="L137" s="193">
        <f t="shared" si="58"/>
        <v>299</v>
      </c>
      <c r="M137" s="194">
        <f>H137/H$8</f>
        <v>1.5482271295627866E-3</v>
      </c>
      <c r="N137" s="101"/>
    </row>
    <row r="138" spans="1:14" x14ac:dyDescent="0.25">
      <c r="A138" s="1"/>
      <c r="B138" s="188" t="s">
        <v>107</v>
      </c>
      <c r="C138" s="189">
        <v>1663850</v>
      </c>
      <c r="D138" s="189">
        <v>533590</v>
      </c>
      <c r="E138" s="189">
        <v>632996</v>
      </c>
      <c r="F138" s="189">
        <v>1647898</v>
      </c>
      <c r="G138" s="189">
        <v>1772655</v>
      </c>
      <c r="H138" s="189">
        <v>1885040</v>
      </c>
      <c r="I138" s="190">
        <f>IFERROR(H138/G138-1,"-")</f>
        <v>6.3399251405377832E-2</v>
      </c>
      <c r="J138" s="209">
        <f t="shared" si="56"/>
        <v>1.9779651056246803</v>
      </c>
      <c r="K138" s="189">
        <f t="shared" si="57"/>
        <v>112385</v>
      </c>
      <c r="L138" s="189">
        <f t="shared" si="58"/>
        <v>1252044</v>
      </c>
      <c r="M138" s="190">
        <f>H138/H$8</f>
        <v>5.2250829259887839E-2</v>
      </c>
      <c r="N138" s="101"/>
    </row>
    <row r="139" spans="1:14" s="74" customFormat="1" x14ac:dyDescent="0.25">
      <c r="B139" s="192" t="s">
        <v>110</v>
      </c>
      <c r="C139" s="193">
        <v>847716</v>
      </c>
      <c r="D139" s="193">
        <v>226701</v>
      </c>
      <c r="E139" s="193">
        <v>182984</v>
      </c>
      <c r="F139" s="193">
        <v>740061</v>
      </c>
      <c r="G139" s="193">
        <v>745732</v>
      </c>
      <c r="H139" s="193">
        <v>857461</v>
      </c>
      <c r="I139" s="194">
        <f t="shared" ref="I139:I146" si="59">IFERROR(H139/G139-1,"-")</f>
        <v>0.1498246018676952</v>
      </c>
      <c r="J139" s="210">
        <f t="shared" si="56"/>
        <v>3.6859889389236216</v>
      </c>
      <c r="K139" s="193">
        <f t="shared" si="57"/>
        <v>111729</v>
      </c>
      <c r="L139" s="193">
        <f t="shared" si="58"/>
        <v>674477</v>
      </c>
      <c r="M139" s="194">
        <f t="shared" ref="M139:M146" si="60">H139/H$8</f>
        <v>2.3767691034679732E-2</v>
      </c>
      <c r="N139" s="195"/>
    </row>
    <row r="140" spans="1:14" s="74" customFormat="1" x14ac:dyDescent="0.25">
      <c r="B140" s="192" t="s">
        <v>113</v>
      </c>
      <c r="C140" s="193">
        <v>113771</v>
      </c>
      <c r="D140" s="193">
        <v>45672</v>
      </c>
      <c r="E140" s="193">
        <v>69325</v>
      </c>
      <c r="F140" s="193">
        <v>132461</v>
      </c>
      <c r="G140" s="193">
        <v>181229</v>
      </c>
      <c r="H140" s="193">
        <v>190327</v>
      </c>
      <c r="I140" s="194">
        <f t="shared" si="59"/>
        <v>5.0201678539306682E-2</v>
      </c>
      <c r="J140" s="210">
        <f t="shared" si="56"/>
        <v>1.7454309412188964</v>
      </c>
      <c r="K140" s="193">
        <f t="shared" si="57"/>
        <v>9098</v>
      </c>
      <c r="L140" s="193">
        <f t="shared" si="58"/>
        <v>121002</v>
      </c>
      <c r="M140" s="194">
        <f t="shared" si="60"/>
        <v>5.2756140880547212E-3</v>
      </c>
      <c r="N140" s="195"/>
    </row>
    <row r="141" spans="1:14" x14ac:dyDescent="0.25">
      <c r="A141" s="1"/>
      <c r="B141" s="192" t="s">
        <v>116</v>
      </c>
      <c r="C141" s="193">
        <v>132722</v>
      </c>
      <c r="D141" s="193">
        <v>42455</v>
      </c>
      <c r="E141" s="193">
        <v>94016</v>
      </c>
      <c r="F141" s="193">
        <v>171222</v>
      </c>
      <c r="G141" s="193">
        <v>162316</v>
      </c>
      <c r="H141" s="193">
        <v>166671</v>
      </c>
      <c r="I141" s="194">
        <f t="shared" si="59"/>
        <v>2.6830380245939978E-2</v>
      </c>
      <c r="J141" s="210">
        <f t="shared" si="56"/>
        <v>0.77279399251191294</v>
      </c>
      <c r="K141" s="193">
        <f t="shared" si="57"/>
        <v>4355</v>
      </c>
      <c r="L141" s="193">
        <f t="shared" si="58"/>
        <v>72655</v>
      </c>
      <c r="M141" s="194">
        <f t="shared" si="60"/>
        <v>4.6199008846362763E-3</v>
      </c>
      <c r="N141" s="101"/>
    </row>
    <row r="142" spans="1:14" x14ac:dyDescent="0.25">
      <c r="A142" s="1"/>
      <c r="B142" s="192" t="s">
        <v>123</v>
      </c>
      <c r="C142" s="193">
        <v>38846</v>
      </c>
      <c r="D142" s="193">
        <v>8958</v>
      </c>
      <c r="E142" s="193">
        <v>22357</v>
      </c>
      <c r="F142" s="193">
        <v>60881</v>
      </c>
      <c r="G142" s="193">
        <v>78552</v>
      </c>
      <c r="H142" s="193">
        <v>58930</v>
      </c>
      <c r="I142" s="194">
        <f t="shared" si="59"/>
        <v>-0.24979631327019047</v>
      </c>
      <c r="J142" s="210">
        <f t="shared" si="56"/>
        <v>1.6358634879456098</v>
      </c>
      <c r="K142" s="193">
        <f t="shared" si="57"/>
        <v>-19622</v>
      </c>
      <c r="L142" s="193">
        <f t="shared" si="58"/>
        <v>36573</v>
      </c>
      <c r="M142" s="194">
        <f t="shared" si="60"/>
        <v>1.6334620847754903E-3</v>
      </c>
      <c r="N142" s="101"/>
    </row>
    <row r="143" spans="1:14" x14ac:dyDescent="0.25">
      <c r="A143" s="1"/>
      <c r="B143" s="192" t="s">
        <v>119</v>
      </c>
      <c r="C143" s="193">
        <v>39195</v>
      </c>
      <c r="D143" s="193">
        <v>12571</v>
      </c>
      <c r="E143" s="193">
        <v>20808</v>
      </c>
      <c r="F143" s="193">
        <v>32138</v>
      </c>
      <c r="G143" s="193">
        <v>40929</v>
      </c>
      <c r="H143" s="193">
        <v>41917</v>
      </c>
      <c r="I143" s="194">
        <f t="shared" si="59"/>
        <v>2.4139363287644544E-2</v>
      </c>
      <c r="J143" s="210">
        <f t="shared" si="56"/>
        <v>1.0144655901576316</v>
      </c>
      <c r="K143" s="193">
        <f t="shared" si="57"/>
        <v>988</v>
      </c>
      <c r="L143" s="193">
        <f t="shared" si="58"/>
        <v>21109</v>
      </c>
      <c r="M143" s="194">
        <f t="shared" si="60"/>
        <v>1.1618841033011068E-3</v>
      </c>
      <c r="N143" s="101"/>
    </row>
    <row r="144" spans="1:14" x14ac:dyDescent="0.25">
      <c r="A144" s="1"/>
      <c r="B144" s="192" t="s">
        <v>128</v>
      </c>
      <c r="C144" s="193">
        <v>18681</v>
      </c>
      <c r="D144" s="193">
        <v>15372</v>
      </c>
      <c r="E144" s="193">
        <v>9958</v>
      </c>
      <c r="F144" s="193">
        <v>24691</v>
      </c>
      <c r="G144" s="193">
        <v>28155</v>
      </c>
      <c r="H144" s="193">
        <v>26591</v>
      </c>
      <c r="I144" s="194">
        <f t="shared" si="59"/>
        <v>-5.554963594388207E-2</v>
      </c>
      <c r="J144" s="210">
        <f t="shared" si="56"/>
        <v>1.6703153243623219</v>
      </c>
      <c r="K144" s="193">
        <f t="shared" si="57"/>
        <v>-1564</v>
      </c>
      <c r="L144" s="193">
        <f t="shared" si="58"/>
        <v>16633</v>
      </c>
      <c r="M144" s="194">
        <f t="shared" si="60"/>
        <v>7.3706754278406693E-4</v>
      </c>
      <c r="N144" s="101"/>
    </row>
    <row r="145" spans="1:14" x14ac:dyDescent="0.25">
      <c r="A145" s="191" t="s">
        <v>144</v>
      </c>
      <c r="B145" s="192" t="s">
        <v>131</v>
      </c>
      <c r="C145" s="193">
        <v>47882</v>
      </c>
      <c r="D145" s="193">
        <v>29519</v>
      </c>
      <c r="E145" s="193">
        <v>6358</v>
      </c>
      <c r="F145" s="193">
        <v>14264</v>
      </c>
      <c r="G145" s="193">
        <v>21375</v>
      </c>
      <c r="H145" s="193">
        <v>19097</v>
      </c>
      <c r="I145" s="194">
        <f t="shared" si="59"/>
        <v>-0.10657309941520465</v>
      </c>
      <c r="J145" s="210">
        <f t="shared" si="56"/>
        <v>2.0036174897766594</v>
      </c>
      <c r="K145" s="193">
        <f t="shared" si="57"/>
        <v>-2278</v>
      </c>
      <c r="L145" s="193">
        <f t="shared" si="58"/>
        <v>12739</v>
      </c>
      <c r="M145" s="194">
        <f t="shared" si="60"/>
        <v>5.2934372022666785E-4</v>
      </c>
      <c r="N145" s="101"/>
    </row>
    <row r="146" spans="1:14" x14ac:dyDescent="0.25">
      <c r="A146" s="196" t="s">
        <v>145</v>
      </c>
      <c r="B146" s="197" t="s">
        <v>145</v>
      </c>
      <c r="C146" s="198">
        <f t="shared" ref="C146:H146" si="61">C138-SUM(C139:C145)</f>
        <v>425037</v>
      </c>
      <c r="D146" s="198">
        <f t="shared" si="61"/>
        <v>152342</v>
      </c>
      <c r="E146" s="198">
        <f t="shared" si="61"/>
        <v>227190</v>
      </c>
      <c r="F146" s="198">
        <f t="shared" si="61"/>
        <v>472180</v>
      </c>
      <c r="G146" s="198">
        <f t="shared" si="61"/>
        <v>514367</v>
      </c>
      <c r="H146" s="198">
        <f t="shared" si="61"/>
        <v>524046</v>
      </c>
      <c r="I146" s="199">
        <f t="shared" si="59"/>
        <v>1.881730359840339E-2</v>
      </c>
      <c r="J146" s="211">
        <f t="shared" si="56"/>
        <v>1.3066420176944407</v>
      </c>
      <c r="K146" s="198">
        <f>H146-G146</f>
        <v>9679</v>
      </c>
      <c r="L146" s="198">
        <f t="shared" si="58"/>
        <v>296856</v>
      </c>
      <c r="M146" s="199">
        <f t="shared" si="60"/>
        <v>1.4525865801429774E-2</v>
      </c>
      <c r="N146" s="101"/>
    </row>
    <row r="147" spans="1:14" s="175" customFormat="1" x14ac:dyDescent="0.25">
      <c r="B147" s="184" t="s">
        <v>53</v>
      </c>
      <c r="C147" s="182"/>
      <c r="D147" s="182"/>
      <c r="E147" s="182"/>
      <c r="F147" s="182"/>
      <c r="G147" s="182"/>
      <c r="H147" s="182"/>
      <c r="I147" s="182"/>
      <c r="J147" s="182"/>
      <c r="K147" s="182"/>
      <c r="L147" s="182"/>
      <c r="M147" s="182"/>
    </row>
    <row r="148" spans="1:14" x14ac:dyDescent="0.25">
      <c r="A148" s="1">
        <v>3</v>
      </c>
      <c r="B148" s="185" t="s">
        <v>68</v>
      </c>
      <c r="C148" s="207">
        <v>721244</v>
      </c>
      <c r="D148" s="207">
        <v>235241</v>
      </c>
      <c r="E148" s="207">
        <v>320278</v>
      </c>
      <c r="F148" s="207">
        <v>622441</v>
      </c>
      <c r="G148" s="207">
        <v>781085</v>
      </c>
      <c r="H148" s="207">
        <v>735651</v>
      </c>
      <c r="I148" s="208">
        <f>IFERROR(H148/G148-1,"-")</f>
        <v>-5.8167805040424514E-2</v>
      </c>
      <c r="J148" s="208">
        <f>IFERROR(H148/E148-1,"-")</f>
        <v>1.2969139310224245</v>
      </c>
      <c r="K148" s="207">
        <f>H148-G148</f>
        <v>-45434</v>
      </c>
      <c r="L148" s="207">
        <f>H148-E148</f>
        <v>415373</v>
      </c>
      <c r="M148" s="208">
        <f>H148/H$8</f>
        <v>2.0391278060871782E-2</v>
      </c>
      <c r="N148" s="101"/>
    </row>
    <row r="149" spans="1:14" x14ac:dyDescent="0.25">
      <c r="A149" s="1" t="s">
        <v>96</v>
      </c>
      <c r="B149" s="188" t="s">
        <v>97</v>
      </c>
      <c r="C149" s="189">
        <v>261107</v>
      </c>
      <c r="D149" s="189">
        <v>90513</v>
      </c>
      <c r="E149" s="189">
        <v>118326</v>
      </c>
      <c r="F149" s="189">
        <v>251371</v>
      </c>
      <c r="G149" s="189">
        <v>299320</v>
      </c>
      <c r="H149" s="189">
        <v>274535</v>
      </c>
      <c r="I149" s="190">
        <f>IFERROR(H149/G149-1,"-")</f>
        <v>-8.2804356541494095E-2</v>
      </c>
      <c r="J149" s="209">
        <f t="shared" ref="J149:J160" si="62">IFERROR(H149/E149-1,"-")</f>
        <v>1.3201578689383568</v>
      </c>
      <c r="K149" s="189">
        <f t="shared" ref="K149:K159" si="63">H149-G149</f>
        <v>-24785</v>
      </c>
      <c r="L149" s="189">
        <f t="shared" ref="L149:L160" si="64">H149-E149</f>
        <v>156209</v>
      </c>
      <c r="M149" s="190">
        <f>H149/H$8</f>
        <v>7.6097490827055697E-3</v>
      </c>
      <c r="N149" s="101"/>
    </row>
    <row r="150" spans="1:14" x14ac:dyDescent="0.25">
      <c r="A150" s="191" t="s">
        <v>103</v>
      </c>
      <c r="B150" s="192" t="s">
        <v>103</v>
      </c>
      <c r="C150" s="193">
        <v>111386</v>
      </c>
      <c r="D150" s="193">
        <v>46140</v>
      </c>
      <c r="E150" s="193">
        <v>86621</v>
      </c>
      <c r="F150" s="193">
        <v>153781</v>
      </c>
      <c r="G150" s="193">
        <v>212501</v>
      </c>
      <c r="H150" s="193">
        <v>179525</v>
      </c>
      <c r="I150" s="194">
        <f>IFERROR(H150/G150-1,"-")</f>
        <v>-0.15518044620966487</v>
      </c>
      <c r="J150" s="210">
        <f t="shared" si="62"/>
        <v>1.0725343738816222</v>
      </c>
      <c r="K150" s="193">
        <f t="shared" si="63"/>
        <v>-32976</v>
      </c>
      <c r="L150" s="193">
        <f t="shared" si="64"/>
        <v>92904</v>
      </c>
      <c r="M150" s="194">
        <f>H150/H$8</f>
        <v>4.9761968567676885E-3</v>
      </c>
      <c r="N150" s="101"/>
    </row>
    <row r="151" spans="1:14" x14ac:dyDescent="0.25">
      <c r="A151" s="191" t="s">
        <v>100</v>
      </c>
      <c r="B151" s="192" t="s">
        <v>100</v>
      </c>
      <c r="C151" s="193">
        <v>149721</v>
      </c>
      <c r="D151" s="193">
        <v>44373</v>
      </c>
      <c r="E151" s="193">
        <v>31705</v>
      </c>
      <c r="F151" s="193">
        <v>97590</v>
      </c>
      <c r="G151" s="193">
        <v>86819</v>
      </c>
      <c r="H151" s="193">
        <v>95010</v>
      </c>
      <c r="I151" s="194">
        <f>IFERROR(H151/G151-1,"-")</f>
        <v>9.4345707736785744E-2</v>
      </c>
      <c r="J151" s="210">
        <f t="shared" si="62"/>
        <v>1.9966882195237345</v>
      </c>
      <c r="K151" s="193">
        <f t="shared" si="63"/>
        <v>8191</v>
      </c>
      <c r="L151" s="193">
        <f t="shared" si="64"/>
        <v>63305</v>
      </c>
      <c r="M151" s="194">
        <f>H151/H$8</f>
        <v>2.6335522259378812E-3</v>
      </c>
      <c r="N151" s="101"/>
    </row>
    <row r="152" spans="1:14" x14ac:dyDescent="0.25">
      <c r="A152" s="1"/>
      <c r="B152" s="188" t="s">
        <v>107</v>
      </c>
      <c r="C152" s="189">
        <v>460137</v>
      </c>
      <c r="D152" s="189">
        <v>144728</v>
      </c>
      <c r="E152" s="189">
        <v>201952</v>
      </c>
      <c r="F152" s="189">
        <v>371070</v>
      </c>
      <c r="G152" s="189">
        <v>481765</v>
      </c>
      <c r="H152" s="189">
        <v>461116</v>
      </c>
      <c r="I152" s="190">
        <f>IFERROR(H152/G152-1,"-")</f>
        <v>-4.2861145994416372E-2</v>
      </c>
      <c r="J152" s="209">
        <f t="shared" si="62"/>
        <v>1.2832950404056409</v>
      </c>
      <c r="K152" s="189">
        <f t="shared" si="63"/>
        <v>-20649</v>
      </c>
      <c r="L152" s="189">
        <f t="shared" si="64"/>
        <v>259164</v>
      </c>
      <c r="M152" s="190">
        <f>H152/H$8</f>
        <v>1.2781528978166213E-2</v>
      </c>
      <c r="N152" s="101"/>
    </row>
    <row r="153" spans="1:14" s="74" customFormat="1" x14ac:dyDescent="0.25">
      <c r="B153" s="192" t="s">
        <v>110</v>
      </c>
      <c r="C153" s="193">
        <v>120718</v>
      </c>
      <c r="D153" s="193">
        <v>31890</v>
      </c>
      <c r="E153" s="193">
        <v>39412</v>
      </c>
      <c r="F153" s="193">
        <v>136400</v>
      </c>
      <c r="G153" s="193">
        <v>179243</v>
      </c>
      <c r="H153" s="193">
        <v>146131</v>
      </c>
      <c r="I153" s="194">
        <f t="shared" ref="I153:I160" si="65">IFERROR(H153/G153-1,"-")</f>
        <v>-0.18473245817130934</v>
      </c>
      <c r="J153" s="210">
        <f t="shared" si="62"/>
        <v>2.7077793565411548</v>
      </c>
      <c r="K153" s="193">
        <f t="shared" si="63"/>
        <v>-33112</v>
      </c>
      <c r="L153" s="193">
        <f t="shared" si="64"/>
        <v>106719</v>
      </c>
      <c r="M153" s="194">
        <f t="shared" ref="M153:M160" si="66">H153/H$8</f>
        <v>4.0505591025000367E-3</v>
      </c>
      <c r="N153" s="195"/>
    </row>
    <row r="154" spans="1:14" s="74" customFormat="1" x14ac:dyDescent="0.25">
      <c r="B154" s="192" t="s">
        <v>113</v>
      </c>
      <c r="C154" s="193">
        <v>154372</v>
      </c>
      <c r="D154" s="193">
        <v>49978</v>
      </c>
      <c r="E154" s="193">
        <v>69931</v>
      </c>
      <c r="F154" s="193">
        <v>98479</v>
      </c>
      <c r="G154" s="193">
        <v>105256</v>
      </c>
      <c r="H154" s="193">
        <v>104855</v>
      </c>
      <c r="I154" s="194">
        <f t="shared" si="65"/>
        <v>-3.8097590636163581E-3</v>
      </c>
      <c r="J154" s="210">
        <f t="shared" si="62"/>
        <v>0.49940655789277999</v>
      </c>
      <c r="K154" s="193">
        <f t="shared" si="63"/>
        <v>-401</v>
      </c>
      <c r="L154" s="193">
        <f t="shared" si="64"/>
        <v>34924</v>
      </c>
      <c r="M154" s="194">
        <f t="shared" si="66"/>
        <v>2.9064426760416432E-3</v>
      </c>
      <c r="N154" s="195"/>
    </row>
    <row r="155" spans="1:14" x14ac:dyDescent="0.25">
      <c r="A155" s="1"/>
      <c r="B155" s="192" t="s">
        <v>116</v>
      </c>
      <c r="C155" s="193">
        <v>63972</v>
      </c>
      <c r="D155" s="193">
        <v>14033</v>
      </c>
      <c r="E155" s="193">
        <v>26362</v>
      </c>
      <c r="F155" s="193">
        <v>41410</v>
      </c>
      <c r="G155" s="193">
        <v>72199</v>
      </c>
      <c r="H155" s="193">
        <v>71765</v>
      </c>
      <c r="I155" s="194">
        <f t="shared" si="65"/>
        <v>-6.0111635895233606E-3</v>
      </c>
      <c r="J155" s="210">
        <f t="shared" si="62"/>
        <v>1.7222896593581671</v>
      </c>
      <c r="K155" s="193">
        <f t="shared" si="63"/>
        <v>-434</v>
      </c>
      <c r="L155" s="193">
        <f t="shared" si="64"/>
        <v>45403</v>
      </c>
      <c r="M155" s="194">
        <f t="shared" si="66"/>
        <v>1.9892314018990845E-3</v>
      </c>
      <c r="N155" s="101"/>
    </row>
    <row r="156" spans="1:14" x14ac:dyDescent="0.25">
      <c r="A156" s="1"/>
      <c r="B156" s="192" t="s">
        <v>123</v>
      </c>
      <c r="C156" s="193">
        <v>7808</v>
      </c>
      <c r="D156" s="193">
        <v>2588</v>
      </c>
      <c r="E156" s="193">
        <v>4562</v>
      </c>
      <c r="F156" s="193">
        <v>9484</v>
      </c>
      <c r="G156" s="193">
        <v>12559</v>
      </c>
      <c r="H156" s="193">
        <v>15268</v>
      </c>
      <c r="I156" s="194">
        <f t="shared" si="65"/>
        <v>0.21570188709292148</v>
      </c>
      <c r="J156" s="210">
        <f t="shared" si="62"/>
        <v>2.3467777290661989</v>
      </c>
      <c r="K156" s="193">
        <f t="shared" si="63"/>
        <v>2709</v>
      </c>
      <c r="L156" s="193">
        <f t="shared" si="64"/>
        <v>10706</v>
      </c>
      <c r="M156" s="194">
        <f t="shared" si="66"/>
        <v>4.2320887680896295E-4</v>
      </c>
      <c r="N156" s="101"/>
    </row>
    <row r="157" spans="1:14" x14ac:dyDescent="0.25">
      <c r="A157" s="1"/>
      <c r="B157" s="192" t="s">
        <v>119</v>
      </c>
      <c r="C157" s="193">
        <v>21924</v>
      </c>
      <c r="D157" s="193">
        <v>10906</v>
      </c>
      <c r="E157" s="193">
        <v>13772</v>
      </c>
      <c r="F157" s="193">
        <v>27289</v>
      </c>
      <c r="G157" s="193">
        <v>21390</v>
      </c>
      <c r="H157" s="193">
        <v>24668</v>
      </c>
      <c r="I157" s="194">
        <f t="shared" si="65"/>
        <v>0.15324918186068248</v>
      </c>
      <c r="J157" s="210">
        <f t="shared" si="62"/>
        <v>0.791170490851002</v>
      </c>
      <c r="K157" s="193">
        <f t="shared" si="63"/>
        <v>3278</v>
      </c>
      <c r="L157" s="193">
        <f t="shared" si="64"/>
        <v>10896</v>
      </c>
      <c r="M157" s="194">
        <f t="shared" si="66"/>
        <v>6.8376451225592725E-4</v>
      </c>
      <c r="N157" s="101"/>
    </row>
    <row r="158" spans="1:14" x14ac:dyDescent="0.25">
      <c r="A158" s="1"/>
      <c r="B158" s="192" t="s">
        <v>128</v>
      </c>
      <c r="C158" s="193">
        <v>2951</v>
      </c>
      <c r="D158" s="193">
        <v>2836</v>
      </c>
      <c r="E158" s="193">
        <v>1823</v>
      </c>
      <c r="F158" s="193">
        <v>2563</v>
      </c>
      <c r="G158" s="193">
        <v>4469</v>
      </c>
      <c r="H158" s="193">
        <v>3399</v>
      </c>
      <c r="I158" s="194">
        <f t="shared" si="65"/>
        <v>-0.23942716491385097</v>
      </c>
      <c r="J158" s="210">
        <f t="shared" si="62"/>
        <v>0.86450905101481079</v>
      </c>
      <c r="K158" s="193">
        <f t="shared" si="63"/>
        <v>-1070</v>
      </c>
      <c r="L158" s="193">
        <f t="shared" si="64"/>
        <v>1576</v>
      </c>
      <c r="M158" s="194">
        <f t="shared" si="66"/>
        <v>9.4215809030237421E-5</v>
      </c>
      <c r="N158" s="101"/>
    </row>
    <row r="159" spans="1:14" x14ac:dyDescent="0.25">
      <c r="A159" s="191" t="s">
        <v>144</v>
      </c>
      <c r="B159" s="192" t="s">
        <v>131</v>
      </c>
      <c r="C159" s="193">
        <v>7381</v>
      </c>
      <c r="D159" s="193">
        <v>3788</v>
      </c>
      <c r="E159" s="193">
        <v>2712</v>
      </c>
      <c r="F159" s="193">
        <v>4129</v>
      </c>
      <c r="G159" s="193">
        <v>6277</v>
      </c>
      <c r="H159" s="193">
        <v>5327</v>
      </c>
      <c r="I159" s="194">
        <f t="shared" si="65"/>
        <v>-0.15134618448303327</v>
      </c>
      <c r="J159" s="210">
        <f t="shared" si="62"/>
        <v>0.96423303834808261</v>
      </c>
      <c r="K159" s="193">
        <f t="shared" si="63"/>
        <v>-950</v>
      </c>
      <c r="L159" s="193">
        <f t="shared" si="64"/>
        <v>2615</v>
      </c>
      <c r="M159" s="194">
        <f t="shared" si="66"/>
        <v>1.4765743298148713E-4</v>
      </c>
      <c r="N159" s="101"/>
    </row>
    <row r="160" spans="1:14" x14ac:dyDescent="0.25">
      <c r="A160" s="196" t="s">
        <v>145</v>
      </c>
      <c r="B160" s="197" t="s">
        <v>145</v>
      </c>
      <c r="C160" s="198">
        <f t="shared" ref="C160:H160" si="67">C152-SUM(C153:C159)</f>
        <v>81011</v>
      </c>
      <c r="D160" s="198">
        <f t="shared" si="67"/>
        <v>28709</v>
      </c>
      <c r="E160" s="198">
        <f t="shared" si="67"/>
        <v>43378</v>
      </c>
      <c r="F160" s="198">
        <f t="shared" si="67"/>
        <v>51316</v>
      </c>
      <c r="G160" s="198">
        <f t="shared" si="67"/>
        <v>80372</v>
      </c>
      <c r="H160" s="198">
        <f t="shared" si="67"/>
        <v>89703</v>
      </c>
      <c r="I160" s="199">
        <f t="shared" si="65"/>
        <v>0.11609764594634941</v>
      </c>
      <c r="J160" s="211">
        <f t="shared" si="62"/>
        <v>1.067937664253769</v>
      </c>
      <c r="K160" s="198">
        <f>H160-G160</f>
        <v>9331</v>
      </c>
      <c r="L160" s="198">
        <f t="shared" si="64"/>
        <v>46325</v>
      </c>
      <c r="M160" s="199">
        <f t="shared" si="66"/>
        <v>2.4864491666488344E-3</v>
      </c>
      <c r="N160" s="101"/>
    </row>
    <row r="161" spans="2:16" ht="6" customHeight="1" x14ac:dyDescent="0.25">
      <c r="B161" s="200"/>
      <c r="C161" s="200"/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  <c r="P161" s="200"/>
    </row>
    <row r="162" spans="2:16" x14ac:dyDescent="0.25">
      <c r="B162" s="129" t="s">
        <v>55</v>
      </c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BB7E7-BEEF-470E-8044-C937A07595E2}">
  <sheetPr>
    <tabColor theme="3" tint="0.39997558519241921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31690-6DFF-4B35-86C9-43133F86B404}">
  <sheetPr>
    <tabColor theme="8" tint="0.59999389629810485"/>
  </sheetPr>
  <dimension ref="B1:P22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0" t="s">
        <v>40</v>
      </c>
      <c r="E1" s="80"/>
      <c r="F1" s="80"/>
      <c r="G1" s="80"/>
      <c r="H1" s="80"/>
      <c r="I1" s="80"/>
      <c r="J1" s="80"/>
      <c r="K1" s="80"/>
      <c r="L1" s="80"/>
    </row>
    <row r="2" spans="2:16" x14ac:dyDescent="0.25">
      <c r="D2" s="80"/>
      <c r="E2" s="80"/>
      <c r="F2" s="80"/>
      <c r="G2" s="80"/>
      <c r="H2" s="80"/>
      <c r="I2" s="80"/>
      <c r="J2" s="80"/>
      <c r="K2" s="80"/>
      <c r="L2" s="80"/>
    </row>
    <row r="4" spans="2:16" ht="21.75" customHeight="1" thickBot="1" x14ac:dyDescent="0.3">
      <c r="C4" s="81" t="s">
        <v>41</v>
      </c>
      <c r="D4" s="81"/>
      <c r="E4" s="81"/>
      <c r="F4" s="81"/>
      <c r="G4" s="81"/>
      <c r="H4" s="81"/>
      <c r="I4" s="81"/>
      <c r="J4" s="81"/>
      <c r="K4" s="81"/>
      <c r="L4" s="81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226</v>
      </c>
      <c r="F6" s="14" t="s">
        <v>227</v>
      </c>
      <c r="G6" s="14" t="s">
        <v>228</v>
      </c>
      <c r="H6" s="14" t="s">
        <v>229</v>
      </c>
      <c r="I6" s="14" t="s">
        <v>230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febrero 2025</v>
      </c>
    </row>
    <row r="7" spans="2:16" ht="15" customHeight="1" x14ac:dyDescent="0.25">
      <c r="B7" s="16" t="s">
        <v>42</v>
      </c>
      <c r="C7" s="17" t="s">
        <v>8</v>
      </c>
      <c r="D7" s="82" t="s">
        <v>43</v>
      </c>
      <c r="E7" s="83">
        <v>56791</v>
      </c>
      <c r="F7" s="83">
        <v>349079</v>
      </c>
      <c r="G7" s="83">
        <v>411122</v>
      </c>
      <c r="H7" s="83">
        <v>443450</v>
      </c>
      <c r="I7" s="83">
        <v>433757</v>
      </c>
      <c r="J7" s="84">
        <f>I7/H7-1</f>
        <v>-2.1858157627691943E-2</v>
      </c>
      <c r="K7" s="83">
        <f>I7-H7</f>
        <v>-9693</v>
      </c>
      <c r="L7" s="84">
        <f>I7/$I$7</f>
        <v>1</v>
      </c>
      <c r="P7" s="85"/>
    </row>
    <row r="8" spans="2:16" ht="15" customHeight="1" x14ac:dyDescent="0.25">
      <c r="B8" s="22"/>
      <c r="C8" s="23"/>
      <c r="D8" s="18" t="s">
        <v>44</v>
      </c>
      <c r="E8" s="19">
        <v>19347</v>
      </c>
      <c r="F8" s="19">
        <v>130897</v>
      </c>
      <c r="G8" s="19">
        <v>147030</v>
      </c>
      <c r="H8" s="19">
        <v>154587</v>
      </c>
      <c r="I8" s="19">
        <v>147890</v>
      </c>
      <c r="J8" s="20">
        <f t="shared" ref="J8:J63" si="0">I8/H8-1</f>
        <v>-4.3321883470149536E-2</v>
      </c>
      <c r="K8" s="19">
        <f t="shared" ref="K8:K50" si="1">I8-H8</f>
        <v>-6697</v>
      </c>
      <c r="L8" s="21">
        <f t="shared" ref="L8:L17" si="2">I8/$I$7</f>
        <v>0.3409512699506867</v>
      </c>
      <c r="P8" s="85"/>
    </row>
    <row r="9" spans="2:16" x14ac:dyDescent="0.25">
      <c r="B9" s="22"/>
      <c r="C9" s="23"/>
      <c r="D9" s="24" t="s">
        <v>45</v>
      </c>
      <c r="E9" s="25">
        <v>10131</v>
      </c>
      <c r="F9" s="25">
        <v>88104</v>
      </c>
      <c r="G9" s="25">
        <v>102173</v>
      </c>
      <c r="H9" s="25">
        <v>112246</v>
      </c>
      <c r="I9" s="25">
        <v>115019</v>
      </c>
      <c r="J9" s="86">
        <f t="shared" si="0"/>
        <v>2.4704666536001341E-2</v>
      </c>
      <c r="K9" s="25">
        <f t="shared" si="1"/>
        <v>2773</v>
      </c>
      <c r="L9" s="87">
        <f t="shared" si="2"/>
        <v>0.26516920764391122</v>
      </c>
      <c r="P9" s="85"/>
    </row>
    <row r="10" spans="2:16" x14ac:dyDescent="0.25">
      <c r="B10" s="22"/>
      <c r="C10" s="23"/>
      <c r="D10" s="24" t="s">
        <v>46</v>
      </c>
      <c r="E10" s="25">
        <v>335</v>
      </c>
      <c r="F10" s="25">
        <v>2789</v>
      </c>
      <c r="G10" s="25">
        <v>4514</v>
      </c>
      <c r="H10" s="25">
        <v>4771</v>
      </c>
      <c r="I10" s="25">
        <v>3980</v>
      </c>
      <c r="J10" s="86">
        <f t="shared" si="0"/>
        <v>-0.16579333473066438</v>
      </c>
      <c r="K10" s="25">
        <f t="shared" si="1"/>
        <v>-791</v>
      </c>
      <c r="L10" s="87">
        <f t="shared" si="2"/>
        <v>9.1756444276403608E-3</v>
      </c>
      <c r="P10" s="85"/>
    </row>
    <row r="11" spans="2:16" x14ac:dyDescent="0.25">
      <c r="B11" s="22"/>
      <c r="C11" s="23"/>
      <c r="D11" s="24" t="s">
        <v>47</v>
      </c>
      <c r="E11" s="25">
        <v>1554</v>
      </c>
      <c r="F11" s="25">
        <v>10397</v>
      </c>
      <c r="G11" s="25">
        <v>18389</v>
      </c>
      <c r="H11" s="25">
        <v>24407</v>
      </c>
      <c r="I11" s="25">
        <v>15773</v>
      </c>
      <c r="J11" s="86">
        <f t="shared" si="0"/>
        <v>-0.35375097308149306</v>
      </c>
      <c r="K11" s="25">
        <f t="shared" si="1"/>
        <v>-8634</v>
      </c>
      <c r="L11" s="87">
        <f t="shared" si="2"/>
        <v>3.6363678280696338E-2</v>
      </c>
      <c r="P11" s="85"/>
    </row>
    <row r="12" spans="2:16" x14ac:dyDescent="0.25">
      <c r="B12" s="22"/>
      <c r="C12" s="23"/>
      <c r="D12" s="24" t="s">
        <v>48</v>
      </c>
      <c r="E12" s="25">
        <v>6183</v>
      </c>
      <c r="F12" s="25">
        <v>50459</v>
      </c>
      <c r="G12" s="25">
        <v>57829</v>
      </c>
      <c r="H12" s="25">
        <v>66869</v>
      </c>
      <c r="I12" s="25">
        <v>68685</v>
      </c>
      <c r="J12" s="86">
        <f t="shared" si="0"/>
        <v>2.7157576754549995E-2</v>
      </c>
      <c r="K12" s="25">
        <f t="shared" si="1"/>
        <v>1816</v>
      </c>
      <c r="L12" s="87">
        <f t="shared" si="2"/>
        <v>0.15834902952574828</v>
      </c>
      <c r="P12" s="85"/>
    </row>
    <row r="13" spans="2:16" x14ac:dyDescent="0.25">
      <c r="B13" s="22"/>
      <c r="C13" s="23"/>
      <c r="D13" s="24" t="s">
        <v>49</v>
      </c>
      <c r="E13" s="25">
        <v>1385</v>
      </c>
      <c r="F13" s="25">
        <v>4177</v>
      </c>
      <c r="G13" s="25">
        <v>5270</v>
      </c>
      <c r="H13" s="25">
        <v>4803</v>
      </c>
      <c r="I13" s="25">
        <v>4194</v>
      </c>
      <c r="J13" s="86">
        <f t="shared" si="0"/>
        <v>-0.12679575265459087</v>
      </c>
      <c r="K13" s="25">
        <f t="shared" si="1"/>
        <v>-609</v>
      </c>
      <c r="L13" s="87">
        <f t="shared" si="2"/>
        <v>9.6690082234984105E-3</v>
      </c>
      <c r="P13" s="85"/>
    </row>
    <row r="14" spans="2:16" x14ac:dyDescent="0.25">
      <c r="B14" s="22"/>
      <c r="C14" s="23"/>
      <c r="D14" s="24" t="s">
        <v>50</v>
      </c>
      <c r="E14" s="25">
        <v>1925</v>
      </c>
      <c r="F14" s="25">
        <v>14671</v>
      </c>
      <c r="G14" s="25">
        <v>20512</v>
      </c>
      <c r="H14" s="25">
        <v>17964</v>
      </c>
      <c r="I14" s="25">
        <v>19437</v>
      </c>
      <c r="J14" s="86">
        <f t="shared" si="0"/>
        <v>8.199732798931203E-2</v>
      </c>
      <c r="K14" s="25">
        <f t="shared" si="1"/>
        <v>1473</v>
      </c>
      <c r="L14" s="87">
        <f t="shared" si="2"/>
        <v>4.4810804206041631E-2</v>
      </c>
      <c r="P14" s="85"/>
    </row>
    <row r="15" spans="2:16" x14ac:dyDescent="0.25">
      <c r="B15" s="22"/>
      <c r="C15" s="23"/>
      <c r="D15" s="24" t="s">
        <v>51</v>
      </c>
      <c r="E15" s="25">
        <v>8041</v>
      </c>
      <c r="F15" s="25">
        <v>17059</v>
      </c>
      <c r="G15" s="25">
        <v>22775</v>
      </c>
      <c r="H15" s="25">
        <v>22625</v>
      </c>
      <c r="I15" s="25">
        <v>24926</v>
      </c>
      <c r="J15" s="86">
        <f t="shared" si="0"/>
        <v>0.10170165745856363</v>
      </c>
      <c r="K15" s="25">
        <f t="shared" si="1"/>
        <v>2301</v>
      </c>
      <c r="L15" s="87">
        <f t="shared" si="2"/>
        <v>5.7465355025970763E-2</v>
      </c>
      <c r="P15" s="85"/>
    </row>
    <row r="16" spans="2:16" x14ac:dyDescent="0.25">
      <c r="B16" s="22"/>
      <c r="C16" s="23"/>
      <c r="D16" s="24" t="s">
        <v>52</v>
      </c>
      <c r="E16" s="25">
        <v>5135</v>
      </c>
      <c r="F16" s="25">
        <v>21666</v>
      </c>
      <c r="G16" s="25">
        <v>23086</v>
      </c>
      <c r="H16" s="25">
        <v>23921</v>
      </c>
      <c r="I16" s="25">
        <v>23285</v>
      </c>
      <c r="J16" s="86">
        <f t="shared" si="0"/>
        <v>-2.6587517244262338E-2</v>
      </c>
      <c r="K16" s="25">
        <f t="shared" si="1"/>
        <v>-636</v>
      </c>
      <c r="L16" s="87">
        <f t="shared" si="2"/>
        <v>5.3682130778292918E-2</v>
      </c>
      <c r="P16" s="85"/>
    </row>
    <row r="17" spans="2:16" x14ac:dyDescent="0.25">
      <c r="B17" s="22"/>
      <c r="C17" s="28"/>
      <c r="D17" s="29" t="s">
        <v>53</v>
      </c>
      <c r="E17" s="88">
        <v>2755</v>
      </c>
      <c r="F17" s="88">
        <v>8860</v>
      </c>
      <c r="G17" s="88">
        <v>9544</v>
      </c>
      <c r="H17" s="88">
        <v>11257</v>
      </c>
      <c r="I17" s="88">
        <v>10568</v>
      </c>
      <c r="J17" s="31">
        <f t="shared" si="0"/>
        <v>-6.1206360486808165E-2</v>
      </c>
      <c r="K17" s="88">
        <f t="shared" si="1"/>
        <v>-689</v>
      </c>
      <c r="L17" s="58">
        <f t="shared" si="2"/>
        <v>2.4363871937513399E-2</v>
      </c>
      <c r="P17" s="85"/>
    </row>
    <row r="18" spans="2:16" x14ac:dyDescent="0.25">
      <c r="B18" s="22"/>
      <c r="C18" s="32" t="s">
        <v>18</v>
      </c>
      <c r="D18" s="82" t="s">
        <v>43</v>
      </c>
      <c r="E18" s="83">
        <v>62524</v>
      </c>
      <c r="F18" s="83">
        <v>401172</v>
      </c>
      <c r="G18" s="83">
        <v>491339</v>
      </c>
      <c r="H18" s="83">
        <v>527075</v>
      </c>
      <c r="I18" s="83">
        <v>515316</v>
      </c>
      <c r="J18" s="84">
        <f t="shared" si="0"/>
        <v>-2.2309917943366675E-2</v>
      </c>
      <c r="K18" s="83">
        <f t="shared" si="1"/>
        <v>-11759</v>
      </c>
      <c r="L18" s="84">
        <f t="shared" ref="L18:L19" si="3">I18/$I$18</f>
        <v>1</v>
      </c>
    </row>
    <row r="19" spans="2:16" x14ac:dyDescent="0.25">
      <c r="B19" s="22"/>
      <c r="C19" s="36"/>
      <c r="D19" s="33" t="s">
        <v>44</v>
      </c>
      <c r="E19" s="34">
        <v>21931</v>
      </c>
      <c r="F19" s="34">
        <v>153015</v>
      </c>
      <c r="G19" s="34">
        <v>177657</v>
      </c>
      <c r="H19" s="34">
        <v>186781</v>
      </c>
      <c r="I19" s="34">
        <v>178289</v>
      </c>
      <c r="J19" s="35">
        <f t="shared" si="0"/>
        <v>-4.5465009824339764E-2</v>
      </c>
      <c r="K19" s="34">
        <f t="shared" si="1"/>
        <v>-8492</v>
      </c>
      <c r="L19" s="21">
        <f t="shared" si="3"/>
        <v>0.34597994240427232</v>
      </c>
    </row>
    <row r="20" spans="2:16" x14ac:dyDescent="0.25">
      <c r="B20" s="22"/>
      <c r="C20" s="36"/>
      <c r="D20" s="4" t="s">
        <v>45</v>
      </c>
      <c r="E20" s="37">
        <v>11333</v>
      </c>
      <c r="F20" s="37">
        <v>102912</v>
      </c>
      <c r="G20" s="37">
        <v>125630</v>
      </c>
      <c r="H20" s="37">
        <v>135469</v>
      </c>
      <c r="I20" s="37">
        <v>138529</v>
      </c>
      <c r="J20" s="89">
        <f t="shared" si="0"/>
        <v>2.2588193608869878E-2</v>
      </c>
      <c r="K20" s="37">
        <f t="shared" si="1"/>
        <v>3060</v>
      </c>
      <c r="L20" s="87">
        <f>I20/$I$18</f>
        <v>0.26882340156331258</v>
      </c>
    </row>
    <row r="21" spans="2:16" x14ac:dyDescent="0.25">
      <c r="B21" s="22"/>
      <c r="C21" s="36"/>
      <c r="D21" s="4" t="s">
        <v>46</v>
      </c>
      <c r="E21" s="37">
        <v>390</v>
      </c>
      <c r="F21" s="37">
        <v>3092</v>
      </c>
      <c r="G21" s="37">
        <v>4933</v>
      </c>
      <c r="H21" s="37">
        <v>5269</v>
      </c>
      <c r="I21" s="37">
        <v>4496</v>
      </c>
      <c r="J21" s="89">
        <f t="shared" si="0"/>
        <v>-0.14670715505788579</v>
      </c>
      <c r="K21" s="37">
        <f t="shared" si="1"/>
        <v>-773</v>
      </c>
      <c r="L21" s="87">
        <f t="shared" ref="L21:L28" si="4">I21/$I$18</f>
        <v>8.7247436524385043E-3</v>
      </c>
    </row>
    <row r="22" spans="2:16" x14ac:dyDescent="0.25">
      <c r="B22" s="22"/>
      <c r="C22" s="36"/>
      <c r="D22" s="4" t="s">
        <v>47</v>
      </c>
      <c r="E22" s="37">
        <v>1889</v>
      </c>
      <c r="F22" s="37">
        <v>11385</v>
      </c>
      <c r="G22" s="37">
        <v>21667</v>
      </c>
      <c r="H22" s="37">
        <v>27867</v>
      </c>
      <c r="I22" s="37">
        <v>18081</v>
      </c>
      <c r="J22" s="89">
        <f t="shared" si="0"/>
        <v>-0.3511680482290882</v>
      </c>
      <c r="K22" s="37">
        <f t="shared" si="1"/>
        <v>-9786</v>
      </c>
      <c r="L22" s="87">
        <f t="shared" si="4"/>
        <v>3.508720862538714E-2</v>
      </c>
    </row>
    <row r="23" spans="2:16" x14ac:dyDescent="0.25">
      <c r="B23" s="22"/>
      <c r="C23" s="36"/>
      <c r="D23" s="4" t="s">
        <v>48</v>
      </c>
      <c r="E23" s="37">
        <v>6799</v>
      </c>
      <c r="F23" s="37">
        <v>56972</v>
      </c>
      <c r="G23" s="37">
        <v>69900</v>
      </c>
      <c r="H23" s="37">
        <v>80389</v>
      </c>
      <c r="I23" s="37">
        <v>82767</v>
      </c>
      <c r="J23" s="89">
        <f t="shared" si="0"/>
        <v>2.9581161601711647E-2</v>
      </c>
      <c r="K23" s="37">
        <f t="shared" si="1"/>
        <v>2378</v>
      </c>
      <c r="L23" s="87">
        <f t="shared" si="4"/>
        <v>0.16061406981347368</v>
      </c>
    </row>
    <row r="24" spans="2:16" x14ac:dyDescent="0.25">
      <c r="B24" s="22"/>
      <c r="C24" s="36"/>
      <c r="D24" s="4" t="s">
        <v>49</v>
      </c>
      <c r="E24" s="37">
        <v>1422</v>
      </c>
      <c r="F24" s="37">
        <v>4415</v>
      </c>
      <c r="G24" s="37">
        <v>5460</v>
      </c>
      <c r="H24" s="37">
        <v>5170</v>
      </c>
      <c r="I24" s="37">
        <v>4445</v>
      </c>
      <c r="J24" s="89">
        <f t="shared" si="0"/>
        <v>-0.14023210831721467</v>
      </c>
      <c r="K24" s="37">
        <f t="shared" si="1"/>
        <v>-725</v>
      </c>
      <c r="L24" s="87">
        <f t="shared" si="4"/>
        <v>8.6257752524664475E-3</v>
      </c>
    </row>
    <row r="25" spans="2:16" x14ac:dyDescent="0.25">
      <c r="B25" s="22"/>
      <c r="C25" s="36"/>
      <c r="D25" s="4" t="s">
        <v>50</v>
      </c>
      <c r="E25" s="37">
        <v>2044</v>
      </c>
      <c r="F25" s="37">
        <v>16951</v>
      </c>
      <c r="G25" s="37">
        <v>22920</v>
      </c>
      <c r="H25" s="37">
        <v>20863</v>
      </c>
      <c r="I25" s="37">
        <v>22448</v>
      </c>
      <c r="J25" s="89">
        <f t="shared" si="0"/>
        <v>7.5971816133825421E-2</v>
      </c>
      <c r="K25" s="37">
        <f t="shared" si="1"/>
        <v>1585</v>
      </c>
      <c r="L25" s="87">
        <f t="shared" si="4"/>
        <v>4.3561620442602207E-2</v>
      </c>
    </row>
    <row r="26" spans="2:16" x14ac:dyDescent="0.25">
      <c r="B26" s="22"/>
      <c r="C26" s="36"/>
      <c r="D26" s="4" t="s">
        <v>51</v>
      </c>
      <c r="E26" s="37">
        <v>8193</v>
      </c>
      <c r="F26" s="37">
        <v>17773</v>
      </c>
      <c r="G26" s="37">
        <v>23696</v>
      </c>
      <c r="H26" s="37">
        <v>23656</v>
      </c>
      <c r="I26" s="37">
        <v>25999</v>
      </c>
      <c r="J26" s="89">
        <f t="shared" si="0"/>
        <v>9.9044639837673421E-2</v>
      </c>
      <c r="K26" s="37">
        <f t="shared" si="1"/>
        <v>2343</v>
      </c>
      <c r="L26" s="87">
        <f t="shared" si="4"/>
        <v>5.0452537860264379E-2</v>
      </c>
    </row>
    <row r="27" spans="2:16" x14ac:dyDescent="0.25">
      <c r="B27" s="22"/>
      <c r="C27" s="36"/>
      <c r="D27" s="4" t="s">
        <v>52</v>
      </c>
      <c r="E27" s="37">
        <v>5615</v>
      </c>
      <c r="F27" s="37">
        <v>24664</v>
      </c>
      <c r="G27" s="37">
        <v>27666</v>
      </c>
      <c r="H27" s="37">
        <v>28464</v>
      </c>
      <c r="I27" s="37">
        <v>27960</v>
      </c>
      <c r="J27" s="38">
        <f t="shared" si="0"/>
        <v>-1.7706576728499179E-2</v>
      </c>
      <c r="K27" s="37">
        <f t="shared" si="1"/>
        <v>-504</v>
      </c>
      <c r="L27" s="39">
        <f t="shared" si="4"/>
        <v>5.4257969867033046E-2</v>
      </c>
    </row>
    <row r="28" spans="2:16" x14ac:dyDescent="0.25">
      <c r="B28" s="22"/>
      <c r="C28" s="40"/>
      <c r="D28" s="41" t="s">
        <v>53</v>
      </c>
      <c r="E28" s="90">
        <v>2908</v>
      </c>
      <c r="F28" s="90">
        <v>9993</v>
      </c>
      <c r="G28" s="90">
        <v>11810</v>
      </c>
      <c r="H28" s="90">
        <v>13147</v>
      </c>
      <c r="I28" s="90">
        <v>12302</v>
      </c>
      <c r="J28" s="43">
        <f t="shared" si="0"/>
        <v>-6.427321822469001E-2</v>
      </c>
      <c r="K28" s="90">
        <f t="shared" si="1"/>
        <v>-845</v>
      </c>
      <c r="L28" s="91">
        <f t="shared" si="4"/>
        <v>2.387273051874966E-2</v>
      </c>
    </row>
    <row r="29" spans="2:16" x14ac:dyDescent="0.25">
      <c r="B29" s="22"/>
      <c r="C29" s="17" t="s">
        <v>21</v>
      </c>
      <c r="D29" s="82" t="s">
        <v>43</v>
      </c>
      <c r="E29" s="83">
        <v>253867</v>
      </c>
      <c r="F29" s="83">
        <v>2235961</v>
      </c>
      <c r="G29" s="83">
        <v>2799277</v>
      </c>
      <c r="H29" s="83">
        <v>2998647</v>
      </c>
      <c r="I29" s="83">
        <v>2875189</v>
      </c>
      <c r="J29" s="84">
        <f t="shared" si="0"/>
        <v>-4.1171234893603637E-2</v>
      </c>
      <c r="K29" s="83">
        <f t="shared" si="1"/>
        <v>-123458</v>
      </c>
      <c r="L29" s="84">
        <f t="shared" ref="L29:L30" si="5">I29/$I$29</f>
        <v>1</v>
      </c>
    </row>
    <row r="30" spans="2:16" x14ac:dyDescent="0.25">
      <c r="B30" s="22"/>
      <c r="C30" s="23"/>
      <c r="D30" s="18" t="s">
        <v>44</v>
      </c>
      <c r="E30" s="19">
        <v>103727</v>
      </c>
      <c r="F30" s="19">
        <v>912484</v>
      </c>
      <c r="G30" s="19">
        <v>1077344</v>
      </c>
      <c r="H30" s="19">
        <v>1114324</v>
      </c>
      <c r="I30" s="19">
        <v>1060335</v>
      </c>
      <c r="J30" s="20">
        <f t="shared" si="0"/>
        <v>-4.8450001974291168E-2</v>
      </c>
      <c r="K30" s="19">
        <f t="shared" si="1"/>
        <v>-53989</v>
      </c>
      <c r="L30" s="21">
        <f t="shared" si="5"/>
        <v>0.36878793011520289</v>
      </c>
    </row>
    <row r="31" spans="2:16" x14ac:dyDescent="0.25">
      <c r="B31" s="22"/>
      <c r="C31" s="23"/>
      <c r="D31" s="24" t="s">
        <v>45</v>
      </c>
      <c r="E31" s="25">
        <v>53867</v>
      </c>
      <c r="F31" s="25">
        <v>608977</v>
      </c>
      <c r="G31" s="25">
        <v>773844</v>
      </c>
      <c r="H31" s="25">
        <v>824761</v>
      </c>
      <c r="I31" s="25">
        <v>812017</v>
      </c>
      <c r="J31" s="86">
        <f>I31/H31-1</f>
        <v>-1.5451749052149633E-2</v>
      </c>
      <c r="K31" s="25">
        <f t="shared" si="1"/>
        <v>-12744</v>
      </c>
      <c r="L31" s="87">
        <f>I31/$I$29</f>
        <v>0.28242212946696721</v>
      </c>
    </row>
    <row r="32" spans="2:16" x14ac:dyDescent="0.25">
      <c r="B32" s="22"/>
      <c r="C32" s="23"/>
      <c r="D32" s="24" t="s">
        <v>46</v>
      </c>
      <c r="E32" s="25">
        <v>2006</v>
      </c>
      <c r="F32" s="25">
        <v>13217</v>
      </c>
      <c r="G32" s="25">
        <v>16181</v>
      </c>
      <c r="H32" s="25">
        <v>18659</v>
      </c>
      <c r="I32" s="25">
        <v>17956</v>
      </c>
      <c r="J32" s="86">
        <f t="shared" ref="J32:J41" si="6">I32/H32-1</f>
        <v>-3.7676188434535574E-2</v>
      </c>
      <c r="K32" s="25">
        <f t="shared" si="1"/>
        <v>-703</v>
      </c>
      <c r="L32" s="87">
        <f t="shared" ref="L32:L39" si="7">I32/$I$29</f>
        <v>6.2451546663541075E-3</v>
      </c>
    </row>
    <row r="33" spans="2:12" x14ac:dyDescent="0.25">
      <c r="B33" s="22"/>
      <c r="C33" s="23"/>
      <c r="D33" s="24" t="s">
        <v>47</v>
      </c>
      <c r="E33" s="25">
        <v>12940</v>
      </c>
      <c r="F33" s="25">
        <v>56495</v>
      </c>
      <c r="G33" s="25">
        <v>116676</v>
      </c>
      <c r="H33" s="25">
        <v>145638</v>
      </c>
      <c r="I33" s="25">
        <v>91918</v>
      </c>
      <c r="J33" s="86">
        <f t="shared" si="6"/>
        <v>-0.36885977560801442</v>
      </c>
      <c r="K33" s="25">
        <f t="shared" si="1"/>
        <v>-53720</v>
      </c>
      <c r="L33" s="87">
        <f t="shared" si="7"/>
        <v>3.1969376621849906E-2</v>
      </c>
    </row>
    <row r="34" spans="2:12" x14ac:dyDescent="0.25">
      <c r="B34" s="22"/>
      <c r="C34" s="23"/>
      <c r="D34" s="24" t="s">
        <v>48</v>
      </c>
      <c r="E34" s="25">
        <v>25901</v>
      </c>
      <c r="F34" s="25">
        <v>300105</v>
      </c>
      <c r="G34" s="25">
        <v>411785</v>
      </c>
      <c r="H34" s="25">
        <v>476786</v>
      </c>
      <c r="I34" s="25">
        <v>478546</v>
      </c>
      <c r="J34" s="86">
        <f t="shared" si="6"/>
        <v>3.6913835557252916E-3</v>
      </c>
      <c r="K34" s="25">
        <f t="shared" si="1"/>
        <v>1760</v>
      </c>
      <c r="L34" s="87">
        <f t="shared" si="7"/>
        <v>0.16643984099827872</v>
      </c>
    </row>
    <row r="35" spans="2:12" x14ac:dyDescent="0.25">
      <c r="B35" s="22"/>
      <c r="C35" s="23"/>
      <c r="D35" s="24" t="s">
        <v>49</v>
      </c>
      <c r="E35" s="25">
        <v>3097</v>
      </c>
      <c r="F35" s="25">
        <v>11383</v>
      </c>
      <c r="G35" s="25">
        <v>14251</v>
      </c>
      <c r="H35" s="25">
        <v>15138</v>
      </c>
      <c r="I35" s="25">
        <v>13111</v>
      </c>
      <c r="J35" s="86">
        <f t="shared" si="6"/>
        <v>-0.1339014400845554</v>
      </c>
      <c r="K35" s="25">
        <f t="shared" si="1"/>
        <v>-2027</v>
      </c>
      <c r="L35" s="87">
        <f t="shared" si="7"/>
        <v>4.5600480524932447E-3</v>
      </c>
    </row>
    <row r="36" spans="2:12" x14ac:dyDescent="0.25">
      <c r="B36" s="22"/>
      <c r="C36" s="23"/>
      <c r="D36" s="24" t="s">
        <v>50</v>
      </c>
      <c r="E36" s="25">
        <v>9638</v>
      </c>
      <c r="F36" s="25">
        <v>101150</v>
      </c>
      <c r="G36" s="25">
        <v>108040</v>
      </c>
      <c r="H36" s="25">
        <v>113195</v>
      </c>
      <c r="I36" s="25">
        <v>115422</v>
      </c>
      <c r="J36" s="86">
        <f t="shared" si="6"/>
        <v>1.9674013869870555E-2</v>
      </c>
      <c r="K36" s="25">
        <f t="shared" si="1"/>
        <v>2227</v>
      </c>
      <c r="L36" s="87">
        <f t="shared" si="7"/>
        <v>4.014414356760547E-2</v>
      </c>
    </row>
    <row r="37" spans="2:12" x14ac:dyDescent="0.25">
      <c r="B37" s="22"/>
      <c r="C37" s="23"/>
      <c r="D37" s="24" t="s">
        <v>51</v>
      </c>
      <c r="E37" s="25">
        <v>15142</v>
      </c>
      <c r="F37" s="25">
        <v>41909</v>
      </c>
      <c r="G37" s="25">
        <v>52194</v>
      </c>
      <c r="H37" s="25">
        <v>55957</v>
      </c>
      <c r="I37" s="25">
        <v>52638</v>
      </c>
      <c r="J37" s="86">
        <f t="shared" si="6"/>
        <v>-5.9313401361759888E-2</v>
      </c>
      <c r="K37" s="25">
        <f t="shared" si="1"/>
        <v>-3319</v>
      </c>
      <c r="L37" s="87">
        <f t="shared" si="7"/>
        <v>1.8307666035171949E-2</v>
      </c>
    </row>
    <row r="38" spans="2:12" x14ac:dyDescent="0.25">
      <c r="B38" s="22"/>
      <c r="C38" s="23"/>
      <c r="D38" s="24" t="s">
        <v>52</v>
      </c>
      <c r="E38" s="25">
        <v>18511</v>
      </c>
      <c r="F38" s="25">
        <v>141290</v>
      </c>
      <c r="G38" s="25">
        <v>156374</v>
      </c>
      <c r="H38" s="25">
        <v>166759</v>
      </c>
      <c r="I38" s="25">
        <v>168166</v>
      </c>
      <c r="J38" s="26">
        <f t="shared" si="6"/>
        <v>8.437325721550204E-3</v>
      </c>
      <c r="K38" s="25">
        <f t="shared" si="1"/>
        <v>1407</v>
      </c>
      <c r="L38" s="27">
        <f t="shared" si="7"/>
        <v>5.8488676744380977E-2</v>
      </c>
    </row>
    <row r="39" spans="2:12" x14ac:dyDescent="0.25">
      <c r="B39" s="22"/>
      <c r="C39" s="28"/>
      <c r="D39" s="29" t="s">
        <v>53</v>
      </c>
      <c r="E39" s="88">
        <v>9038</v>
      </c>
      <c r="F39" s="88">
        <v>48951</v>
      </c>
      <c r="G39" s="88">
        <v>72588</v>
      </c>
      <c r="H39" s="88">
        <v>67430</v>
      </c>
      <c r="I39" s="88">
        <v>65080</v>
      </c>
      <c r="J39" s="31">
        <f t="shared" si="6"/>
        <v>-3.4850956547530787E-2</v>
      </c>
      <c r="K39" s="88">
        <f t="shared" si="1"/>
        <v>-2350</v>
      </c>
      <c r="L39" s="58">
        <f t="shared" si="7"/>
        <v>2.263503373169555E-2</v>
      </c>
    </row>
    <row r="40" spans="2:12" x14ac:dyDescent="0.25">
      <c r="B40" s="22"/>
      <c r="C40" s="92" t="s">
        <v>22</v>
      </c>
      <c r="D40" s="82" t="s">
        <v>43</v>
      </c>
      <c r="E40" s="93">
        <v>4.4701977426000603</v>
      </c>
      <c r="F40" s="93">
        <v>6.4053151292400861</v>
      </c>
      <c r="G40" s="93">
        <v>6.8088718190707382</v>
      </c>
      <c r="H40" s="93">
        <v>6.7620859172398244</v>
      </c>
      <c r="I40" s="93">
        <v>6.628570835744438</v>
      </c>
      <c r="J40" s="84">
        <f t="shared" si="6"/>
        <v>-1.9744659137647447E-2</v>
      </c>
      <c r="K40" s="93">
        <f t="shared" si="1"/>
        <v>-0.13351508149538649</v>
      </c>
      <c r="L40" s="84"/>
    </row>
    <row r="41" spans="2:12" x14ac:dyDescent="0.25">
      <c r="B41" s="22"/>
      <c r="C41" s="94"/>
      <c r="D41" s="33" t="s">
        <v>44</v>
      </c>
      <c r="E41" s="44">
        <v>5.3613997002119191</v>
      </c>
      <c r="F41" s="44">
        <v>6.9710077389092184</v>
      </c>
      <c r="G41" s="44">
        <v>7.327375365571652</v>
      </c>
      <c r="H41" s="44">
        <v>7.2083939787951126</v>
      </c>
      <c r="I41" s="44">
        <v>7.1697545472986679</v>
      </c>
      <c r="J41" s="45">
        <f t="shared" si="6"/>
        <v>-5.360338462369052E-3</v>
      </c>
      <c r="K41" s="46">
        <f t="shared" si="1"/>
        <v>-3.8639431496444665E-2</v>
      </c>
      <c r="L41" s="47"/>
    </row>
    <row r="42" spans="2:12" x14ac:dyDescent="0.25">
      <c r="B42" s="22"/>
      <c r="C42" s="94"/>
      <c r="D42" s="4" t="s">
        <v>45</v>
      </c>
      <c r="E42" s="48">
        <v>5.3170466883821934</v>
      </c>
      <c r="F42" s="48">
        <v>6.9120244256787435</v>
      </c>
      <c r="G42" s="48">
        <v>7.573860021727854</v>
      </c>
      <c r="H42" s="48">
        <v>7.3477985852502536</v>
      </c>
      <c r="I42" s="48">
        <v>7.0598509811422456</v>
      </c>
      <c r="J42" s="95">
        <f t="shared" si="0"/>
        <v>-3.9188282145624531E-2</v>
      </c>
      <c r="K42" s="50">
        <f t="shared" si="1"/>
        <v>-0.28794760410800802</v>
      </c>
      <c r="L42" s="96"/>
    </row>
    <row r="43" spans="2:12" x14ac:dyDescent="0.25">
      <c r="B43" s="22"/>
      <c r="C43" s="94"/>
      <c r="D43" s="4" t="s">
        <v>46</v>
      </c>
      <c r="E43" s="48">
        <v>5.9880597014925376</v>
      </c>
      <c r="F43" s="48">
        <v>4.7389745428468988</v>
      </c>
      <c r="G43" s="48">
        <v>3.5846256092157733</v>
      </c>
      <c r="H43" s="48">
        <v>3.9109201425277718</v>
      </c>
      <c r="I43" s="48">
        <v>4.5115577889447236</v>
      </c>
      <c r="J43" s="95">
        <f t="shared" si="0"/>
        <v>0.15357962436654038</v>
      </c>
      <c r="K43" s="50">
        <f t="shared" si="1"/>
        <v>0.60063764641695183</v>
      </c>
      <c r="L43" s="96"/>
    </row>
    <row r="44" spans="2:12" x14ac:dyDescent="0.25">
      <c r="B44" s="22"/>
      <c r="C44" s="94"/>
      <c r="D44" s="4" t="s">
        <v>47</v>
      </c>
      <c r="E44" s="48">
        <v>8.326898326898327</v>
      </c>
      <c r="F44" s="48">
        <v>5.433778974704242</v>
      </c>
      <c r="G44" s="48">
        <v>6.3448800913589647</v>
      </c>
      <c r="H44" s="48">
        <v>5.967058630720695</v>
      </c>
      <c r="I44" s="48">
        <v>5.8275534140620051</v>
      </c>
      <c r="J44" s="95">
        <f t="shared" si="0"/>
        <v>-2.3379226733329483E-2</v>
      </c>
      <c r="K44" s="50">
        <f t="shared" si="1"/>
        <v>-0.13950521665868987</v>
      </c>
      <c r="L44" s="96"/>
    </row>
    <row r="45" spans="2:12" x14ac:dyDescent="0.25">
      <c r="B45" s="22"/>
      <c r="C45" s="94"/>
      <c r="D45" s="4" t="s">
        <v>48</v>
      </c>
      <c r="E45" s="48">
        <v>4.1890667960536954</v>
      </c>
      <c r="F45" s="48">
        <v>5.9475019322618365</v>
      </c>
      <c r="G45" s="48">
        <v>7.1207352712306973</v>
      </c>
      <c r="H45" s="48">
        <v>7.130149994765886</v>
      </c>
      <c r="I45" s="48">
        <v>6.9672563150615128</v>
      </c>
      <c r="J45" s="95">
        <f t="shared" si="0"/>
        <v>-2.2845757778440889E-2</v>
      </c>
      <c r="K45" s="50">
        <f t="shared" si="1"/>
        <v>-0.16289367970437318</v>
      </c>
      <c r="L45" s="96"/>
    </row>
    <row r="46" spans="2:12" x14ac:dyDescent="0.25">
      <c r="B46" s="22"/>
      <c r="C46" s="94"/>
      <c r="D46" s="4" t="s">
        <v>49</v>
      </c>
      <c r="E46" s="48">
        <v>2.2361010830324908</v>
      </c>
      <c r="F46" s="48">
        <v>2.7251615992338998</v>
      </c>
      <c r="G46" s="48">
        <v>2.7041745730550284</v>
      </c>
      <c r="H46" s="48">
        <v>3.1517801374141161</v>
      </c>
      <c r="I46" s="48">
        <v>3.1261325703385787</v>
      </c>
      <c r="J46" s="95">
        <f t="shared" si="0"/>
        <v>-8.1374861054172021E-3</v>
      </c>
      <c r="K46" s="50">
        <f t="shared" si="1"/>
        <v>-2.5647567075537392E-2</v>
      </c>
      <c r="L46" s="96"/>
    </row>
    <row r="47" spans="2:12" x14ac:dyDescent="0.25">
      <c r="B47" s="22"/>
      <c r="C47" s="94"/>
      <c r="D47" s="4" t="s">
        <v>50</v>
      </c>
      <c r="E47" s="48">
        <v>5.006753246753247</v>
      </c>
      <c r="F47" s="48">
        <v>6.8945538818076475</v>
      </c>
      <c r="G47" s="48">
        <v>5.2671606864274567</v>
      </c>
      <c r="H47" s="48">
        <v>6.3012135381874863</v>
      </c>
      <c r="I47" s="48">
        <v>5.9382620774810926</v>
      </c>
      <c r="J47" s="95">
        <f t="shared" si="0"/>
        <v>-5.7600247715267061E-2</v>
      </c>
      <c r="K47" s="50">
        <f t="shared" si="1"/>
        <v>-0.36295146070639372</v>
      </c>
      <c r="L47" s="96"/>
    </row>
    <row r="48" spans="2:12" x14ac:dyDescent="0.25">
      <c r="B48" s="22"/>
      <c r="C48" s="94"/>
      <c r="D48" s="4" t="s">
        <v>51</v>
      </c>
      <c r="E48" s="48">
        <v>1.8830991170252456</v>
      </c>
      <c r="F48" s="48">
        <v>2.4567090685268771</v>
      </c>
      <c r="G48" s="48">
        <v>2.2917233809001099</v>
      </c>
      <c r="H48" s="48">
        <v>2.4732375690607733</v>
      </c>
      <c r="I48" s="48">
        <v>2.1117708416914067</v>
      </c>
      <c r="J48" s="95">
        <f t="shared" si="0"/>
        <v>-0.14615123589062884</v>
      </c>
      <c r="K48" s="50">
        <f t="shared" si="1"/>
        <v>-0.36146672736936658</v>
      </c>
      <c r="L48" s="96"/>
    </row>
    <row r="49" spans="2:12" x14ac:dyDescent="0.25">
      <c r="B49" s="22"/>
      <c r="C49" s="94"/>
      <c r="D49" s="4" t="s">
        <v>52</v>
      </c>
      <c r="E49" s="48">
        <v>3.6048685491723464</v>
      </c>
      <c r="F49" s="48">
        <v>6.5212775777716239</v>
      </c>
      <c r="G49" s="48">
        <v>6.7735424066533829</v>
      </c>
      <c r="H49" s="48">
        <v>6.9712386605911121</v>
      </c>
      <c r="I49" s="48">
        <v>7.2220742967575688</v>
      </c>
      <c r="J49" s="49">
        <f t="shared" si="0"/>
        <v>3.5981501764449364E-2</v>
      </c>
      <c r="K49" s="50">
        <f t="shared" si="1"/>
        <v>0.25083563616645677</v>
      </c>
      <c r="L49" s="51"/>
    </row>
    <row r="50" spans="2:12" x14ac:dyDescent="0.25">
      <c r="B50" s="22"/>
      <c r="C50" s="97"/>
      <c r="D50" s="41" t="s">
        <v>53</v>
      </c>
      <c r="E50" s="98">
        <v>3.2805807622504539</v>
      </c>
      <c r="F50" s="98">
        <v>5.5249435665914222</v>
      </c>
      <c r="G50" s="98">
        <v>7.6056160938809727</v>
      </c>
      <c r="H50" s="98">
        <v>5.9900506351603449</v>
      </c>
      <c r="I50" s="98">
        <v>6.1582134746404238</v>
      </c>
      <c r="J50" s="79">
        <f t="shared" si="0"/>
        <v>2.8073692481495494E-2</v>
      </c>
      <c r="K50" s="99">
        <f t="shared" si="1"/>
        <v>0.16816283948007893</v>
      </c>
      <c r="L50" s="73"/>
    </row>
    <row r="51" spans="2:12" x14ac:dyDescent="0.25">
      <c r="B51" s="22"/>
      <c r="C51" s="53" t="s">
        <v>34</v>
      </c>
      <c r="D51" s="82" t="s">
        <v>43</v>
      </c>
      <c r="E51" s="84">
        <v>0.18840000000000001</v>
      </c>
      <c r="F51" s="84">
        <v>0.66890000000000005</v>
      </c>
      <c r="G51" s="84">
        <v>19.941400000000002</v>
      </c>
      <c r="H51" s="84">
        <v>20.147199999999998</v>
      </c>
      <c r="I51" s="84">
        <v>20.251099999999994</v>
      </c>
      <c r="J51" s="84">
        <f t="shared" si="0"/>
        <v>5.1570441550188306E-3</v>
      </c>
      <c r="K51" s="93">
        <f t="shared" ref="K51" si="8">(I51-H51)*100</f>
        <v>10.389999999999588</v>
      </c>
      <c r="L51" s="84"/>
    </row>
    <row r="52" spans="2:12" x14ac:dyDescent="0.25">
      <c r="B52" s="22"/>
      <c r="C52" s="55"/>
      <c r="D52" s="18" t="s">
        <v>44</v>
      </c>
      <c r="E52" s="21">
        <v>0.2394</v>
      </c>
      <c r="F52" s="21">
        <v>0.75780000000000003</v>
      </c>
      <c r="G52" s="21">
        <v>0.83819999999999995</v>
      </c>
      <c r="H52" s="21">
        <v>0.82450000000000001</v>
      </c>
      <c r="I52" s="21">
        <v>0.84650000000000003</v>
      </c>
      <c r="J52" s="20">
        <f t="shared" si="0"/>
        <v>2.668283808368721E-2</v>
      </c>
      <c r="K52" s="54">
        <f>(I52-H52)*100</f>
        <v>2.200000000000002</v>
      </c>
      <c r="L52" s="21"/>
    </row>
    <row r="53" spans="2:12" x14ac:dyDescent="0.25">
      <c r="B53" s="22"/>
      <c r="C53" s="55"/>
      <c r="D53" s="24" t="s">
        <v>45</v>
      </c>
      <c r="E53" s="87">
        <v>0.1361</v>
      </c>
      <c r="F53" s="87">
        <v>0.61280000000000001</v>
      </c>
      <c r="G53" s="87">
        <v>0.74250000000000005</v>
      </c>
      <c r="H53" s="87">
        <v>0.74719999999999998</v>
      </c>
      <c r="I53" s="87">
        <v>0.76090000000000002</v>
      </c>
      <c r="J53" s="86">
        <f t="shared" si="0"/>
        <v>1.8335117773019327E-2</v>
      </c>
      <c r="K53" s="56">
        <f t="shared" ref="K53:K61" si="9">(I53-H53)*100</f>
        <v>1.3700000000000045</v>
      </c>
      <c r="L53" s="87"/>
    </row>
    <row r="54" spans="2:12" x14ac:dyDescent="0.25">
      <c r="B54" s="22"/>
      <c r="C54" s="55"/>
      <c r="D54" s="24" t="s">
        <v>46</v>
      </c>
      <c r="E54" s="87">
        <v>0.14859999999999998</v>
      </c>
      <c r="F54" s="87">
        <v>0.58860000000000001</v>
      </c>
      <c r="G54" s="87">
        <v>0.63369999999999993</v>
      </c>
      <c r="H54" s="87">
        <v>0.70550000000000002</v>
      </c>
      <c r="I54" s="87">
        <v>0.70010000000000006</v>
      </c>
      <c r="J54" s="86">
        <f t="shared" si="0"/>
        <v>-7.6541459957476521E-3</v>
      </c>
      <c r="K54" s="56">
        <f t="shared" si="9"/>
        <v>-0.53999999999999604</v>
      </c>
      <c r="L54" s="87"/>
    </row>
    <row r="55" spans="2:12" x14ac:dyDescent="0.25">
      <c r="B55" s="22"/>
      <c r="C55" s="55"/>
      <c r="D55" s="24" t="s">
        <v>47</v>
      </c>
      <c r="E55" s="87">
        <v>0.1265</v>
      </c>
      <c r="F55" s="87">
        <v>0.44229999999999997</v>
      </c>
      <c r="G55" s="87">
        <v>0.91339999999999999</v>
      </c>
      <c r="H55" s="87">
        <v>1.1008</v>
      </c>
      <c r="I55" s="87">
        <v>0.71120000000000005</v>
      </c>
      <c r="J55" s="86">
        <f t="shared" si="0"/>
        <v>-0.35392441860465107</v>
      </c>
      <c r="K55" s="56">
        <f t="shared" si="9"/>
        <v>-38.959999999999994</v>
      </c>
      <c r="L55" s="87"/>
    </row>
    <row r="56" spans="2:12" x14ac:dyDescent="0.25">
      <c r="B56" s="22"/>
      <c r="C56" s="55"/>
      <c r="D56" s="24" t="s">
        <v>48</v>
      </c>
      <c r="E56" s="87">
        <v>0.16760000000000003</v>
      </c>
      <c r="F56" s="87">
        <v>0.58499999999999996</v>
      </c>
      <c r="G56" s="87">
        <v>0.76489999999999991</v>
      </c>
      <c r="H56" s="87">
        <v>0.83169999999999999</v>
      </c>
      <c r="I56" s="87">
        <v>0.83530000000000004</v>
      </c>
      <c r="J56" s="86">
        <f t="shared" si="0"/>
        <v>4.328483828303531E-3</v>
      </c>
      <c r="K56" s="56">
        <f t="shared" si="9"/>
        <v>0.36000000000000476</v>
      </c>
      <c r="L56" s="87"/>
    </row>
    <row r="57" spans="2:12" x14ac:dyDescent="0.25">
      <c r="B57" s="22"/>
      <c r="C57" s="55"/>
      <c r="D57" s="24" t="s">
        <v>49</v>
      </c>
      <c r="E57" s="87">
        <v>0.2379</v>
      </c>
      <c r="F57" s="87">
        <v>0.65049999999999997</v>
      </c>
      <c r="G57" s="87">
        <v>0.76769999999999994</v>
      </c>
      <c r="H57" s="87">
        <v>0.77560000000000007</v>
      </c>
      <c r="I57" s="87">
        <v>0.69579999999999997</v>
      </c>
      <c r="J57" s="86">
        <f t="shared" si="0"/>
        <v>-0.10288808664259941</v>
      </c>
      <c r="K57" s="56">
        <f t="shared" si="9"/>
        <v>-7.9800000000000093</v>
      </c>
      <c r="L57" s="87"/>
    </row>
    <row r="58" spans="2:12" x14ac:dyDescent="0.25">
      <c r="B58" s="22"/>
      <c r="C58" s="55"/>
      <c r="D58" s="24" t="s">
        <v>50</v>
      </c>
      <c r="E58" s="87">
        <v>0.26280000000000003</v>
      </c>
      <c r="F58" s="87">
        <v>0.86650000000000005</v>
      </c>
      <c r="G58" s="87">
        <v>0.80540000000000012</v>
      </c>
      <c r="H58" s="87">
        <v>0.81370000000000009</v>
      </c>
      <c r="I58" s="87">
        <v>0.84770000000000001</v>
      </c>
      <c r="J58" s="86">
        <f t="shared" si="0"/>
        <v>4.1784441440334108E-2</v>
      </c>
      <c r="K58" s="56">
        <f t="shared" si="9"/>
        <v>3.3999999999999919</v>
      </c>
      <c r="L58" s="87"/>
    </row>
    <row r="59" spans="2:12" x14ac:dyDescent="0.25">
      <c r="B59" s="22"/>
      <c r="C59" s="55"/>
      <c r="D59" s="24" t="s">
        <v>51</v>
      </c>
      <c r="E59" s="87">
        <v>0.32640000000000002</v>
      </c>
      <c r="F59" s="87">
        <v>0.60040000000000004</v>
      </c>
      <c r="G59" s="87">
        <v>0.6581999999999999</v>
      </c>
      <c r="H59" s="87">
        <v>0.69579999999999997</v>
      </c>
      <c r="I59" s="87">
        <v>0.70169999999999999</v>
      </c>
      <c r="J59" s="86">
        <f t="shared" si="0"/>
        <v>8.4794481172751901E-3</v>
      </c>
      <c r="K59" s="56">
        <f t="shared" si="9"/>
        <v>0.59000000000000163</v>
      </c>
      <c r="L59" s="87"/>
    </row>
    <row r="60" spans="2:12" x14ac:dyDescent="0.25">
      <c r="B60" s="22"/>
      <c r="C60" s="55"/>
      <c r="D60" s="24" t="s">
        <v>52</v>
      </c>
      <c r="E60" s="27">
        <v>0.2339</v>
      </c>
      <c r="F60" s="27">
        <v>0.78700000000000003</v>
      </c>
      <c r="G60" s="27">
        <v>0.87060000000000004</v>
      </c>
      <c r="H60" s="27">
        <v>0.89639999999999997</v>
      </c>
      <c r="I60" s="27">
        <v>0.9244</v>
      </c>
      <c r="J60" s="26">
        <f t="shared" si="0"/>
        <v>3.1236055332440893E-2</v>
      </c>
      <c r="K60" s="56">
        <f t="shared" si="9"/>
        <v>2.8000000000000025</v>
      </c>
      <c r="L60" s="27"/>
    </row>
    <row r="61" spans="2:12" x14ac:dyDescent="0.25">
      <c r="B61" s="22"/>
      <c r="C61" s="57"/>
      <c r="D61" s="29" t="s">
        <v>53</v>
      </c>
      <c r="E61" s="58">
        <v>0.12380000000000001</v>
      </c>
      <c r="F61" s="58">
        <v>0.50049999999999994</v>
      </c>
      <c r="G61" s="58">
        <v>0.84140000000000004</v>
      </c>
      <c r="H61" s="58">
        <v>0.74760000000000004</v>
      </c>
      <c r="I61" s="58">
        <v>0.74659999999999993</v>
      </c>
      <c r="J61" s="31">
        <f t="shared" si="0"/>
        <v>-1.3376136971644526E-3</v>
      </c>
      <c r="K61" s="100">
        <f t="shared" si="9"/>
        <v>-0.10000000000001119</v>
      </c>
      <c r="L61" s="58"/>
    </row>
    <row r="62" spans="2:12" x14ac:dyDescent="0.25">
      <c r="B62" s="22"/>
      <c r="C62" s="59" t="s">
        <v>54</v>
      </c>
      <c r="D62" s="82" t="s">
        <v>43</v>
      </c>
      <c r="E62" s="83">
        <v>48131</v>
      </c>
      <c r="F62" s="83">
        <v>119375</v>
      </c>
      <c r="G62" s="83">
        <v>376836</v>
      </c>
      <c r="H62" s="83">
        <v>383022</v>
      </c>
      <c r="I62" s="83">
        <v>380007</v>
      </c>
      <c r="J62" s="84">
        <f t="shared" si="0"/>
        <v>-7.8716105080125498E-3</v>
      </c>
      <c r="K62" s="83">
        <f t="shared" ref="K62:K63" si="10">I62-H62</f>
        <v>-3015</v>
      </c>
      <c r="L62" s="84">
        <f t="shared" ref="L62:L63" si="11">I62/$I$62</f>
        <v>1</v>
      </c>
    </row>
    <row r="63" spans="2:12" x14ac:dyDescent="0.25">
      <c r="B63" s="22"/>
      <c r="C63" s="60"/>
      <c r="D63" s="33" t="s">
        <v>44</v>
      </c>
      <c r="E63" s="34">
        <v>15475</v>
      </c>
      <c r="F63" s="34">
        <v>43004</v>
      </c>
      <c r="G63" s="34">
        <v>45905</v>
      </c>
      <c r="H63" s="34">
        <v>46603</v>
      </c>
      <c r="I63" s="34">
        <v>44735</v>
      </c>
      <c r="J63" s="45">
        <f t="shared" si="0"/>
        <v>-4.0083256442718262E-2</v>
      </c>
      <c r="K63" s="34">
        <f t="shared" si="10"/>
        <v>-1868</v>
      </c>
      <c r="L63" s="47">
        <f t="shared" si="11"/>
        <v>0.11772151565629055</v>
      </c>
    </row>
    <row r="64" spans="2:12" x14ac:dyDescent="0.25">
      <c r="B64" s="22"/>
      <c r="C64" s="60"/>
      <c r="D64" s="4" t="s">
        <v>45</v>
      </c>
      <c r="E64" s="37">
        <v>14138</v>
      </c>
      <c r="F64" s="37">
        <v>35494</v>
      </c>
      <c r="G64" s="37">
        <v>37223</v>
      </c>
      <c r="H64" s="37">
        <v>38061</v>
      </c>
      <c r="I64" s="37">
        <v>38115</v>
      </c>
      <c r="J64" s="95">
        <f>I64/H64-1</f>
        <v>1.4187751241427904E-3</v>
      </c>
      <c r="K64" s="37">
        <f>I64-H64</f>
        <v>54</v>
      </c>
      <c r="L64" s="96">
        <f>I64/$I$62</f>
        <v>0.10030078393292755</v>
      </c>
    </row>
    <row r="65" spans="2:12" x14ac:dyDescent="0.25">
      <c r="B65" s="22"/>
      <c r="C65" s="60"/>
      <c r="D65" s="4" t="s">
        <v>46</v>
      </c>
      <c r="E65" s="37">
        <v>482</v>
      </c>
      <c r="F65" s="37">
        <v>802</v>
      </c>
      <c r="G65" s="37">
        <v>912</v>
      </c>
      <c r="H65" s="37">
        <v>912</v>
      </c>
      <c r="I65" s="37">
        <v>916</v>
      </c>
      <c r="J65" s="95">
        <f t="shared" ref="J65:J72" si="12">I65/H65-1</f>
        <v>4.3859649122806044E-3</v>
      </c>
      <c r="K65" s="37">
        <f t="shared" ref="K65:K72" si="13">I65-H65</f>
        <v>4</v>
      </c>
      <c r="L65" s="96">
        <f t="shared" ref="L65:L72" si="14">I65/$I$62</f>
        <v>2.4104819121753022E-3</v>
      </c>
    </row>
    <row r="66" spans="2:12" x14ac:dyDescent="0.25">
      <c r="B66" s="22"/>
      <c r="C66" s="60"/>
      <c r="D66" s="4" t="s">
        <v>47</v>
      </c>
      <c r="E66" s="37">
        <v>3652</v>
      </c>
      <c r="F66" s="37">
        <v>4562</v>
      </c>
      <c r="G66" s="37">
        <v>4562</v>
      </c>
      <c r="H66" s="37">
        <v>4562</v>
      </c>
      <c r="I66" s="37">
        <v>4616</v>
      </c>
      <c r="J66" s="95">
        <f t="shared" si="12"/>
        <v>1.1836913634370783E-2</v>
      </c>
      <c r="K66" s="37">
        <f t="shared" si="13"/>
        <v>54</v>
      </c>
      <c r="L66" s="96">
        <f t="shared" si="14"/>
        <v>1.2147144657861566E-2</v>
      </c>
    </row>
    <row r="67" spans="2:12" x14ac:dyDescent="0.25">
      <c r="B67" s="22"/>
      <c r="C67" s="60"/>
      <c r="D67" s="4" t="s">
        <v>48</v>
      </c>
      <c r="E67" s="37">
        <v>5518</v>
      </c>
      <c r="F67" s="37">
        <v>18321</v>
      </c>
      <c r="G67" s="37">
        <v>19228</v>
      </c>
      <c r="H67" s="37">
        <v>19768</v>
      </c>
      <c r="I67" s="37">
        <v>20462</v>
      </c>
      <c r="J67" s="95">
        <f t="shared" si="12"/>
        <v>3.5107244030756712E-2</v>
      </c>
      <c r="K67" s="37">
        <f t="shared" si="13"/>
        <v>694</v>
      </c>
      <c r="L67" s="96">
        <f t="shared" si="14"/>
        <v>5.3846376514116848E-2</v>
      </c>
    </row>
    <row r="68" spans="2:12" x14ac:dyDescent="0.25">
      <c r="B68" s="22"/>
      <c r="C68" s="60"/>
      <c r="D68" s="4" t="s">
        <v>49</v>
      </c>
      <c r="E68" s="37">
        <v>465</v>
      </c>
      <c r="F68" s="37">
        <v>625</v>
      </c>
      <c r="G68" s="37">
        <v>663</v>
      </c>
      <c r="H68" s="37">
        <v>673</v>
      </c>
      <c r="I68" s="37">
        <v>673</v>
      </c>
      <c r="J68" s="95">
        <f t="shared" si="12"/>
        <v>0</v>
      </c>
      <c r="K68" s="37">
        <f t="shared" si="13"/>
        <v>0</v>
      </c>
      <c r="L68" s="96">
        <f t="shared" si="14"/>
        <v>1.7710200075261771E-3</v>
      </c>
    </row>
    <row r="69" spans="2:12" x14ac:dyDescent="0.25">
      <c r="B69" s="22"/>
      <c r="C69" s="60"/>
      <c r="D69" s="4" t="s">
        <v>50</v>
      </c>
      <c r="E69" s="37">
        <v>1310</v>
      </c>
      <c r="F69" s="37">
        <v>4169</v>
      </c>
      <c r="G69" s="37">
        <v>4791</v>
      </c>
      <c r="H69" s="37">
        <v>4797</v>
      </c>
      <c r="I69" s="37">
        <v>4863</v>
      </c>
      <c r="J69" s="95">
        <f t="shared" si="12"/>
        <v>1.3758599124452875E-2</v>
      </c>
      <c r="K69" s="37">
        <f t="shared" si="13"/>
        <v>66</v>
      </c>
      <c r="L69" s="96">
        <f t="shared" si="14"/>
        <v>1.279713268439792E-2</v>
      </c>
    </row>
    <row r="70" spans="2:12" x14ac:dyDescent="0.25">
      <c r="B70" s="22"/>
      <c r="C70" s="60"/>
      <c r="D70" s="4" t="s">
        <v>51</v>
      </c>
      <c r="E70" s="37">
        <v>1657</v>
      </c>
      <c r="F70" s="37">
        <v>2493</v>
      </c>
      <c r="G70" s="37">
        <v>2832</v>
      </c>
      <c r="H70" s="37">
        <v>2773</v>
      </c>
      <c r="I70" s="37">
        <v>2679</v>
      </c>
      <c r="J70" s="95">
        <f t="shared" si="12"/>
        <v>-3.3898305084745783E-2</v>
      </c>
      <c r="K70" s="37">
        <f t="shared" si="13"/>
        <v>-94</v>
      </c>
      <c r="L70" s="96">
        <f t="shared" si="14"/>
        <v>7.0498701339712167E-3</v>
      </c>
    </row>
    <row r="71" spans="2:12" x14ac:dyDescent="0.25">
      <c r="B71" s="22"/>
      <c r="C71" s="60"/>
      <c r="D71" s="4" t="s">
        <v>52</v>
      </c>
      <c r="E71" s="37">
        <v>2827</v>
      </c>
      <c r="F71" s="37">
        <v>6412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1.7097053475330717E-2</v>
      </c>
    </row>
    <row r="72" spans="2:12" x14ac:dyDescent="0.25">
      <c r="B72" s="61"/>
      <c r="C72" s="62"/>
      <c r="D72" s="41" t="s">
        <v>53</v>
      </c>
      <c r="E72" s="90">
        <v>2607</v>
      </c>
      <c r="F72" s="90">
        <v>3493</v>
      </c>
      <c r="G72" s="90">
        <v>3081</v>
      </c>
      <c r="H72" s="90">
        <v>3110</v>
      </c>
      <c r="I72" s="90">
        <v>3113</v>
      </c>
      <c r="J72" s="79">
        <f t="shared" si="12"/>
        <v>9.646302250803096E-4</v>
      </c>
      <c r="K72" s="90">
        <f t="shared" si="13"/>
        <v>3</v>
      </c>
      <c r="L72" s="73">
        <f t="shared" si="14"/>
        <v>8.1919543587354975E-3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55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56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231</v>
      </c>
      <c r="F79" s="14" t="s">
        <v>232</v>
      </c>
      <c r="G79" s="14" t="s">
        <v>233</v>
      </c>
      <c r="H79" s="14" t="s">
        <v>234</v>
      </c>
      <c r="I79" s="14" t="s">
        <v>235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febrero 2025</v>
      </c>
    </row>
    <row r="80" spans="2:12" ht="15" customHeight="1" x14ac:dyDescent="0.25">
      <c r="B80" s="16" t="s">
        <v>42</v>
      </c>
      <c r="C80" s="17" t="s">
        <v>8</v>
      </c>
      <c r="D80" s="82" t="s">
        <v>43</v>
      </c>
      <c r="E80" s="83">
        <v>103153</v>
      </c>
      <c r="F80" s="83">
        <v>622796</v>
      </c>
      <c r="G80" s="83">
        <v>814759</v>
      </c>
      <c r="H80" s="83">
        <v>861072</v>
      </c>
      <c r="I80" s="83">
        <v>856219</v>
      </c>
      <c r="J80" s="84">
        <f t="shared" ref="J80:J81" si="15">I80/H80-1</f>
        <v>-5.635997918873259E-3</v>
      </c>
      <c r="K80" s="83">
        <f t="shared" ref="K80:K81" si="16">I80-H80</f>
        <v>-4853</v>
      </c>
      <c r="L80" s="84">
        <f t="shared" ref="L80:L81" si="17">I80/$I$80</f>
        <v>1</v>
      </c>
    </row>
    <row r="81" spans="2:13" ht="15" customHeight="1" x14ac:dyDescent="0.25">
      <c r="B81" s="22"/>
      <c r="C81" s="23"/>
      <c r="D81" s="18" t="s">
        <v>44</v>
      </c>
      <c r="E81" s="19">
        <v>34529</v>
      </c>
      <c r="F81" s="19">
        <v>230846</v>
      </c>
      <c r="G81" s="19">
        <v>286632</v>
      </c>
      <c r="H81" s="19">
        <v>305512</v>
      </c>
      <c r="I81" s="19">
        <v>293941</v>
      </c>
      <c r="J81" s="21">
        <f t="shared" si="15"/>
        <v>-3.7874126057241608E-2</v>
      </c>
      <c r="K81" s="19">
        <f t="shared" si="16"/>
        <v>-11571</v>
      </c>
      <c r="L81" s="21">
        <f t="shared" si="17"/>
        <v>0.34330118813060678</v>
      </c>
      <c r="M81" s="101"/>
    </row>
    <row r="82" spans="2:13" x14ac:dyDescent="0.25">
      <c r="B82" s="22"/>
      <c r="C82" s="23"/>
      <c r="D82" s="24" t="s">
        <v>45</v>
      </c>
      <c r="E82" s="25">
        <v>18141</v>
      </c>
      <c r="F82" s="25">
        <v>161096</v>
      </c>
      <c r="G82" s="25">
        <v>204300</v>
      </c>
      <c r="H82" s="25">
        <v>214407</v>
      </c>
      <c r="I82" s="25">
        <v>223777</v>
      </c>
      <c r="J82" s="87">
        <f>I82/H82-1</f>
        <v>4.3701931373509195E-2</v>
      </c>
      <c r="K82" s="25">
        <f>I82-H82</f>
        <v>9370</v>
      </c>
      <c r="L82" s="87">
        <f>I82/$I$80</f>
        <v>0.26135486365053801</v>
      </c>
      <c r="M82" s="101"/>
    </row>
    <row r="83" spans="2:13" x14ac:dyDescent="0.25">
      <c r="B83" s="22"/>
      <c r="C83" s="23"/>
      <c r="D83" s="24" t="s">
        <v>46</v>
      </c>
      <c r="E83" s="25">
        <v>931</v>
      </c>
      <c r="F83" s="25">
        <v>5352</v>
      </c>
      <c r="G83" s="25">
        <v>11430</v>
      </c>
      <c r="H83" s="25">
        <v>9247</v>
      </c>
      <c r="I83" s="25">
        <v>8589</v>
      </c>
      <c r="J83" s="87">
        <f t="shared" ref="J83:J136" si="18">I83/H83-1</f>
        <v>-7.1158213474640464E-2</v>
      </c>
      <c r="K83" s="25">
        <f t="shared" ref="K83:K112" si="19">I83-H83</f>
        <v>-658</v>
      </c>
      <c r="L83" s="87">
        <f t="shared" ref="L83:L90" si="20">I83/$I$80</f>
        <v>1.003131208253963E-2</v>
      </c>
      <c r="M83" s="101"/>
    </row>
    <row r="84" spans="2:13" x14ac:dyDescent="0.25">
      <c r="B84" s="22"/>
      <c r="C84" s="23"/>
      <c r="D84" s="24" t="s">
        <v>47</v>
      </c>
      <c r="E84" s="25">
        <v>2751</v>
      </c>
      <c r="F84" s="25">
        <v>20293</v>
      </c>
      <c r="G84" s="25">
        <v>36336</v>
      </c>
      <c r="H84" s="25">
        <v>40248</v>
      </c>
      <c r="I84" s="25">
        <v>30561</v>
      </c>
      <c r="J84" s="87">
        <f t="shared" si="18"/>
        <v>-0.24068276684555756</v>
      </c>
      <c r="K84" s="25">
        <f t="shared" si="19"/>
        <v>-9687</v>
      </c>
      <c r="L84" s="87">
        <f t="shared" si="20"/>
        <v>3.5692971073989249E-2</v>
      </c>
      <c r="M84" s="101"/>
    </row>
    <row r="85" spans="2:13" x14ac:dyDescent="0.25">
      <c r="B85" s="22"/>
      <c r="C85" s="23"/>
      <c r="D85" s="24" t="s">
        <v>48</v>
      </c>
      <c r="E85" s="25">
        <v>10786</v>
      </c>
      <c r="F85" s="25">
        <v>86564</v>
      </c>
      <c r="G85" s="25">
        <v>117917</v>
      </c>
      <c r="H85" s="25">
        <v>131350</v>
      </c>
      <c r="I85" s="25">
        <v>134095</v>
      </c>
      <c r="J85" s="87">
        <f t="shared" si="18"/>
        <v>2.0898363151884203E-2</v>
      </c>
      <c r="K85" s="25">
        <f t="shared" si="19"/>
        <v>2745</v>
      </c>
      <c r="L85" s="87">
        <f t="shared" si="20"/>
        <v>0.15661296934545951</v>
      </c>
      <c r="M85" s="101"/>
    </row>
    <row r="86" spans="2:13" x14ac:dyDescent="0.25">
      <c r="B86" s="22"/>
      <c r="C86" s="23"/>
      <c r="D86" s="24" t="s">
        <v>49</v>
      </c>
      <c r="E86" s="25">
        <v>2531</v>
      </c>
      <c r="F86" s="25">
        <v>7704</v>
      </c>
      <c r="G86" s="25">
        <v>10660</v>
      </c>
      <c r="H86" s="25">
        <v>10020</v>
      </c>
      <c r="I86" s="25">
        <v>9505</v>
      </c>
      <c r="J86" s="87">
        <f t="shared" si="18"/>
        <v>-5.1397205588822326E-2</v>
      </c>
      <c r="K86" s="25">
        <f t="shared" si="19"/>
        <v>-515</v>
      </c>
      <c r="L86" s="87">
        <f t="shared" si="20"/>
        <v>1.110113183659788E-2</v>
      </c>
      <c r="M86" s="101"/>
    </row>
    <row r="87" spans="2:13" x14ac:dyDescent="0.25">
      <c r="B87" s="22"/>
      <c r="C87" s="23"/>
      <c r="D87" s="24" t="s">
        <v>50</v>
      </c>
      <c r="E87" s="25">
        <v>4401</v>
      </c>
      <c r="F87" s="25">
        <v>26255</v>
      </c>
      <c r="G87" s="25">
        <v>36146</v>
      </c>
      <c r="H87" s="25">
        <v>35192</v>
      </c>
      <c r="I87" s="25">
        <v>39857</v>
      </c>
      <c r="J87" s="87">
        <f t="shared" si="18"/>
        <v>0.13255853603091605</v>
      </c>
      <c r="K87" s="25">
        <f t="shared" si="19"/>
        <v>4665</v>
      </c>
      <c r="L87" s="87">
        <f t="shared" si="20"/>
        <v>4.6550006481986504E-2</v>
      </c>
      <c r="M87" s="101"/>
    </row>
    <row r="88" spans="2:13" x14ac:dyDescent="0.25">
      <c r="B88" s="22"/>
      <c r="C88" s="23"/>
      <c r="D88" s="24" t="s">
        <v>51</v>
      </c>
      <c r="E88" s="25">
        <v>12808</v>
      </c>
      <c r="F88" s="25">
        <v>31205</v>
      </c>
      <c r="G88" s="25">
        <v>46384</v>
      </c>
      <c r="H88" s="25">
        <v>46492</v>
      </c>
      <c r="I88" s="25">
        <v>49528</v>
      </c>
      <c r="J88" s="87">
        <f t="shared" si="18"/>
        <v>6.5301557257162468E-2</v>
      </c>
      <c r="K88" s="25">
        <f t="shared" si="19"/>
        <v>3036</v>
      </c>
      <c r="L88" s="87">
        <f t="shared" si="20"/>
        <v>5.7845013950870043E-2</v>
      </c>
      <c r="M88" s="101"/>
    </row>
    <row r="89" spans="2:13" ht="18" customHeight="1" x14ac:dyDescent="0.25">
      <c r="B89" s="22"/>
      <c r="C89" s="23"/>
      <c r="D89" s="24" t="s">
        <v>52</v>
      </c>
      <c r="E89" s="25">
        <v>11358</v>
      </c>
      <c r="F89" s="25">
        <v>37264</v>
      </c>
      <c r="G89" s="25">
        <v>45576</v>
      </c>
      <c r="H89" s="25">
        <v>46571</v>
      </c>
      <c r="I89" s="25">
        <v>45813</v>
      </c>
      <c r="J89" s="27">
        <f t="shared" si="18"/>
        <v>-1.6276223400828793E-2</v>
      </c>
      <c r="K89" s="25">
        <f t="shared" si="19"/>
        <v>-758</v>
      </c>
      <c r="L89" s="27">
        <f t="shared" si="20"/>
        <v>5.3506170734356512E-2</v>
      </c>
      <c r="M89" s="101"/>
    </row>
    <row r="90" spans="2:13" x14ac:dyDescent="0.25">
      <c r="B90" s="22"/>
      <c r="C90" s="28"/>
      <c r="D90" s="29" t="s">
        <v>53</v>
      </c>
      <c r="E90" s="88">
        <v>4917</v>
      </c>
      <c r="F90" s="88">
        <v>16217</v>
      </c>
      <c r="G90" s="88">
        <v>19378</v>
      </c>
      <c r="H90" s="88">
        <v>22033</v>
      </c>
      <c r="I90" s="88">
        <v>20553</v>
      </c>
      <c r="J90" s="58">
        <f t="shared" si="18"/>
        <v>-6.7171969318749136E-2</v>
      </c>
      <c r="K90" s="88">
        <f t="shared" si="19"/>
        <v>-1480</v>
      </c>
      <c r="L90" s="58">
        <f t="shared" si="20"/>
        <v>2.4004372713055888E-2</v>
      </c>
      <c r="M90" s="101"/>
    </row>
    <row r="91" spans="2:13" x14ac:dyDescent="0.25">
      <c r="B91" s="22"/>
      <c r="C91" s="32" t="s">
        <v>18</v>
      </c>
      <c r="D91" s="82" t="s">
        <v>43</v>
      </c>
      <c r="E91" s="83">
        <v>121129</v>
      </c>
      <c r="F91" s="83">
        <v>750050</v>
      </c>
      <c r="G91" s="83">
        <v>987530</v>
      </c>
      <c r="H91" s="83">
        <v>1041210</v>
      </c>
      <c r="I91" s="83">
        <v>1034846</v>
      </c>
      <c r="J91" s="84">
        <f t="shared" si="18"/>
        <v>-6.1121195532121142E-3</v>
      </c>
      <c r="K91" s="83">
        <f t="shared" si="19"/>
        <v>-6364</v>
      </c>
      <c r="L91" s="84">
        <f t="shared" ref="L91:L92" si="21">I91/$I$91</f>
        <v>1</v>
      </c>
    </row>
    <row r="92" spans="2:13" x14ac:dyDescent="0.25">
      <c r="B92" s="22"/>
      <c r="C92" s="36"/>
      <c r="D92" s="33" t="s">
        <v>44</v>
      </c>
      <c r="E92" s="34">
        <v>42100</v>
      </c>
      <c r="F92" s="34">
        <v>281286</v>
      </c>
      <c r="G92" s="34">
        <v>353943</v>
      </c>
      <c r="H92" s="34">
        <v>376573</v>
      </c>
      <c r="I92" s="34">
        <v>361031</v>
      </c>
      <c r="J92" s="102">
        <f t="shared" si="18"/>
        <v>-4.127221016907745E-2</v>
      </c>
      <c r="K92" s="34">
        <f t="shared" si="19"/>
        <v>-15542</v>
      </c>
      <c r="L92" s="47">
        <f t="shared" si="21"/>
        <v>0.34887413199645162</v>
      </c>
    </row>
    <row r="93" spans="2:13" x14ac:dyDescent="0.25">
      <c r="B93" s="22"/>
      <c r="C93" s="36"/>
      <c r="D93" s="4" t="s">
        <v>45</v>
      </c>
      <c r="E93" s="37">
        <v>21892</v>
      </c>
      <c r="F93" s="37">
        <v>197512</v>
      </c>
      <c r="G93" s="37">
        <v>253859</v>
      </c>
      <c r="H93" s="37">
        <v>264242</v>
      </c>
      <c r="I93" s="37">
        <v>276285</v>
      </c>
      <c r="J93" s="103">
        <f t="shared" si="18"/>
        <v>4.5575646566405004E-2</v>
      </c>
      <c r="K93" s="37">
        <f t="shared" si="19"/>
        <v>12043</v>
      </c>
      <c r="L93" s="96">
        <f>I93/$I$91</f>
        <v>0.26698175380684663</v>
      </c>
    </row>
    <row r="94" spans="2:13" x14ac:dyDescent="0.25">
      <c r="B94" s="22"/>
      <c r="C94" s="36"/>
      <c r="D94" s="4" t="s">
        <v>46</v>
      </c>
      <c r="E94" s="37">
        <v>1109</v>
      </c>
      <c r="F94" s="37">
        <v>6137</v>
      </c>
      <c r="G94" s="37">
        <v>12249</v>
      </c>
      <c r="H94" s="37">
        <v>10335</v>
      </c>
      <c r="I94" s="37">
        <v>9698</v>
      </c>
      <c r="J94" s="103">
        <f t="shared" si="18"/>
        <v>-6.163522012578615E-2</v>
      </c>
      <c r="K94" s="37">
        <f t="shared" si="19"/>
        <v>-637</v>
      </c>
      <c r="L94" s="96">
        <f t="shared" ref="L94:L101" si="22">I94/$I$91</f>
        <v>9.3714427074173354E-3</v>
      </c>
    </row>
    <row r="95" spans="2:13" x14ac:dyDescent="0.25">
      <c r="B95" s="22"/>
      <c r="C95" s="36"/>
      <c r="D95" s="4" t="s">
        <v>47</v>
      </c>
      <c r="E95" s="37">
        <v>4027</v>
      </c>
      <c r="F95" s="37">
        <v>24471</v>
      </c>
      <c r="G95" s="37">
        <v>43145</v>
      </c>
      <c r="H95" s="37">
        <v>46632</v>
      </c>
      <c r="I95" s="37">
        <v>35887</v>
      </c>
      <c r="J95" s="103">
        <f t="shared" si="18"/>
        <v>-0.2304211700120089</v>
      </c>
      <c r="K95" s="37">
        <f t="shared" si="19"/>
        <v>-10745</v>
      </c>
      <c r="L95" s="96">
        <f t="shared" si="22"/>
        <v>3.4678589857814593E-2</v>
      </c>
    </row>
    <row r="96" spans="2:13" x14ac:dyDescent="0.25">
      <c r="B96" s="22"/>
      <c r="C96" s="36"/>
      <c r="D96" s="4" t="s">
        <v>48</v>
      </c>
      <c r="E96" s="37">
        <v>12485</v>
      </c>
      <c r="F96" s="37">
        <v>103427</v>
      </c>
      <c r="G96" s="37">
        <v>143439</v>
      </c>
      <c r="H96" s="37">
        <v>159222</v>
      </c>
      <c r="I96" s="37">
        <v>163457</v>
      </c>
      <c r="J96" s="103">
        <f t="shared" si="18"/>
        <v>2.6598083179460108E-2</v>
      </c>
      <c r="K96" s="37">
        <f t="shared" si="19"/>
        <v>4235</v>
      </c>
      <c r="L96" s="96">
        <f t="shared" si="22"/>
        <v>0.15795297078019338</v>
      </c>
    </row>
    <row r="97" spans="2:12" x14ac:dyDescent="0.25">
      <c r="B97" s="22"/>
      <c r="C97" s="36"/>
      <c r="D97" s="4" t="s">
        <v>49</v>
      </c>
      <c r="E97" s="37">
        <v>2621</v>
      </c>
      <c r="F97" s="37">
        <v>8312</v>
      </c>
      <c r="G97" s="37">
        <v>11185</v>
      </c>
      <c r="H97" s="37">
        <v>10715</v>
      </c>
      <c r="I97" s="37">
        <v>10121</v>
      </c>
      <c r="J97" s="103">
        <f t="shared" si="18"/>
        <v>-5.5436304246383572E-2</v>
      </c>
      <c r="K97" s="37">
        <f t="shared" si="19"/>
        <v>-594</v>
      </c>
      <c r="L97" s="96">
        <f t="shared" si="22"/>
        <v>9.7801991793948079E-3</v>
      </c>
    </row>
    <row r="98" spans="2:12" x14ac:dyDescent="0.25">
      <c r="B98" s="22"/>
      <c r="C98" s="36"/>
      <c r="D98" s="4" t="s">
        <v>50</v>
      </c>
      <c r="E98" s="37">
        <v>5615</v>
      </c>
      <c r="F98" s="37">
        <v>31964</v>
      </c>
      <c r="G98" s="37">
        <v>41801</v>
      </c>
      <c r="H98" s="37">
        <v>41950</v>
      </c>
      <c r="I98" s="37">
        <v>46326</v>
      </c>
      <c r="J98" s="103">
        <f t="shared" si="18"/>
        <v>0.10431466030989278</v>
      </c>
      <c r="K98" s="37">
        <f t="shared" si="19"/>
        <v>4376</v>
      </c>
      <c r="L98" s="96">
        <f t="shared" si="22"/>
        <v>4.4766081136710198E-2</v>
      </c>
    </row>
    <row r="99" spans="2:12" x14ac:dyDescent="0.25">
      <c r="B99" s="22"/>
      <c r="C99" s="36"/>
      <c r="D99" s="4" t="s">
        <v>51</v>
      </c>
      <c r="E99" s="37">
        <v>13115</v>
      </c>
      <c r="F99" s="37">
        <v>33194</v>
      </c>
      <c r="G99" s="37">
        <v>48798</v>
      </c>
      <c r="H99" s="37">
        <v>49218</v>
      </c>
      <c r="I99" s="37">
        <v>52121</v>
      </c>
      <c r="J99" s="103">
        <f t="shared" si="18"/>
        <v>5.898248608232759E-2</v>
      </c>
      <c r="K99" s="37">
        <f t="shared" si="19"/>
        <v>2903</v>
      </c>
      <c r="L99" s="96">
        <f t="shared" si="22"/>
        <v>5.0365948170065886E-2</v>
      </c>
    </row>
    <row r="100" spans="2:12" x14ac:dyDescent="0.25">
      <c r="B100" s="22"/>
      <c r="C100" s="36"/>
      <c r="D100" s="4" t="s">
        <v>52</v>
      </c>
      <c r="E100" s="37">
        <v>12821</v>
      </c>
      <c r="F100" s="37">
        <v>44789</v>
      </c>
      <c r="G100" s="37">
        <v>55197</v>
      </c>
      <c r="H100" s="37">
        <v>56420</v>
      </c>
      <c r="I100" s="37">
        <v>55860</v>
      </c>
      <c r="J100" s="39">
        <f t="shared" si="18"/>
        <v>-9.9255583126550695E-3</v>
      </c>
      <c r="K100" s="37">
        <f t="shared" si="19"/>
        <v>-560</v>
      </c>
      <c r="L100" s="51">
        <f t="shared" si="22"/>
        <v>5.3979046157592532E-2</v>
      </c>
    </row>
    <row r="101" spans="2:12" x14ac:dyDescent="0.25">
      <c r="B101" s="22"/>
      <c r="C101" s="40"/>
      <c r="D101" s="41" t="s">
        <v>53</v>
      </c>
      <c r="E101" s="90">
        <v>5344</v>
      </c>
      <c r="F101" s="90">
        <v>18958</v>
      </c>
      <c r="G101" s="90">
        <v>23914</v>
      </c>
      <c r="H101" s="90">
        <v>25903</v>
      </c>
      <c r="I101" s="90">
        <v>24060</v>
      </c>
      <c r="J101" s="91">
        <f t="shared" si="18"/>
        <v>-7.1150059838628765E-2</v>
      </c>
      <c r="K101" s="90">
        <f t="shared" si="19"/>
        <v>-1843</v>
      </c>
      <c r="L101" s="73">
        <f t="shared" si="22"/>
        <v>2.3249836207513003E-2</v>
      </c>
    </row>
    <row r="102" spans="2:12" x14ac:dyDescent="0.25">
      <c r="B102" s="22"/>
      <c r="C102" s="17" t="s">
        <v>21</v>
      </c>
      <c r="D102" s="82" t="s">
        <v>43</v>
      </c>
      <c r="E102" s="83">
        <v>514028</v>
      </c>
      <c r="F102" s="83">
        <v>4253563</v>
      </c>
      <c r="G102" s="83">
        <v>5729940</v>
      </c>
      <c r="H102" s="83">
        <v>6027617</v>
      </c>
      <c r="I102" s="83">
        <v>5894721</v>
      </c>
      <c r="J102" s="84">
        <f t="shared" si="18"/>
        <v>-2.2047850750968379E-2</v>
      </c>
      <c r="K102" s="83">
        <f t="shared" si="19"/>
        <v>-132896</v>
      </c>
      <c r="L102" s="84">
        <f t="shared" ref="L102:L103" si="23">I102/$I$102</f>
        <v>1</v>
      </c>
    </row>
    <row r="103" spans="2:12" x14ac:dyDescent="0.25">
      <c r="B103" s="22"/>
      <c r="C103" s="23"/>
      <c r="D103" s="18" t="s">
        <v>44</v>
      </c>
      <c r="E103" s="19">
        <v>202139</v>
      </c>
      <c r="F103" s="19">
        <v>1698842</v>
      </c>
      <c r="G103" s="19">
        <v>2182901</v>
      </c>
      <c r="H103" s="19">
        <v>2279505</v>
      </c>
      <c r="I103" s="19">
        <v>2180082</v>
      </c>
      <c r="J103" s="21">
        <f t="shared" si="18"/>
        <v>-4.3616048220995296E-2</v>
      </c>
      <c r="K103" s="19">
        <f t="shared" si="19"/>
        <v>-99423</v>
      </c>
      <c r="L103" s="21">
        <f t="shared" si="23"/>
        <v>0.36983633322085979</v>
      </c>
    </row>
    <row r="104" spans="2:12" x14ac:dyDescent="0.25">
      <c r="B104" s="22"/>
      <c r="C104" s="23"/>
      <c r="D104" s="24" t="s">
        <v>45</v>
      </c>
      <c r="E104" s="25">
        <v>105534</v>
      </c>
      <c r="F104" s="25">
        <v>1185438</v>
      </c>
      <c r="G104" s="25">
        <v>1584577</v>
      </c>
      <c r="H104" s="25">
        <v>1661721</v>
      </c>
      <c r="I104" s="25">
        <v>1688329</v>
      </c>
      <c r="J104" s="87">
        <f t="shared" si="18"/>
        <v>1.601231494336286E-2</v>
      </c>
      <c r="K104" s="25">
        <f t="shared" si="19"/>
        <v>26608</v>
      </c>
      <c r="L104" s="87">
        <f>I104/$I$102</f>
        <v>0.28641372509402907</v>
      </c>
    </row>
    <row r="105" spans="2:12" x14ac:dyDescent="0.25">
      <c r="B105" s="22"/>
      <c r="C105" s="23"/>
      <c r="D105" s="24" t="s">
        <v>46</v>
      </c>
      <c r="E105" s="25">
        <v>4966</v>
      </c>
      <c r="F105" s="25">
        <v>27139</v>
      </c>
      <c r="G105" s="25">
        <v>34163</v>
      </c>
      <c r="H105" s="25">
        <v>39956</v>
      </c>
      <c r="I105" s="25">
        <v>38976</v>
      </c>
      <c r="J105" s="87">
        <f t="shared" si="18"/>
        <v>-2.4526979677645389E-2</v>
      </c>
      <c r="K105" s="25">
        <f t="shared" si="19"/>
        <v>-980</v>
      </c>
      <c r="L105" s="87">
        <f t="shared" ref="L105:L112" si="24">I105/$I$102</f>
        <v>6.6120177697977563E-3</v>
      </c>
    </row>
    <row r="106" spans="2:12" x14ac:dyDescent="0.25">
      <c r="B106" s="22"/>
      <c r="C106" s="23"/>
      <c r="D106" s="24" t="s">
        <v>47</v>
      </c>
      <c r="E106" s="25">
        <v>25853</v>
      </c>
      <c r="F106" s="25">
        <v>127192</v>
      </c>
      <c r="G106" s="25">
        <v>236821</v>
      </c>
      <c r="H106" s="25">
        <v>235129</v>
      </c>
      <c r="I106" s="25">
        <v>182543</v>
      </c>
      <c r="J106" s="87">
        <f t="shared" si="18"/>
        <v>-0.22364744459424402</v>
      </c>
      <c r="K106" s="25">
        <f t="shared" si="19"/>
        <v>-52586</v>
      </c>
      <c r="L106" s="87">
        <f t="shared" si="24"/>
        <v>3.0967199295776678E-2</v>
      </c>
    </row>
    <row r="107" spans="2:12" x14ac:dyDescent="0.25">
      <c r="B107" s="22"/>
      <c r="C107" s="23"/>
      <c r="D107" s="24" t="s">
        <v>48</v>
      </c>
      <c r="E107" s="25">
        <v>55548</v>
      </c>
      <c r="F107" s="25">
        <v>562616</v>
      </c>
      <c r="G107" s="25">
        <v>871429</v>
      </c>
      <c r="H107" s="25">
        <v>959103</v>
      </c>
      <c r="I107" s="25">
        <v>973492</v>
      </c>
      <c r="J107" s="87">
        <f t="shared" si="18"/>
        <v>1.500255968337072E-2</v>
      </c>
      <c r="K107" s="25">
        <f t="shared" si="19"/>
        <v>14389</v>
      </c>
      <c r="L107" s="87">
        <f t="shared" si="24"/>
        <v>0.1651464081166861</v>
      </c>
    </row>
    <row r="108" spans="2:12" x14ac:dyDescent="0.25">
      <c r="B108" s="22"/>
      <c r="C108" s="23"/>
      <c r="D108" s="24" t="s">
        <v>49</v>
      </c>
      <c r="E108" s="25">
        <v>5860</v>
      </c>
      <c r="F108" s="25">
        <v>22783</v>
      </c>
      <c r="G108" s="25">
        <v>28604</v>
      </c>
      <c r="H108" s="25">
        <v>29719</v>
      </c>
      <c r="I108" s="25">
        <v>27366</v>
      </c>
      <c r="J108" s="87">
        <f t="shared" si="18"/>
        <v>-7.9174938591473509E-2</v>
      </c>
      <c r="K108" s="25">
        <f t="shared" si="19"/>
        <v>-2353</v>
      </c>
      <c r="L108" s="87">
        <f t="shared" si="24"/>
        <v>4.6424589051797362E-3</v>
      </c>
    </row>
    <row r="109" spans="2:12" x14ac:dyDescent="0.25">
      <c r="B109" s="22"/>
      <c r="C109" s="23"/>
      <c r="D109" s="24" t="s">
        <v>50</v>
      </c>
      <c r="E109" s="25">
        <v>28110</v>
      </c>
      <c r="F109" s="25">
        <v>197034</v>
      </c>
      <c r="G109" s="25">
        <v>206916</v>
      </c>
      <c r="H109" s="25">
        <v>228188</v>
      </c>
      <c r="I109" s="25">
        <v>230581</v>
      </c>
      <c r="J109" s="87">
        <f t="shared" si="18"/>
        <v>1.0486966886952942E-2</v>
      </c>
      <c r="K109" s="25">
        <f t="shared" si="19"/>
        <v>2393</v>
      </c>
      <c r="L109" s="87">
        <f t="shared" si="24"/>
        <v>3.9116524768517458E-2</v>
      </c>
    </row>
    <row r="110" spans="2:12" x14ac:dyDescent="0.25">
      <c r="B110" s="22"/>
      <c r="C110" s="23"/>
      <c r="D110" s="24" t="s">
        <v>51</v>
      </c>
      <c r="E110" s="25">
        <v>24210</v>
      </c>
      <c r="F110" s="25">
        <v>81974</v>
      </c>
      <c r="G110" s="25">
        <v>111772</v>
      </c>
      <c r="H110" s="25">
        <v>118608</v>
      </c>
      <c r="I110" s="25">
        <v>109715</v>
      </c>
      <c r="J110" s="87">
        <f t="shared" si="18"/>
        <v>-7.4978079050317059E-2</v>
      </c>
      <c r="K110" s="25">
        <f t="shared" si="19"/>
        <v>-8893</v>
      </c>
      <c r="L110" s="87">
        <f t="shared" si="24"/>
        <v>1.8612416092296819E-2</v>
      </c>
    </row>
    <row r="111" spans="2:12" x14ac:dyDescent="0.25">
      <c r="B111" s="22"/>
      <c r="C111" s="23"/>
      <c r="D111" s="24" t="s">
        <v>52</v>
      </c>
      <c r="E111" s="25">
        <v>44980</v>
      </c>
      <c r="F111" s="25">
        <v>256160</v>
      </c>
      <c r="G111" s="25">
        <v>320294</v>
      </c>
      <c r="H111" s="25">
        <v>340167</v>
      </c>
      <c r="I111" s="25">
        <v>338110</v>
      </c>
      <c r="J111" s="27">
        <f t="shared" si="18"/>
        <v>-6.0470298412250711E-3</v>
      </c>
      <c r="K111" s="25">
        <f t="shared" si="19"/>
        <v>-2057</v>
      </c>
      <c r="L111" s="27">
        <f t="shared" si="24"/>
        <v>5.7358100578466735E-2</v>
      </c>
    </row>
    <row r="112" spans="2:12" x14ac:dyDescent="0.25">
      <c r="B112" s="22"/>
      <c r="C112" s="28"/>
      <c r="D112" s="29" t="s">
        <v>53</v>
      </c>
      <c r="E112" s="88">
        <v>16828</v>
      </c>
      <c r="F112" s="88">
        <v>94385</v>
      </c>
      <c r="G112" s="88">
        <v>152463</v>
      </c>
      <c r="H112" s="88">
        <v>135521</v>
      </c>
      <c r="I112" s="88">
        <v>125527</v>
      </c>
      <c r="J112" s="58">
        <f t="shared" si="18"/>
        <v>-7.3745028445775906E-2</v>
      </c>
      <c r="K112" s="88">
        <f t="shared" si="19"/>
        <v>-9994</v>
      </c>
      <c r="L112" s="58">
        <f t="shared" si="24"/>
        <v>2.1294816158389854E-2</v>
      </c>
    </row>
    <row r="113" spans="2:12" x14ac:dyDescent="0.25">
      <c r="B113" s="22"/>
      <c r="C113" s="32" t="s">
        <v>22</v>
      </c>
      <c r="D113" s="82" t="s">
        <v>43</v>
      </c>
      <c r="E113" s="93">
        <f t="shared" ref="E113:I114" si="25">E102/E80</f>
        <v>4.9831609356974589</v>
      </c>
      <c r="F113" s="93">
        <f t="shared" si="25"/>
        <v>6.8297853550761403</v>
      </c>
      <c r="G113" s="93">
        <f t="shared" si="25"/>
        <v>7.0326808295459147</v>
      </c>
      <c r="H113" s="93">
        <f t="shared" si="25"/>
        <v>7.0001312317669138</v>
      </c>
      <c r="I113" s="93">
        <f t="shared" si="25"/>
        <v>6.8845949459192095</v>
      </c>
      <c r="J113" s="84">
        <f t="shared" si="18"/>
        <v>-1.6504874269127279E-2</v>
      </c>
      <c r="K113" s="93">
        <f t="shared" ref="K113:K114" si="26">(I113-H113)</f>
        <v>-0.11553628584770426</v>
      </c>
      <c r="L113" s="84"/>
    </row>
    <row r="114" spans="2:12" x14ac:dyDescent="0.25">
      <c r="B114" s="22"/>
      <c r="C114" s="36"/>
      <c r="D114" s="33" t="s">
        <v>44</v>
      </c>
      <c r="E114" s="46">
        <f t="shared" si="25"/>
        <v>5.8541805438906422</v>
      </c>
      <c r="F114" s="46">
        <f t="shared" si="25"/>
        <v>7.3592005059650161</v>
      </c>
      <c r="G114" s="46">
        <f t="shared" si="25"/>
        <v>7.6156918976248287</v>
      </c>
      <c r="H114" s="46">
        <f t="shared" si="25"/>
        <v>7.4612617507659271</v>
      </c>
      <c r="I114" s="46">
        <f t="shared" si="25"/>
        <v>7.4167332900139824</v>
      </c>
      <c r="J114" s="102">
        <f t="shared" si="18"/>
        <v>-5.9679531745918668E-3</v>
      </c>
      <c r="K114" s="46">
        <f t="shared" si="26"/>
        <v>-4.4528460751944721E-2</v>
      </c>
      <c r="L114" s="47"/>
    </row>
    <row r="115" spans="2:12" x14ac:dyDescent="0.25">
      <c r="B115" s="22"/>
      <c r="C115" s="36"/>
      <c r="D115" s="4" t="s">
        <v>45</v>
      </c>
      <c r="E115" s="50">
        <f>E104/E82</f>
        <v>5.8174301306432943</v>
      </c>
      <c r="F115" s="50">
        <f>F104/F82</f>
        <v>7.3585812186522324</v>
      </c>
      <c r="G115" s="50">
        <f>G104/G82</f>
        <v>7.7561282427802247</v>
      </c>
      <c r="H115" s="50">
        <f>H104/H82</f>
        <v>7.7503113237907346</v>
      </c>
      <c r="I115" s="50">
        <f>I104/I82</f>
        <v>7.5446940480925209</v>
      </c>
      <c r="J115" s="103">
        <f t="shared" si="18"/>
        <v>-2.6530195640921073E-2</v>
      </c>
      <c r="K115" s="50">
        <f>(I115-H115)</f>
        <v>-0.20561727569821375</v>
      </c>
      <c r="L115" s="96"/>
    </row>
    <row r="116" spans="2:12" x14ac:dyDescent="0.25">
      <c r="B116" s="22"/>
      <c r="C116" s="36"/>
      <c r="D116" s="4" t="s">
        <v>46</v>
      </c>
      <c r="E116" s="50">
        <f t="shared" ref="E116:I123" si="27">E105/E83</f>
        <v>5.3340494092373794</v>
      </c>
      <c r="F116" s="50">
        <f t="shared" si="27"/>
        <v>5.0708146487294465</v>
      </c>
      <c r="G116" s="50">
        <f t="shared" si="27"/>
        <v>2.9888888888888889</v>
      </c>
      <c r="H116" s="50">
        <f t="shared" si="27"/>
        <v>4.320968962906889</v>
      </c>
      <c r="I116" s="50">
        <f t="shared" si="27"/>
        <v>4.537897310513447</v>
      </c>
      <c r="J116" s="103">
        <f t="shared" si="18"/>
        <v>5.020363475617784E-2</v>
      </c>
      <c r="K116" s="50">
        <f t="shared" ref="K116:K123" si="28">(I116-H116)</f>
        <v>0.21692834760655799</v>
      </c>
      <c r="L116" s="96"/>
    </row>
    <row r="117" spans="2:12" x14ac:dyDescent="0.25">
      <c r="B117" s="22"/>
      <c r="C117" s="36"/>
      <c r="D117" s="4" t="s">
        <v>47</v>
      </c>
      <c r="E117" s="50">
        <f t="shared" si="27"/>
        <v>9.3976735732460916</v>
      </c>
      <c r="F117" s="50">
        <f t="shared" si="27"/>
        <v>6.2677770659833438</v>
      </c>
      <c r="G117" s="50">
        <f t="shared" si="27"/>
        <v>6.5175308234258038</v>
      </c>
      <c r="H117" s="50">
        <f t="shared" si="27"/>
        <v>5.8420045716557345</v>
      </c>
      <c r="I117" s="50">
        <f t="shared" si="27"/>
        <v>5.9730702529367496</v>
      </c>
      <c r="J117" s="103">
        <f t="shared" si="18"/>
        <v>2.2435052844176129E-2</v>
      </c>
      <c r="K117" s="50">
        <f t="shared" si="28"/>
        <v>0.13106568128101515</v>
      </c>
      <c r="L117" s="96"/>
    </row>
    <row r="118" spans="2:12" x14ac:dyDescent="0.25">
      <c r="B118" s="22"/>
      <c r="C118" s="36"/>
      <c r="D118" s="4" t="s">
        <v>48</v>
      </c>
      <c r="E118" s="50">
        <f t="shared" si="27"/>
        <v>5.1500092712775825</v>
      </c>
      <c r="F118" s="50">
        <f t="shared" si="27"/>
        <v>6.4994223926805601</v>
      </c>
      <c r="G118" s="50">
        <f t="shared" si="27"/>
        <v>7.390189709711068</v>
      </c>
      <c r="H118" s="50">
        <f t="shared" si="27"/>
        <v>7.3018880852683665</v>
      </c>
      <c r="I118" s="50">
        <f t="shared" si="27"/>
        <v>7.2597188560349002</v>
      </c>
      <c r="J118" s="103">
        <f t="shared" si="18"/>
        <v>-5.7751130585722565E-3</v>
      </c>
      <c r="K118" s="50">
        <f t="shared" si="28"/>
        <v>-4.2169229233466332E-2</v>
      </c>
      <c r="L118" s="96"/>
    </row>
    <row r="119" spans="2:12" x14ac:dyDescent="0.25">
      <c r="B119" s="22"/>
      <c r="C119" s="36"/>
      <c r="D119" s="4" t="s">
        <v>49</v>
      </c>
      <c r="E119" s="50">
        <f t="shared" si="27"/>
        <v>2.3152903990517584</v>
      </c>
      <c r="F119" s="50">
        <f t="shared" si="27"/>
        <v>2.9572949117341643</v>
      </c>
      <c r="G119" s="50">
        <f t="shared" si="27"/>
        <v>2.6833020637898688</v>
      </c>
      <c r="H119" s="50">
        <f t="shared" si="27"/>
        <v>2.9659680638722556</v>
      </c>
      <c r="I119" s="50">
        <f t="shared" si="27"/>
        <v>2.8791162546028408</v>
      </c>
      <c r="J119" s="103">
        <f t="shared" si="18"/>
        <v>-2.9282786395219751E-2</v>
      </c>
      <c r="K119" s="50">
        <f t="shared" si="28"/>
        <v>-8.6851809269414826E-2</v>
      </c>
      <c r="L119" s="96"/>
    </row>
    <row r="120" spans="2:12" x14ac:dyDescent="0.25">
      <c r="B120" s="22"/>
      <c r="C120" s="36"/>
      <c r="D120" s="4" t="s">
        <v>50</v>
      </c>
      <c r="E120" s="50">
        <f t="shared" si="27"/>
        <v>6.3871847307430132</v>
      </c>
      <c r="F120" s="50">
        <f t="shared" si="27"/>
        <v>7.504627689963816</v>
      </c>
      <c r="G120" s="50">
        <f t="shared" si="27"/>
        <v>5.7244508382670283</v>
      </c>
      <c r="H120" s="50">
        <f t="shared" si="27"/>
        <v>6.4840872925664925</v>
      </c>
      <c r="I120" s="50">
        <f t="shared" si="27"/>
        <v>5.7852071154376894</v>
      </c>
      <c r="J120" s="103">
        <f t="shared" si="18"/>
        <v>-0.10778389395374355</v>
      </c>
      <c r="K120" s="50">
        <f t="shared" si="28"/>
        <v>-0.69888017712880313</v>
      </c>
      <c r="L120" s="96"/>
    </row>
    <row r="121" spans="2:12" x14ac:dyDescent="0.25">
      <c r="B121" s="22"/>
      <c r="C121" s="36"/>
      <c r="D121" s="4" t="s">
        <v>51</v>
      </c>
      <c r="E121" s="50">
        <f t="shared" si="27"/>
        <v>1.8902248594628357</v>
      </c>
      <c r="F121" s="50">
        <f t="shared" si="27"/>
        <v>2.6269508091651979</v>
      </c>
      <c r="G121" s="50">
        <f t="shared" si="27"/>
        <v>2.4097102449120387</v>
      </c>
      <c r="H121" s="50">
        <f t="shared" si="27"/>
        <v>2.5511485847027444</v>
      </c>
      <c r="I121" s="50">
        <f t="shared" si="27"/>
        <v>2.2152115974802133</v>
      </c>
      <c r="J121" s="103">
        <f t="shared" si="18"/>
        <v>-0.13168068266853772</v>
      </c>
      <c r="K121" s="50">
        <f t="shared" si="28"/>
        <v>-0.33593698722253107</v>
      </c>
      <c r="L121" s="96"/>
    </row>
    <row r="122" spans="2:12" x14ac:dyDescent="0.25">
      <c r="B122" s="22"/>
      <c r="C122" s="36"/>
      <c r="D122" s="4" t="s">
        <v>52</v>
      </c>
      <c r="E122" s="50">
        <f t="shared" si="27"/>
        <v>3.9602042613136117</v>
      </c>
      <c r="F122" s="50">
        <f t="shared" si="27"/>
        <v>6.8741949334478321</v>
      </c>
      <c r="G122" s="50">
        <f t="shared" si="27"/>
        <v>7.0276900122871684</v>
      </c>
      <c r="H122" s="50">
        <f t="shared" si="27"/>
        <v>7.3042666036804018</v>
      </c>
      <c r="I122" s="50">
        <f t="shared" si="27"/>
        <v>7.3802195883264572</v>
      </c>
      <c r="J122" s="39">
        <f t="shared" si="18"/>
        <v>1.0398440906823625E-2</v>
      </c>
      <c r="K122" s="50">
        <f t="shared" si="28"/>
        <v>7.5952984646055377E-2</v>
      </c>
      <c r="L122" s="51"/>
    </row>
    <row r="123" spans="2:12" x14ac:dyDescent="0.25">
      <c r="B123" s="22"/>
      <c r="C123" s="40"/>
      <c r="D123" s="41" t="s">
        <v>53</v>
      </c>
      <c r="E123" s="99">
        <f t="shared" si="27"/>
        <v>3.4224120398617042</v>
      </c>
      <c r="F123" s="99">
        <f t="shared" si="27"/>
        <v>5.8201270271936858</v>
      </c>
      <c r="G123" s="99">
        <f t="shared" si="27"/>
        <v>7.8678398183507072</v>
      </c>
      <c r="H123" s="99">
        <f t="shared" si="27"/>
        <v>6.1508192257068943</v>
      </c>
      <c r="I123" s="99">
        <f t="shared" si="27"/>
        <v>6.1074782270228187</v>
      </c>
      <c r="J123" s="91">
        <f t="shared" si="18"/>
        <v>-7.0463782292503607E-3</v>
      </c>
      <c r="K123" s="99">
        <f t="shared" si="28"/>
        <v>-4.3340998684075593E-2</v>
      </c>
      <c r="L123" s="73"/>
    </row>
    <row r="124" spans="2:12" x14ac:dyDescent="0.25">
      <c r="B124" s="22"/>
      <c r="C124" s="53" t="s">
        <v>34</v>
      </c>
      <c r="D124" s="82" t="s">
        <v>43</v>
      </c>
      <c r="E124" s="84">
        <v>0.16271549131703736</v>
      </c>
      <c r="F124" s="84">
        <v>0.60071081530368453</v>
      </c>
      <c r="G124" s="84">
        <v>0.76713900878443608</v>
      </c>
      <c r="H124" s="84">
        <v>0.786140536375461</v>
      </c>
      <c r="I124" s="84">
        <v>0.7852934158922934</v>
      </c>
      <c r="J124" s="84">
        <f t="shared" si="18"/>
        <v>-1.0775687602541106E-3</v>
      </c>
      <c r="K124" s="93">
        <f t="shared" ref="K124:K125" si="29">(I124-H124)*100</f>
        <v>-8.4712048316759603E-2</v>
      </c>
      <c r="L124" s="84"/>
    </row>
    <row r="125" spans="2:12" x14ac:dyDescent="0.25">
      <c r="B125" s="22"/>
      <c r="C125" s="55"/>
      <c r="D125" s="18" t="s">
        <v>44</v>
      </c>
      <c r="E125" s="21">
        <v>0.1946078700374218</v>
      </c>
      <c r="F125" s="21">
        <v>0.67185428067137887</v>
      </c>
      <c r="G125" s="21">
        <v>0.80413505513713834</v>
      </c>
      <c r="H125" s="21">
        <v>0.81397578538938986</v>
      </c>
      <c r="I125" s="21">
        <v>0.81371574544196357</v>
      </c>
      <c r="J125" s="21">
        <f t="shared" si="18"/>
        <v>-3.1946889833078806E-4</v>
      </c>
      <c r="K125" s="54">
        <f t="shared" si="29"/>
        <v>-2.6003994742629377E-2</v>
      </c>
      <c r="L125" s="21"/>
    </row>
    <row r="126" spans="2:12" x14ac:dyDescent="0.25">
      <c r="B126" s="22"/>
      <c r="C126" s="55"/>
      <c r="D126" s="24" t="s">
        <v>45</v>
      </c>
      <c r="E126" s="87">
        <v>0.11239169144522164</v>
      </c>
      <c r="F126" s="87">
        <v>0.55221641121148779</v>
      </c>
      <c r="G126" s="87">
        <v>0.70323784349690821</v>
      </c>
      <c r="H126" s="87">
        <v>0.72617827130065415</v>
      </c>
      <c r="I126" s="87">
        <v>0.74682054895653494</v>
      </c>
      <c r="J126" s="87">
        <f t="shared" si="18"/>
        <v>2.8425909272813188E-2</v>
      </c>
      <c r="K126" s="56">
        <f>(I126-H126)*100</f>
        <v>2.0642277655880781</v>
      </c>
      <c r="L126" s="87"/>
    </row>
    <row r="127" spans="2:12" x14ac:dyDescent="0.25">
      <c r="B127" s="22"/>
      <c r="C127" s="55"/>
      <c r="D127" s="24" t="s">
        <v>46</v>
      </c>
      <c r="E127" s="87">
        <v>0.17462550109009073</v>
      </c>
      <c r="F127" s="87">
        <v>0.57354495118136861</v>
      </c>
      <c r="G127" s="87">
        <v>0.63490559024680349</v>
      </c>
      <c r="H127" s="87">
        <v>0.73019005847953211</v>
      </c>
      <c r="I127" s="87">
        <v>0.72119014136629411</v>
      </c>
      <c r="J127" s="87">
        <f t="shared" si="18"/>
        <v>-1.2325444599969537E-2</v>
      </c>
      <c r="K127" s="56">
        <f t="shared" ref="K127:K134" si="30">(I127-H127)*100</f>
        <v>-0.89999171132379985</v>
      </c>
      <c r="L127" s="87"/>
    </row>
    <row r="128" spans="2:12" x14ac:dyDescent="0.25">
      <c r="B128" s="22"/>
      <c r="C128" s="55"/>
      <c r="D128" s="24" t="s">
        <v>47</v>
      </c>
      <c r="E128" s="87">
        <v>0.11998533424916925</v>
      </c>
      <c r="F128" s="87">
        <v>0.47255515347862592</v>
      </c>
      <c r="G128" s="87">
        <v>0.87985867037204912</v>
      </c>
      <c r="H128" s="87">
        <v>0.85901285985678799</v>
      </c>
      <c r="I128" s="87">
        <v>0.67026628088006346</v>
      </c>
      <c r="J128" s="87">
        <f t="shared" si="18"/>
        <v>-0.21972497479047259</v>
      </c>
      <c r="K128" s="56">
        <f t="shared" si="30"/>
        <v>-18.874657897672453</v>
      </c>
      <c r="L128" s="87"/>
    </row>
    <row r="129" spans="2:12" x14ac:dyDescent="0.25">
      <c r="B129" s="22"/>
      <c r="C129" s="55"/>
      <c r="D129" s="24" t="s">
        <v>48</v>
      </c>
      <c r="E129" s="87">
        <v>0.15578777323438842</v>
      </c>
      <c r="F129" s="87">
        <v>0.52346062201281907</v>
      </c>
      <c r="G129" s="87">
        <v>0.77167120497664432</v>
      </c>
      <c r="H129" s="87">
        <v>0.80863263860785106</v>
      </c>
      <c r="I129" s="87">
        <v>0.81911227189197555</v>
      </c>
      <c r="J129" s="87">
        <f t="shared" si="18"/>
        <v>1.2959696138615362E-2</v>
      </c>
      <c r="K129" s="56">
        <f t="shared" si="30"/>
        <v>1.047963328412449</v>
      </c>
      <c r="L129" s="87"/>
    </row>
    <row r="130" spans="2:12" x14ac:dyDescent="0.25">
      <c r="B130" s="22"/>
      <c r="C130" s="55"/>
      <c r="D130" s="24" t="s">
        <v>49</v>
      </c>
      <c r="E130" s="87">
        <v>0.213595771824312</v>
      </c>
      <c r="F130" s="87">
        <v>0.61784406779661016</v>
      </c>
      <c r="G130" s="87">
        <v>0.73124217092312804</v>
      </c>
      <c r="H130" s="87">
        <v>0.73598315998018826</v>
      </c>
      <c r="I130" s="87">
        <v>0.68919837811972695</v>
      </c>
      <c r="J130" s="87">
        <f t="shared" si="18"/>
        <v>-6.3567734160820621E-2</v>
      </c>
      <c r="K130" s="56">
        <f t="shared" si="30"/>
        <v>-4.6784781860461315</v>
      </c>
      <c r="L130" s="87"/>
    </row>
    <row r="131" spans="2:12" x14ac:dyDescent="0.25">
      <c r="B131" s="22"/>
      <c r="C131" s="55"/>
      <c r="D131" s="24" t="s">
        <v>50</v>
      </c>
      <c r="E131" s="87">
        <v>0.28010841620662852</v>
      </c>
      <c r="F131" s="87">
        <v>0.80104565172317066</v>
      </c>
      <c r="G131" s="87">
        <v>0.73200810842363329</v>
      </c>
      <c r="H131" s="87">
        <v>0.79281495379056355</v>
      </c>
      <c r="I131" s="87">
        <v>0.80365053308099554</v>
      </c>
      <c r="J131" s="87">
        <f t="shared" si="18"/>
        <v>1.3667223654934224E-2</v>
      </c>
      <c r="K131" s="56">
        <f t="shared" si="30"/>
        <v>1.0835579290431996</v>
      </c>
      <c r="L131" s="87"/>
    </row>
    <row r="132" spans="2:12" x14ac:dyDescent="0.25">
      <c r="B132" s="22"/>
      <c r="C132" s="55"/>
      <c r="D132" s="24" t="s">
        <v>51</v>
      </c>
      <c r="E132" s="87">
        <v>0.24763970009103647</v>
      </c>
      <c r="F132" s="87">
        <v>0.55731641817427779</v>
      </c>
      <c r="G132" s="87">
        <v>0.66894091736091166</v>
      </c>
      <c r="H132" s="87">
        <v>0.71380511906982902</v>
      </c>
      <c r="I132" s="87">
        <v>0.69413074699008614</v>
      </c>
      <c r="J132" s="87">
        <f t="shared" si="18"/>
        <v>-2.7562665991217372E-2</v>
      </c>
      <c r="K132" s="56">
        <f t="shared" si="30"/>
        <v>-1.9674372079742874</v>
      </c>
      <c r="L132" s="87"/>
    </row>
    <row r="133" spans="2:12" x14ac:dyDescent="0.25">
      <c r="B133" s="22"/>
      <c r="C133" s="55"/>
      <c r="D133" s="24" t="s">
        <v>52</v>
      </c>
      <c r="E133" s="87">
        <v>0.22737382724037528</v>
      </c>
      <c r="F133" s="87">
        <v>0.67712023007708</v>
      </c>
      <c r="G133" s="87">
        <v>0.8462528237578768</v>
      </c>
      <c r="H133" s="87">
        <v>0.88378020265003898</v>
      </c>
      <c r="I133" s="87">
        <v>0.88204986395285434</v>
      </c>
      <c r="J133" s="87">
        <f t="shared" si="18"/>
        <v>-1.9578835235233294E-3</v>
      </c>
      <c r="K133" s="56">
        <f t="shared" si="30"/>
        <v>-0.17303386971846413</v>
      </c>
      <c r="L133" s="27"/>
    </row>
    <row r="134" spans="2:12" x14ac:dyDescent="0.25">
      <c r="B134" s="22"/>
      <c r="C134" s="57"/>
      <c r="D134" s="29" t="s">
        <v>53</v>
      </c>
      <c r="E134" s="87">
        <v>0.10682206267893077</v>
      </c>
      <c r="F134" s="87">
        <v>0.45798619029827209</v>
      </c>
      <c r="G134" s="87">
        <v>0.83872724572145296</v>
      </c>
      <c r="H134" s="87">
        <v>0.73333080810813733</v>
      </c>
      <c r="I134" s="87">
        <v>0.68344885036506287</v>
      </c>
      <c r="J134" s="87">
        <f t="shared" si="18"/>
        <v>-6.8021085697682615E-2</v>
      </c>
      <c r="K134" s="56">
        <f t="shared" si="30"/>
        <v>-4.9881957743074468</v>
      </c>
      <c r="L134" s="58"/>
    </row>
    <row r="135" spans="2:12" x14ac:dyDescent="0.25">
      <c r="B135" s="22"/>
      <c r="C135" s="59" t="s">
        <v>37</v>
      </c>
      <c r="D135" s="82" t="s">
        <v>43</v>
      </c>
      <c r="E135" s="83">
        <v>53281.5</v>
      </c>
      <c r="F135" s="83">
        <v>119984</v>
      </c>
      <c r="G135" s="83">
        <v>126549.5</v>
      </c>
      <c r="H135" s="83">
        <v>127785.5</v>
      </c>
      <c r="I135" s="83">
        <v>127200</v>
      </c>
      <c r="J135" s="84">
        <f t="shared" si="18"/>
        <v>-4.5818970070938825E-3</v>
      </c>
      <c r="K135" s="83">
        <f t="shared" ref="K135:K136" si="31">I135-H135</f>
        <v>-585.5</v>
      </c>
      <c r="L135" s="84">
        <f>I135/$I$135</f>
        <v>1</v>
      </c>
    </row>
    <row r="136" spans="2:12" x14ac:dyDescent="0.25">
      <c r="B136" s="22"/>
      <c r="C136" s="36"/>
      <c r="D136" s="33" t="s">
        <v>44</v>
      </c>
      <c r="E136" s="34">
        <v>17502</v>
      </c>
      <c r="F136" s="34">
        <v>42864.5</v>
      </c>
      <c r="G136" s="34">
        <v>46005</v>
      </c>
      <c r="H136" s="34">
        <v>46672</v>
      </c>
      <c r="I136" s="34">
        <v>45377</v>
      </c>
      <c r="J136" s="45">
        <f t="shared" si="18"/>
        <v>-2.7746828933836176E-2</v>
      </c>
      <c r="K136" s="34">
        <f t="shared" si="31"/>
        <v>-1295</v>
      </c>
      <c r="L136" s="47">
        <f t="shared" ref="L136:L145" si="32">I136/$I$135</f>
        <v>0.35673742138364778</v>
      </c>
    </row>
    <row r="137" spans="2:12" x14ac:dyDescent="0.25">
      <c r="B137" s="22"/>
      <c r="C137" s="36"/>
      <c r="D137" s="4" t="s">
        <v>45</v>
      </c>
      <c r="E137" s="37">
        <v>15829</v>
      </c>
      <c r="F137" s="37">
        <v>36341.5</v>
      </c>
      <c r="G137" s="37">
        <v>38144</v>
      </c>
      <c r="H137" s="37">
        <v>38136</v>
      </c>
      <c r="I137" s="37">
        <v>38307</v>
      </c>
      <c r="J137" s="95">
        <f>I137/H137-1</f>
        <v>4.4839521711768082E-3</v>
      </c>
      <c r="K137" s="37">
        <f>I137-H137</f>
        <v>171</v>
      </c>
      <c r="L137" s="96">
        <f t="shared" si="32"/>
        <v>0.30115566037735847</v>
      </c>
    </row>
    <row r="138" spans="2:12" x14ac:dyDescent="0.25">
      <c r="B138" s="22"/>
      <c r="C138" s="36"/>
      <c r="D138" s="4" t="s">
        <v>46</v>
      </c>
      <c r="E138" s="37">
        <v>482</v>
      </c>
      <c r="F138" s="37">
        <v>802</v>
      </c>
      <c r="G138" s="37">
        <v>912</v>
      </c>
      <c r="H138" s="37">
        <v>912</v>
      </c>
      <c r="I138" s="37">
        <v>916</v>
      </c>
      <c r="J138" s="95">
        <f t="shared" ref="J138:J145" si="33">I138/H138-1</f>
        <v>4.3859649122806044E-3</v>
      </c>
      <c r="K138" s="37">
        <f t="shared" ref="K138:K145" si="34">I138-H138</f>
        <v>4</v>
      </c>
      <c r="L138" s="96">
        <f t="shared" si="32"/>
        <v>7.2012578616352197E-3</v>
      </c>
    </row>
    <row r="139" spans="2:12" x14ac:dyDescent="0.25">
      <c r="B139" s="22"/>
      <c r="C139" s="36"/>
      <c r="D139" s="4" t="s">
        <v>47</v>
      </c>
      <c r="E139" s="37">
        <v>3652</v>
      </c>
      <c r="F139" s="37">
        <v>4562</v>
      </c>
      <c r="G139" s="37">
        <v>4562</v>
      </c>
      <c r="H139" s="37">
        <v>4562</v>
      </c>
      <c r="I139" s="37">
        <v>4616</v>
      </c>
      <c r="J139" s="95">
        <f t="shared" si="33"/>
        <v>1.1836913634370783E-2</v>
      </c>
      <c r="K139" s="37">
        <f t="shared" si="34"/>
        <v>54</v>
      </c>
      <c r="L139" s="96">
        <f t="shared" si="32"/>
        <v>3.6289308176100626E-2</v>
      </c>
    </row>
    <row r="140" spans="2:12" x14ac:dyDescent="0.25">
      <c r="B140" s="22"/>
      <c r="C140" s="36"/>
      <c r="D140" s="4" t="s">
        <v>48</v>
      </c>
      <c r="E140" s="37">
        <v>6018</v>
      </c>
      <c r="F140" s="37">
        <v>18222</v>
      </c>
      <c r="G140" s="37">
        <v>19144.5</v>
      </c>
      <c r="H140" s="37">
        <v>19768</v>
      </c>
      <c r="I140" s="37">
        <v>20159</v>
      </c>
      <c r="J140" s="95">
        <f t="shared" si="33"/>
        <v>1.9779441521651231E-2</v>
      </c>
      <c r="K140" s="37">
        <f t="shared" si="34"/>
        <v>391</v>
      </c>
      <c r="L140" s="96">
        <f t="shared" si="32"/>
        <v>0.15848270440251572</v>
      </c>
    </row>
    <row r="141" spans="2:12" x14ac:dyDescent="0.25">
      <c r="B141" s="22"/>
      <c r="C141" s="36"/>
      <c r="D141" s="4" t="s">
        <v>49</v>
      </c>
      <c r="E141" s="37">
        <v>465</v>
      </c>
      <c r="F141" s="37">
        <v>625</v>
      </c>
      <c r="G141" s="37">
        <v>663</v>
      </c>
      <c r="H141" s="37">
        <v>673</v>
      </c>
      <c r="I141" s="37">
        <v>673</v>
      </c>
      <c r="J141" s="95">
        <f t="shared" si="33"/>
        <v>0</v>
      </c>
      <c r="K141" s="37">
        <f t="shared" si="34"/>
        <v>0</v>
      </c>
      <c r="L141" s="96">
        <f t="shared" si="32"/>
        <v>5.290880503144654E-3</v>
      </c>
    </row>
    <row r="142" spans="2:12" x14ac:dyDescent="0.25">
      <c r="B142" s="22"/>
      <c r="C142" s="36"/>
      <c r="D142" s="4" t="s">
        <v>50</v>
      </c>
      <c r="E142" s="37">
        <v>1682</v>
      </c>
      <c r="F142" s="37">
        <v>4169</v>
      </c>
      <c r="G142" s="37">
        <v>4791</v>
      </c>
      <c r="H142" s="37">
        <v>4797</v>
      </c>
      <c r="I142" s="37">
        <v>4863</v>
      </c>
      <c r="J142" s="95">
        <f t="shared" si="33"/>
        <v>1.3758599124452875E-2</v>
      </c>
      <c r="K142" s="37">
        <f t="shared" si="34"/>
        <v>66</v>
      </c>
      <c r="L142" s="96">
        <f t="shared" si="32"/>
        <v>3.8231132075471699E-2</v>
      </c>
    </row>
    <row r="143" spans="2:12" x14ac:dyDescent="0.25">
      <c r="B143" s="22"/>
      <c r="C143" s="36"/>
      <c r="D143" s="4" t="s">
        <v>51</v>
      </c>
      <c r="E143" s="37">
        <v>1657</v>
      </c>
      <c r="F143" s="37">
        <v>2493</v>
      </c>
      <c r="G143" s="37">
        <v>2832</v>
      </c>
      <c r="H143" s="37">
        <v>2769.5</v>
      </c>
      <c r="I143" s="37">
        <v>2679</v>
      </c>
      <c r="J143" s="95">
        <f t="shared" si="33"/>
        <v>-3.2677378588192862E-2</v>
      </c>
      <c r="K143" s="37">
        <f t="shared" si="34"/>
        <v>-90.5</v>
      </c>
      <c r="L143" s="96">
        <f t="shared" si="32"/>
        <v>2.1061320754716981E-2</v>
      </c>
    </row>
    <row r="144" spans="2:12" x14ac:dyDescent="0.25">
      <c r="B144" s="22"/>
      <c r="C144" s="36"/>
      <c r="D144" s="4" t="s">
        <v>52</v>
      </c>
      <c r="E144" s="37">
        <v>3327.5</v>
      </c>
      <c r="F144" s="37">
        <v>6412</v>
      </c>
      <c r="G144" s="37">
        <v>6415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5.1077044025157232E-2</v>
      </c>
    </row>
    <row r="145" spans="2:12" x14ac:dyDescent="0.25">
      <c r="B145" s="61"/>
      <c r="C145" s="40"/>
      <c r="D145" s="41" t="s">
        <v>53</v>
      </c>
      <c r="E145" s="90">
        <v>2667</v>
      </c>
      <c r="F145" s="90">
        <v>3493</v>
      </c>
      <c r="G145" s="90">
        <v>3081</v>
      </c>
      <c r="H145" s="90">
        <v>3081</v>
      </c>
      <c r="I145" s="90">
        <v>3113</v>
      </c>
      <c r="J145" s="79">
        <f t="shared" si="33"/>
        <v>1.0386238234339595E-2</v>
      </c>
      <c r="K145" s="90">
        <f t="shared" si="34"/>
        <v>32</v>
      </c>
      <c r="L145" s="73">
        <f t="shared" si="32"/>
        <v>2.4473270440251573E-2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55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78"/>
    </row>
    <row r="150" spans="2:12" ht="21.75" thickBot="1" x14ac:dyDescent="0.3">
      <c r="B150" s="12" t="s">
        <v>56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42</v>
      </c>
      <c r="C153" s="17" t="s">
        <v>8</v>
      </c>
      <c r="D153" s="82" t="s">
        <v>43</v>
      </c>
      <c r="E153" s="83">
        <v>1565303</v>
      </c>
      <c r="F153" s="83">
        <v>2335438</v>
      </c>
      <c r="G153" s="83">
        <v>4757683</v>
      </c>
      <c r="H153" s="83">
        <v>5188807</v>
      </c>
      <c r="I153" s="83">
        <v>5480280</v>
      </c>
      <c r="J153" s="84">
        <f>I153/H153-1</f>
        <v>5.6173413272068151E-2</v>
      </c>
      <c r="K153" s="83">
        <f>I153-H153</f>
        <v>291473</v>
      </c>
      <c r="L153" s="84">
        <f>I153/$I$153</f>
        <v>1</v>
      </c>
    </row>
    <row r="154" spans="2:12" x14ac:dyDescent="0.25">
      <c r="B154" s="22"/>
      <c r="C154" s="23"/>
      <c r="D154" s="18" t="s">
        <v>44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45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7">
        <f>I155/H155-1</f>
        <v>5.139858391579244E-2</v>
      </c>
      <c r="K155" s="25">
        <f>I155-H155</f>
        <v>67845</v>
      </c>
      <c r="L155" s="87">
        <f t="shared" si="37"/>
        <v>0.2532394330216704</v>
      </c>
    </row>
    <row r="156" spans="2:12" x14ac:dyDescent="0.25">
      <c r="B156" s="22"/>
      <c r="C156" s="23"/>
      <c r="D156" s="24" t="s">
        <v>46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7">
        <f t="shared" ref="J156:J218" si="38">I156/H156-1</f>
        <v>-0.14519407418989172</v>
      </c>
      <c r="K156" s="25">
        <f t="shared" ref="K156:K185" si="39">I156-H156</f>
        <v>-7429</v>
      </c>
      <c r="L156" s="87">
        <f t="shared" si="37"/>
        <v>7.9807966016334931E-3</v>
      </c>
    </row>
    <row r="157" spans="2:12" x14ac:dyDescent="0.25">
      <c r="B157" s="22"/>
      <c r="C157" s="23"/>
      <c r="D157" s="24" t="s">
        <v>47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7">
        <f t="shared" si="38"/>
        <v>0.28925638216829674</v>
      </c>
      <c r="K157" s="25">
        <f t="shared" si="39"/>
        <v>52019</v>
      </c>
      <c r="L157" s="87">
        <f t="shared" si="37"/>
        <v>4.2307327362835476E-2</v>
      </c>
    </row>
    <row r="158" spans="2:12" x14ac:dyDescent="0.25">
      <c r="B158" s="22"/>
      <c r="C158" s="23"/>
      <c r="D158" s="24" t="s">
        <v>48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7">
        <f t="shared" si="38"/>
        <v>0.14602781482187077</v>
      </c>
      <c r="K158" s="25">
        <f t="shared" si="39"/>
        <v>116508</v>
      </c>
      <c r="L158" s="87">
        <f t="shared" si="37"/>
        <v>0.16684475975680074</v>
      </c>
    </row>
    <row r="159" spans="2:12" x14ac:dyDescent="0.25">
      <c r="B159" s="22"/>
      <c r="C159" s="23"/>
      <c r="D159" s="24" t="s">
        <v>49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7">
        <f t="shared" si="38"/>
        <v>-1.3222827862510056E-2</v>
      </c>
      <c r="K159" s="25">
        <f t="shared" si="39"/>
        <v>-769</v>
      </c>
      <c r="L159" s="87">
        <f t="shared" si="37"/>
        <v>1.0471727721941215E-2</v>
      </c>
    </row>
    <row r="160" spans="2:12" x14ac:dyDescent="0.25">
      <c r="B160" s="22"/>
      <c r="C160" s="23"/>
      <c r="D160" s="24" t="s">
        <v>50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7">
        <f t="shared" si="38"/>
        <v>-5.3217096615832848E-2</v>
      </c>
      <c r="K160" s="25">
        <f t="shared" si="39"/>
        <v>-13442</v>
      </c>
      <c r="L160" s="87">
        <f t="shared" si="37"/>
        <v>4.3637551365988597E-2</v>
      </c>
    </row>
    <row r="161" spans="2:12" x14ac:dyDescent="0.25">
      <c r="B161" s="22"/>
      <c r="C161" s="23"/>
      <c r="D161" s="24" t="s">
        <v>51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7">
        <f t="shared" si="38"/>
        <v>4.9190954752853289E-2</v>
      </c>
      <c r="K161" s="25">
        <f t="shared" si="39"/>
        <v>11762</v>
      </c>
      <c r="L161" s="87">
        <f t="shared" si="37"/>
        <v>4.5777040589166977E-2</v>
      </c>
    </row>
    <row r="162" spans="2:12" x14ac:dyDescent="0.25">
      <c r="B162" s="22"/>
      <c r="C162" s="23"/>
      <c r="D162" s="24" t="s">
        <v>52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53</v>
      </c>
      <c r="E163" s="88">
        <v>43425</v>
      </c>
      <c r="F163" s="88">
        <v>71959</v>
      </c>
      <c r="G163" s="88">
        <v>111437</v>
      </c>
      <c r="H163" s="88">
        <v>123198</v>
      </c>
      <c r="I163" s="88">
        <v>128395</v>
      </c>
      <c r="J163" s="58">
        <f t="shared" si="38"/>
        <v>4.2184126365687691E-2</v>
      </c>
      <c r="K163" s="88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2" t="s">
        <v>43</v>
      </c>
      <c r="E164" s="83">
        <v>1664028</v>
      </c>
      <c r="F164" s="83">
        <v>2347681</v>
      </c>
      <c r="G164" s="83">
        <v>4832844</v>
      </c>
      <c r="H164" s="83">
        <v>5281361</v>
      </c>
      <c r="I164" s="83">
        <v>5576793</v>
      </c>
      <c r="J164" s="84">
        <f>I164/H164-1</f>
        <v>5.5938611278418593E-2</v>
      </c>
      <c r="K164" s="83">
        <f>I164-H164</f>
        <v>295432</v>
      </c>
      <c r="L164" s="84">
        <f t="shared" ref="L164:L174" si="40">I164/$I$164</f>
        <v>1</v>
      </c>
    </row>
    <row r="165" spans="2:12" x14ac:dyDescent="0.25">
      <c r="B165" s="22"/>
      <c r="C165" s="36"/>
      <c r="D165" s="33" t="s">
        <v>44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2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45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3">
        <f>I166/H166-1</f>
        <v>5.0780785688814944E-2</v>
      </c>
      <c r="K166" s="37">
        <f>I166-H166</f>
        <v>68355</v>
      </c>
      <c r="L166" s="96">
        <f t="shared" si="40"/>
        <v>0.25362874325799795</v>
      </c>
    </row>
    <row r="167" spans="2:12" x14ac:dyDescent="0.25">
      <c r="B167" s="22"/>
      <c r="C167" s="36"/>
      <c r="D167" s="4" t="s">
        <v>46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3">
        <f t="shared" ref="J167:J174" si="43">I167/H167-1</f>
        <v>-0.14038319823139278</v>
      </c>
      <c r="K167" s="37">
        <f t="shared" ref="K167:K174" si="44">I167-H167</f>
        <v>-7239</v>
      </c>
      <c r="L167" s="96">
        <f t="shared" si="40"/>
        <v>7.948475046500739E-3</v>
      </c>
    </row>
    <row r="168" spans="2:12" x14ac:dyDescent="0.25">
      <c r="B168" s="22"/>
      <c r="C168" s="36"/>
      <c r="D168" s="4" t="s">
        <v>47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3">
        <f t="shared" si="43"/>
        <v>0.28037607434230627</v>
      </c>
      <c r="K168" s="37">
        <f t="shared" si="44"/>
        <v>51412</v>
      </c>
      <c r="L168" s="96">
        <f t="shared" si="40"/>
        <v>4.2099464692341999E-2</v>
      </c>
    </row>
    <row r="169" spans="2:12" x14ac:dyDescent="0.25">
      <c r="B169" s="22"/>
      <c r="C169" s="36"/>
      <c r="D169" s="4" t="s">
        <v>48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3">
        <f t="shared" si="43"/>
        <v>0.14471729904757669</v>
      </c>
      <c r="K169" s="37">
        <f t="shared" si="44"/>
        <v>117409</v>
      </c>
      <c r="L169" s="96">
        <f t="shared" si="40"/>
        <v>0.16653083591232451</v>
      </c>
    </row>
    <row r="170" spans="2:12" x14ac:dyDescent="0.25">
      <c r="B170" s="22"/>
      <c r="C170" s="36"/>
      <c r="D170" s="4" t="s">
        <v>49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3">
        <f t="shared" si="43"/>
        <v>-1.3266771524310994E-2</v>
      </c>
      <c r="K170" s="37">
        <f t="shared" si="44"/>
        <v>-776</v>
      </c>
      <c r="L170" s="96">
        <f t="shared" si="40"/>
        <v>1.0349317250972019E-2</v>
      </c>
    </row>
    <row r="171" spans="2:12" x14ac:dyDescent="0.25">
      <c r="B171" s="22"/>
      <c r="C171" s="36"/>
      <c r="D171" s="4" t="s">
        <v>50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3">
        <f t="shared" si="43"/>
        <v>-5.0149510426642174E-2</v>
      </c>
      <c r="K171" s="37">
        <f t="shared" si="44"/>
        <v>-12830</v>
      </c>
      <c r="L171" s="96">
        <f t="shared" si="40"/>
        <v>4.3574326678433285E-2</v>
      </c>
    </row>
    <row r="172" spans="2:12" x14ac:dyDescent="0.25">
      <c r="B172" s="22"/>
      <c r="C172" s="36"/>
      <c r="D172" s="4" t="s">
        <v>51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3">
        <f t="shared" si="43"/>
        <v>4.9725272441625501E-2</v>
      </c>
      <c r="K172" s="37">
        <f t="shared" si="44"/>
        <v>11964</v>
      </c>
      <c r="L172" s="96">
        <f t="shared" si="40"/>
        <v>4.5288752872842869E-2</v>
      </c>
    </row>
    <row r="173" spans="2:12" x14ac:dyDescent="0.25">
      <c r="B173" s="22"/>
      <c r="C173" s="36"/>
      <c r="D173" s="4" t="s">
        <v>52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53</v>
      </c>
      <c r="E174" s="90">
        <v>45270</v>
      </c>
      <c r="F174" s="90">
        <v>72233</v>
      </c>
      <c r="G174" s="90">
        <v>113045</v>
      </c>
      <c r="H174" s="90">
        <v>125468</v>
      </c>
      <c r="I174" s="90">
        <v>130375</v>
      </c>
      <c r="J174" s="91">
        <f t="shared" si="43"/>
        <v>3.9109573755857996E-2</v>
      </c>
      <c r="K174" s="90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2" t="s">
        <v>43</v>
      </c>
      <c r="E175" s="83">
        <v>10243785</v>
      </c>
      <c r="F175" s="83">
        <v>13903380</v>
      </c>
      <c r="G175" s="83">
        <v>31405937</v>
      </c>
      <c r="H175" s="83">
        <v>34509923</v>
      </c>
      <c r="I175" s="83">
        <v>36076748</v>
      </c>
      <c r="J175" s="84">
        <f t="shared" si="38"/>
        <v>4.540215867766495E-2</v>
      </c>
      <c r="K175" s="83">
        <f t="shared" si="39"/>
        <v>1566825</v>
      </c>
      <c r="L175" s="84">
        <f>I175/$I$175</f>
        <v>1</v>
      </c>
    </row>
    <row r="176" spans="2:12" x14ac:dyDescent="0.25">
      <c r="B176" s="22"/>
      <c r="C176" s="23"/>
      <c r="D176" s="18" t="s">
        <v>44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45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7">
        <f t="shared" si="38"/>
        <v>2.8305193757092395E-2</v>
      </c>
      <c r="K177" s="25">
        <f t="shared" si="39"/>
        <v>275673</v>
      </c>
      <c r="L177" s="87">
        <f t="shared" si="45"/>
        <v>0.2776020998344973</v>
      </c>
    </row>
    <row r="178" spans="2:12" x14ac:dyDescent="0.25">
      <c r="B178" s="22"/>
      <c r="C178" s="23"/>
      <c r="D178" s="24" t="s">
        <v>46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7">
        <f t="shared" si="38"/>
        <v>6.925591232455286E-2</v>
      </c>
      <c r="K178" s="25">
        <f t="shared" si="39"/>
        <v>12607</v>
      </c>
      <c r="L178" s="87">
        <f t="shared" si="45"/>
        <v>5.3952202121987274E-3</v>
      </c>
    </row>
    <row r="179" spans="2:12" x14ac:dyDescent="0.25">
      <c r="B179" s="22"/>
      <c r="C179" s="23"/>
      <c r="D179" s="24" t="s">
        <v>47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7">
        <f t="shared" si="38"/>
        <v>0.31544163045715301</v>
      </c>
      <c r="K179" s="25">
        <f t="shared" si="39"/>
        <v>326466</v>
      </c>
      <c r="L179" s="87">
        <f t="shared" si="45"/>
        <v>3.7736633024683934E-2</v>
      </c>
    </row>
    <row r="180" spans="2:12" x14ac:dyDescent="0.25">
      <c r="B180" s="22"/>
      <c r="C180" s="23"/>
      <c r="D180" s="24" t="s">
        <v>48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7">
        <f t="shared" si="38"/>
        <v>0.12266872678632468</v>
      </c>
      <c r="K180" s="25">
        <f t="shared" si="39"/>
        <v>628472</v>
      </c>
      <c r="L180" s="87">
        <f t="shared" si="45"/>
        <v>0.15943230249023554</v>
      </c>
    </row>
    <row r="181" spans="2:12" x14ac:dyDescent="0.25">
      <c r="B181" s="22"/>
      <c r="C181" s="23"/>
      <c r="D181" s="24" t="s">
        <v>49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7">
        <f t="shared" si="38"/>
        <v>2.6736958485579887E-2</v>
      </c>
      <c r="K181" s="25">
        <f t="shared" si="39"/>
        <v>3966</v>
      </c>
      <c r="L181" s="87">
        <f t="shared" si="45"/>
        <v>4.2215556679332626E-3</v>
      </c>
    </row>
    <row r="182" spans="2:12" x14ac:dyDescent="0.25">
      <c r="B182" s="22"/>
      <c r="C182" s="23"/>
      <c r="D182" s="24" t="s">
        <v>50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7">
        <f t="shared" si="38"/>
        <v>4.2330952591544957E-3</v>
      </c>
      <c r="K182" s="25">
        <f t="shared" si="39"/>
        <v>6126</v>
      </c>
      <c r="L182" s="87">
        <f t="shared" si="45"/>
        <v>4.0283398049070274E-2</v>
      </c>
    </row>
    <row r="183" spans="2:12" x14ac:dyDescent="0.25">
      <c r="B183" s="22"/>
      <c r="C183" s="23"/>
      <c r="D183" s="24" t="s">
        <v>51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7">
        <f t="shared" si="38"/>
        <v>1.3549895743344642E-2</v>
      </c>
      <c r="K183" s="25">
        <f t="shared" si="39"/>
        <v>7811</v>
      </c>
      <c r="L183" s="87">
        <f t="shared" si="45"/>
        <v>1.6195279020160019E-2</v>
      </c>
    </row>
    <row r="184" spans="2:12" x14ac:dyDescent="0.25">
      <c r="B184" s="22"/>
      <c r="C184" s="23"/>
      <c r="D184" s="24" t="s">
        <v>52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53</v>
      </c>
      <c r="E185" s="88">
        <v>235241</v>
      </c>
      <c r="F185" s="88">
        <v>320278</v>
      </c>
      <c r="G185" s="88">
        <v>622441</v>
      </c>
      <c r="H185" s="88">
        <v>781085</v>
      </c>
      <c r="I185" s="88">
        <v>735651</v>
      </c>
      <c r="J185" s="58">
        <f t="shared" si="38"/>
        <v>-5.8167805040424514E-2</v>
      </c>
      <c r="K185" s="88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2" t="s">
        <v>43</v>
      </c>
      <c r="E186" s="93">
        <f t="shared" ref="E186:I187" si="46">E175/E153</f>
        <v>6.5442824807720932</v>
      </c>
      <c r="F186" s="93">
        <f t="shared" si="46"/>
        <v>5.9532216226677823</v>
      </c>
      <c r="G186" s="93">
        <f t="shared" si="46"/>
        <v>6.6010991064347921</v>
      </c>
      <c r="H186" s="93">
        <f t="shared" si="46"/>
        <v>6.6508395860551373</v>
      </c>
      <c r="I186" s="93">
        <f t="shared" si="46"/>
        <v>6.583011816914464</v>
      </c>
      <c r="J186" s="84">
        <f t="shared" si="38"/>
        <v>-1.0198376951218058E-2</v>
      </c>
      <c r="K186" s="93">
        <f t="shared" ref="K186:K187" si="47">(I186-H186)</f>
        <v>-6.7827769140673233E-2</v>
      </c>
      <c r="L186" s="84"/>
    </row>
    <row r="187" spans="2:12" x14ac:dyDescent="0.25">
      <c r="B187" s="22"/>
      <c r="C187" s="36"/>
      <c r="D187" s="33" t="s">
        <v>44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2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45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3">
        <f t="shared" si="38"/>
        <v>-2.1964448603965181E-2</v>
      </c>
      <c r="K188" s="50">
        <f>(I188-H188)</f>
        <v>-0.16206219346397166</v>
      </c>
      <c r="L188" s="96"/>
    </row>
    <row r="189" spans="2:12" x14ac:dyDescent="0.25">
      <c r="B189" s="22"/>
      <c r="C189" s="36"/>
      <c r="D189" s="4" t="s">
        <v>46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3">
        <f t="shared" si="38"/>
        <v>0.25087564327681555</v>
      </c>
      <c r="K189" s="50">
        <f t="shared" ref="K189:K196" si="49">(I189-H189)</f>
        <v>0.89254871836561644</v>
      </c>
      <c r="L189" s="96"/>
    </row>
    <row r="190" spans="2:12" x14ac:dyDescent="0.25">
      <c r="B190" s="22"/>
      <c r="C190" s="36"/>
      <c r="D190" s="4" t="s">
        <v>47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3">
        <f t="shared" si="38"/>
        <v>2.0310349943598593E-2</v>
      </c>
      <c r="K190" s="50">
        <f t="shared" si="49"/>
        <v>0.11688460307821824</v>
      </c>
      <c r="L190" s="96"/>
    </row>
    <row r="191" spans="2:12" x14ac:dyDescent="0.25">
      <c r="B191" s="22"/>
      <c r="C191" s="36"/>
      <c r="D191" s="4" t="s">
        <v>48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3">
        <f t="shared" si="38"/>
        <v>-2.0382653661139227E-2</v>
      </c>
      <c r="K191" s="50">
        <f t="shared" si="49"/>
        <v>-0.13088583268211895</v>
      </c>
      <c r="L191" s="96"/>
    </row>
    <row r="192" spans="2:12" x14ac:dyDescent="0.25">
      <c r="B192" s="22"/>
      <c r="C192" s="36"/>
      <c r="D192" s="4" t="s">
        <v>49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3">
        <f t="shared" si="38"/>
        <v>4.0495248042201615E-2</v>
      </c>
      <c r="K192" s="50">
        <f t="shared" si="49"/>
        <v>0.10328631330866322</v>
      </c>
      <c r="L192" s="96"/>
    </row>
    <row r="193" spans="2:12" x14ac:dyDescent="0.25">
      <c r="B193" s="22"/>
      <c r="C193" s="36"/>
      <c r="D193" s="4" t="s">
        <v>50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3">
        <f t="shared" si="38"/>
        <v>6.0679371870402621E-2</v>
      </c>
      <c r="K193" s="50">
        <f t="shared" si="49"/>
        <v>0.34765406603222182</v>
      </c>
      <c r="L193" s="96"/>
    </row>
    <row r="194" spans="2:12" x14ac:dyDescent="0.25">
      <c r="B194" s="22"/>
      <c r="C194" s="36"/>
      <c r="D194" s="4" t="s">
        <v>51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3">
        <f t="shared" si="38"/>
        <v>-3.3970040294432513E-2</v>
      </c>
      <c r="K194" s="50">
        <f t="shared" si="49"/>
        <v>-8.1897533627798058E-2</v>
      </c>
      <c r="L194" s="96"/>
    </row>
    <row r="195" spans="2:12" x14ac:dyDescent="0.25">
      <c r="B195" s="22"/>
      <c r="C195" s="36"/>
      <c r="D195" s="4" t="s">
        <v>52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53</v>
      </c>
      <c r="E196" s="99">
        <f t="shared" si="48"/>
        <v>5.4171790443293037</v>
      </c>
      <c r="F196" s="99">
        <f t="shared" si="48"/>
        <v>4.4508400617018022</v>
      </c>
      <c r="G196" s="99">
        <f t="shared" si="48"/>
        <v>5.585586474869209</v>
      </c>
      <c r="H196" s="99">
        <f t="shared" si="48"/>
        <v>6.340078572704102</v>
      </c>
      <c r="I196" s="99">
        <f t="shared" si="48"/>
        <v>5.7295922738424396</v>
      </c>
      <c r="J196" s="91">
        <f t="shared" si="38"/>
        <v>-9.6290020992797265E-2</v>
      </c>
      <c r="K196" s="99">
        <f t="shared" si="49"/>
        <v>-0.61048629886166239</v>
      </c>
      <c r="L196" s="73"/>
    </row>
    <row r="197" spans="2:12" x14ac:dyDescent="0.25">
      <c r="B197" s="22"/>
      <c r="C197" s="53" t="s">
        <v>34</v>
      </c>
      <c r="D197" s="82" t="s">
        <v>43</v>
      </c>
      <c r="E197" s="84">
        <v>0.42151592636549812</v>
      </c>
      <c r="F197" s="84">
        <v>0.46071549284573426</v>
      </c>
      <c r="G197" s="84">
        <v>0.69548218463868861</v>
      </c>
      <c r="H197" s="84">
        <v>0.75317428421984389</v>
      </c>
      <c r="I197" s="84">
        <v>0.77369971345652855</v>
      </c>
      <c r="J197" s="84">
        <f t="shared" si="38"/>
        <v>2.725189861991284E-2</v>
      </c>
      <c r="K197" s="93">
        <f>(I197-H197)*100</f>
        <v>2.0525429236684656</v>
      </c>
      <c r="L197" s="84"/>
    </row>
    <row r="198" spans="2:12" x14ac:dyDescent="0.25">
      <c r="B198" s="22"/>
      <c r="C198" s="55"/>
      <c r="D198" s="18" t="s">
        <v>44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45</v>
      </c>
      <c r="E199" s="87">
        <v>0.41641203353334449</v>
      </c>
      <c r="F199" s="87">
        <v>0.38237984856351559</v>
      </c>
      <c r="G199" s="87">
        <v>0.63514820255836268</v>
      </c>
      <c r="H199" s="87">
        <v>0.71202240207954559</v>
      </c>
      <c r="I199" s="87">
        <v>0.72327549742346608</v>
      </c>
      <c r="J199" s="87">
        <f t="shared" si="38"/>
        <v>1.5804411927285544E-2</v>
      </c>
      <c r="K199" s="56">
        <f>(I199-H199)*100</f>
        <v>1.1253095343920494</v>
      </c>
      <c r="L199" s="87"/>
    </row>
    <row r="200" spans="2:12" x14ac:dyDescent="0.25">
      <c r="B200" s="22"/>
      <c r="C200" s="55"/>
      <c r="D200" s="24" t="s">
        <v>46</v>
      </c>
      <c r="E200" s="87">
        <v>0.42174668708366447</v>
      </c>
      <c r="F200" s="87">
        <v>0.40408330264719122</v>
      </c>
      <c r="G200" s="87">
        <v>0.53778304538949095</v>
      </c>
      <c r="H200" s="87">
        <v>0.55454348826086564</v>
      </c>
      <c r="I200" s="87">
        <v>0.59082327086406716</v>
      </c>
      <c r="J200" s="87">
        <f t="shared" si="38"/>
        <v>6.5422790766113792E-2</v>
      </c>
      <c r="K200" s="56">
        <f t="shared" ref="K200:K207" si="51">(I200-H200)*100</f>
        <v>3.6279782603201527</v>
      </c>
      <c r="L200" s="87"/>
    </row>
    <row r="201" spans="2:12" x14ac:dyDescent="0.25">
      <c r="B201" s="22"/>
      <c r="C201" s="55"/>
      <c r="D201" s="24" t="s">
        <v>47</v>
      </c>
      <c r="E201" s="87">
        <v>0.31148476369141237</v>
      </c>
      <c r="F201" s="87">
        <v>0.28621210694206145</v>
      </c>
      <c r="G201" s="87">
        <v>0.60938004840462912</v>
      </c>
      <c r="H201" s="87">
        <v>0.6452598187198163</v>
      </c>
      <c r="I201" s="87">
        <v>0.84038066713662607</v>
      </c>
      <c r="J201" s="87">
        <f t="shared" si="38"/>
        <v>0.30239113416968366</v>
      </c>
      <c r="K201" s="56">
        <f t="shared" si="51"/>
        <v>19.512084841680977</v>
      </c>
      <c r="L201" s="87"/>
    </row>
    <row r="202" spans="2:12" x14ac:dyDescent="0.25">
      <c r="B202" s="22"/>
      <c r="C202" s="55"/>
      <c r="D202" s="24" t="s">
        <v>48</v>
      </c>
      <c r="E202" s="87">
        <v>0.48948502261743165</v>
      </c>
      <c r="F202" s="87">
        <v>0.48615455783025679</v>
      </c>
      <c r="G202" s="87">
        <v>0.6493275173640638</v>
      </c>
      <c r="H202" s="87">
        <v>0.73071425433679682</v>
      </c>
      <c r="I202" s="87">
        <v>0.78531451498170857</v>
      </c>
      <c r="J202" s="87">
        <f t="shared" si="38"/>
        <v>7.4721767532053285E-2</v>
      </c>
      <c r="K202" s="56">
        <f t="shared" si="51"/>
        <v>5.4600260644911742</v>
      </c>
      <c r="L202" s="87"/>
    </row>
    <row r="203" spans="2:12" x14ac:dyDescent="0.25">
      <c r="B203" s="22"/>
      <c r="C203" s="55"/>
      <c r="D203" s="24" t="s">
        <v>49</v>
      </c>
      <c r="E203" s="87">
        <v>0.5147906295498732</v>
      </c>
      <c r="F203" s="87">
        <v>0.42945341263098274</v>
      </c>
      <c r="G203" s="87">
        <v>0.57741590694750078</v>
      </c>
      <c r="H203" s="87">
        <v>0.61259601883208059</v>
      </c>
      <c r="I203" s="87">
        <v>0.6183064169082243</v>
      </c>
      <c r="J203" s="87">
        <f t="shared" si="38"/>
        <v>9.3216375892071213E-3</v>
      </c>
      <c r="K203" s="56">
        <f t="shared" si="51"/>
        <v>0.57103980761437079</v>
      </c>
      <c r="L203" s="87"/>
    </row>
    <row r="204" spans="2:12" x14ac:dyDescent="0.25">
      <c r="B204" s="22"/>
      <c r="C204" s="55"/>
      <c r="D204" s="24" t="s">
        <v>50</v>
      </c>
      <c r="E204" s="87">
        <v>0.60407891607923314</v>
      </c>
      <c r="F204" s="87">
        <v>0.70336128458075009</v>
      </c>
      <c r="G204" s="87">
        <v>0.8015089072176752</v>
      </c>
      <c r="H204" s="87">
        <v>0.82779844332469787</v>
      </c>
      <c r="I204" s="87">
        <v>0.82775664662909765</v>
      </c>
      <c r="J204" s="87">
        <f t="shared" si="38"/>
        <v>-5.0491391880846948E-5</v>
      </c>
      <c r="K204" s="56">
        <f t="shared" si="51"/>
        <v>-4.1796695600226919E-3</v>
      </c>
      <c r="L204" s="87"/>
    </row>
    <row r="205" spans="2:12" x14ac:dyDescent="0.25">
      <c r="B205" s="22"/>
      <c r="C205" s="55"/>
      <c r="D205" s="24" t="s">
        <v>51</v>
      </c>
      <c r="E205" s="87">
        <v>0.43917828766012645</v>
      </c>
      <c r="F205" s="87">
        <v>0.43287194104141685</v>
      </c>
      <c r="G205" s="87">
        <v>0.55540181632567553</v>
      </c>
      <c r="H205" s="87">
        <v>0.56942335787332776</v>
      </c>
      <c r="I205" s="87">
        <v>0.58812285219043858</v>
      </c>
      <c r="J205" s="87">
        <f t="shared" si="38"/>
        <v>3.283935240547442E-2</v>
      </c>
      <c r="K205" s="56">
        <f t="shared" si="51"/>
        <v>1.8699494317110821</v>
      </c>
      <c r="L205" s="87"/>
    </row>
    <row r="206" spans="2:12" x14ac:dyDescent="0.25">
      <c r="B206" s="22"/>
      <c r="C206" s="55"/>
      <c r="D206" s="24" t="s">
        <v>52</v>
      </c>
      <c r="E206" s="87">
        <v>0.49125694136118242</v>
      </c>
      <c r="F206" s="87">
        <v>0.48201408869433904</v>
      </c>
      <c r="G206" s="87">
        <v>0.74892677369097149</v>
      </c>
      <c r="H206" s="87">
        <v>0.81331329152256404</v>
      </c>
      <c r="I206" s="87">
        <v>0.84524916570756325</v>
      </c>
      <c r="J206" s="87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53</v>
      </c>
      <c r="E207" s="87">
        <v>0.36139382757206262</v>
      </c>
      <c r="F207" s="87">
        <v>0.30640431884692987</v>
      </c>
      <c r="G207" s="87">
        <v>0.53127749995092155</v>
      </c>
      <c r="H207" s="87">
        <v>0.69652045193105105</v>
      </c>
      <c r="I207" s="87">
        <v>0.64923634412435949</v>
      </c>
      <c r="J207" s="87">
        <f t="shared" si="38"/>
        <v>-6.788617286915255E-2</v>
      </c>
      <c r="K207" s="56">
        <f t="shared" si="51"/>
        <v>-4.7284107806691562</v>
      </c>
      <c r="L207" s="58"/>
    </row>
    <row r="208" spans="2:12" x14ac:dyDescent="0.25">
      <c r="B208" s="22"/>
      <c r="C208" s="59" t="s">
        <v>57</v>
      </c>
      <c r="D208" s="82" t="s">
        <v>43</v>
      </c>
      <c r="E208" s="83">
        <v>66601</v>
      </c>
      <c r="F208" s="83">
        <v>82456</v>
      </c>
      <c r="G208" s="83">
        <v>123696</v>
      </c>
      <c r="H208" s="83">
        <v>125536</v>
      </c>
      <c r="I208" s="83">
        <v>127400</v>
      </c>
      <c r="J208" s="84">
        <f t="shared" si="38"/>
        <v>1.4848330359418904E-2</v>
      </c>
      <c r="K208" s="83">
        <f t="shared" ref="K208:K209" si="52">I208-H208</f>
        <v>1864</v>
      </c>
      <c r="L208" s="84">
        <f t="shared" ref="L208:L218" si="53">I208/$I$208</f>
        <v>1</v>
      </c>
    </row>
    <row r="209" spans="2:12" x14ac:dyDescent="0.25">
      <c r="B209" s="22"/>
      <c r="C209" s="36"/>
      <c r="D209" s="33" t="s">
        <v>44</v>
      </c>
      <c r="E209" s="34">
        <v>23742</v>
      </c>
      <c r="F209" s="34">
        <v>29697</v>
      </c>
      <c r="G209" s="34">
        <v>44233</v>
      </c>
      <c r="H209" s="34">
        <v>45902</v>
      </c>
      <c r="I209" s="34">
        <v>46521</v>
      </c>
      <c r="J209" s="45">
        <f t="shared" si="38"/>
        <v>1.3485251187312031E-2</v>
      </c>
      <c r="K209" s="34">
        <f t="shared" si="52"/>
        <v>619</v>
      </c>
      <c r="L209" s="47">
        <f t="shared" si="53"/>
        <v>0.3651569858712716</v>
      </c>
    </row>
    <row r="210" spans="2:12" x14ac:dyDescent="0.25">
      <c r="B210" s="22"/>
      <c r="C210" s="36"/>
      <c r="D210" s="4" t="s">
        <v>45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5">
        <f t="shared" si="38"/>
        <v>9.55303535690466E-3</v>
      </c>
      <c r="K210" s="37">
        <f>I210-H210</f>
        <v>358</v>
      </c>
      <c r="L210" s="96">
        <f t="shared" si="53"/>
        <v>0.29696232339089484</v>
      </c>
    </row>
    <row r="211" spans="2:12" x14ac:dyDescent="0.25">
      <c r="B211" s="22"/>
      <c r="C211" s="36"/>
      <c r="D211" s="4" t="s">
        <v>46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5">
        <f t="shared" si="38"/>
        <v>0</v>
      </c>
      <c r="K211" s="37">
        <f t="shared" ref="K211:K218" si="54">I211-H211</f>
        <v>0</v>
      </c>
      <c r="L211" s="96">
        <f t="shared" si="53"/>
        <v>7.0643642072213504E-3</v>
      </c>
    </row>
    <row r="212" spans="2:12" x14ac:dyDescent="0.25">
      <c r="B212" s="22"/>
      <c r="C212" s="36"/>
      <c r="D212" s="4" t="s">
        <v>47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5">
        <f t="shared" si="38"/>
        <v>7.2810011376565065E-3</v>
      </c>
      <c r="K212" s="37">
        <f t="shared" si="54"/>
        <v>32</v>
      </c>
      <c r="L212" s="96">
        <f t="shared" si="53"/>
        <v>3.4748822605965464E-2</v>
      </c>
    </row>
    <row r="213" spans="2:12" x14ac:dyDescent="0.25">
      <c r="B213" s="22"/>
      <c r="C213" s="36"/>
      <c r="D213" s="4" t="s">
        <v>48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5">
        <f t="shared" si="38"/>
        <v>4.175126242906968E-2</v>
      </c>
      <c r="K213" s="37">
        <f t="shared" si="54"/>
        <v>802</v>
      </c>
      <c r="L213" s="96">
        <f t="shared" si="53"/>
        <v>0.15707221350078493</v>
      </c>
    </row>
    <row r="214" spans="2:12" x14ac:dyDescent="0.25">
      <c r="B214" s="22"/>
      <c r="C214" s="36"/>
      <c r="D214" s="4" t="s">
        <v>49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5">
        <f t="shared" si="38"/>
        <v>1.5082956259426794E-2</v>
      </c>
      <c r="K214" s="37">
        <f t="shared" si="54"/>
        <v>10</v>
      </c>
      <c r="L214" s="96">
        <f t="shared" si="53"/>
        <v>5.2825745682888543E-3</v>
      </c>
    </row>
    <row r="215" spans="2:12" x14ac:dyDescent="0.25">
      <c r="B215" s="22"/>
      <c r="C215" s="36"/>
      <c r="D215" s="4" t="s">
        <v>50</v>
      </c>
      <c r="E215" s="37">
        <v>2132</v>
      </c>
      <c r="F215" s="37">
        <v>2908</v>
      </c>
      <c r="G215" s="37">
        <v>4497</v>
      </c>
      <c r="H215" s="37">
        <v>4790</v>
      </c>
      <c r="I215" s="37">
        <v>4797</v>
      </c>
      <c r="J215" s="95">
        <f t="shared" si="38"/>
        <v>1.4613778705636626E-3</v>
      </c>
      <c r="K215" s="37">
        <f t="shared" si="54"/>
        <v>7</v>
      </c>
      <c r="L215" s="96">
        <f t="shared" si="53"/>
        <v>3.7653061224489796E-2</v>
      </c>
    </row>
    <row r="216" spans="2:12" x14ac:dyDescent="0.25">
      <c r="B216" s="22"/>
      <c r="C216" s="36"/>
      <c r="D216" s="4" t="s">
        <v>51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5">
        <f t="shared" si="38"/>
        <v>-2.1629416005767843E-2</v>
      </c>
      <c r="K216" s="37">
        <f t="shared" si="54"/>
        <v>-60</v>
      </c>
      <c r="L216" s="96">
        <f t="shared" si="53"/>
        <v>2.1302982731554159E-2</v>
      </c>
    </row>
    <row r="217" spans="2:12" x14ac:dyDescent="0.25">
      <c r="B217" s="22"/>
      <c r="C217" s="36"/>
      <c r="D217" s="4" t="s">
        <v>52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53</v>
      </c>
      <c r="E218" s="90">
        <v>2158</v>
      </c>
      <c r="F218" s="90">
        <v>2862</v>
      </c>
      <c r="G218" s="90">
        <v>3212</v>
      </c>
      <c r="H218" s="90">
        <v>3072</v>
      </c>
      <c r="I218" s="90">
        <v>3096</v>
      </c>
      <c r="J218" s="79">
        <f t="shared" si="38"/>
        <v>7.8125E-3</v>
      </c>
      <c r="K218" s="90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55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D87A0-0BAC-4A03-9036-27C5BB243256}">
  <sheetPr>
    <tabColor theme="4" tint="0.79998168889431442"/>
  </sheetPr>
  <dimension ref="A1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250</v>
      </c>
      <c r="E1" t="s">
        <v>250</v>
      </c>
      <c r="G1" t="s">
        <v>250</v>
      </c>
    </row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CONCATENATE("dif ",RIGHT(M7,2),"/",RIGHT(K7,2))</f>
        <v>dif 25/24</v>
      </c>
    </row>
    <row r="9" spans="1:15" x14ac:dyDescent="0.25">
      <c r="A9" s="1" t="s">
        <v>70</v>
      </c>
      <c r="B9" s="143" t="s">
        <v>71</v>
      </c>
      <c r="C9" s="218">
        <v>7.5032095478103749</v>
      </c>
      <c r="D9" s="219">
        <v>-0.41634465685021294</v>
      </c>
      <c r="E9" s="218">
        <v>4.2534147517274628</v>
      </c>
      <c r="F9" s="219">
        <f t="shared" ref="F9:J21" si="0">IFERROR(E9-C9,"-")</f>
        <v>-3.2497947960829121</v>
      </c>
      <c r="G9" s="218">
        <v>7.3644056930375692</v>
      </c>
      <c r="H9" s="219">
        <f t="shared" si="0"/>
        <v>3.1109909413101065</v>
      </c>
      <c r="I9" s="218">
        <v>7.2885726989773234</v>
      </c>
      <c r="J9" s="219">
        <f t="shared" si="0"/>
        <v>-7.5832994060245795E-2</v>
      </c>
      <c r="K9" s="218">
        <v>7.65598233995585</v>
      </c>
      <c r="L9" s="219">
        <f t="shared" ref="L9:L21" si="1">IFERROR(K9-I9,"-")</f>
        <v>0.36740964097852657</v>
      </c>
      <c r="M9" s="218">
        <v>7.5436789772727275</v>
      </c>
      <c r="N9" s="219">
        <f t="shared" ref="N9:N14" si="2">IFERROR(M9-K9,"-")</f>
        <v>-0.11230336268312247</v>
      </c>
    </row>
    <row r="10" spans="1:15" x14ac:dyDescent="0.25">
      <c r="A10" s="1" t="s">
        <v>72</v>
      </c>
      <c r="B10" s="143" t="s">
        <v>73</v>
      </c>
      <c r="C10" s="218">
        <v>7.7170021872070702</v>
      </c>
      <c r="D10" s="219">
        <v>0.18300645293042272</v>
      </c>
      <c r="E10" s="218">
        <v>3.6048685491723464</v>
      </c>
      <c r="F10" s="219">
        <f t="shared" si="0"/>
        <v>-4.1121336380347238</v>
      </c>
      <c r="G10" s="218">
        <v>6.5212775777716239</v>
      </c>
      <c r="H10" s="219">
        <f t="shared" si="0"/>
        <v>2.9164090285992774</v>
      </c>
      <c r="I10" s="218">
        <v>6.7735424066533829</v>
      </c>
      <c r="J10" s="219">
        <f t="shared" si="0"/>
        <v>0.25226482888175905</v>
      </c>
      <c r="K10" s="218">
        <v>6.9712386605911121</v>
      </c>
      <c r="L10" s="219">
        <f t="shared" si="1"/>
        <v>0.19769625393772916</v>
      </c>
      <c r="M10" s="218">
        <v>7.2220742967575688</v>
      </c>
      <c r="N10" s="219">
        <f t="shared" si="2"/>
        <v>0.25083563616645677</v>
      </c>
    </row>
    <row r="11" spans="1:15" x14ac:dyDescent="0.25">
      <c r="A11" s="1" t="s">
        <v>74</v>
      </c>
      <c r="B11" s="143" t="s">
        <v>75</v>
      </c>
      <c r="C11" s="218">
        <v>9.2506486181613088</v>
      </c>
      <c r="D11" s="219">
        <v>2.2028171886796724</v>
      </c>
      <c r="E11" s="218">
        <v>4.0907075558839834</v>
      </c>
      <c r="F11" s="219">
        <f t="shared" si="0"/>
        <v>-5.1599410622773254</v>
      </c>
      <c r="G11" s="218">
        <v>6.6980792586928164</v>
      </c>
      <c r="H11" s="219">
        <f t="shared" si="0"/>
        <v>2.607371702808833</v>
      </c>
      <c r="I11" s="218">
        <v>6.7377011388261332</v>
      </c>
      <c r="J11" s="219">
        <f t="shared" si="0"/>
        <v>3.96218801333168E-2</v>
      </c>
      <c r="K11" s="218">
        <v>6.4654920309986839</v>
      </c>
      <c r="L11" s="219">
        <f t="shared" si="1"/>
        <v>-0.27220910782744934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250</v>
      </c>
      <c r="D12" s="219" t="s">
        <v>250</v>
      </c>
      <c r="E12" s="218">
        <v>3.4268915364381867</v>
      </c>
      <c r="F12" s="219" t="str">
        <f t="shared" si="0"/>
        <v>-</v>
      </c>
      <c r="G12" s="218">
        <v>6.3827739181384446</v>
      </c>
      <c r="H12" s="219">
        <f t="shared" si="0"/>
        <v>2.955882381700258</v>
      </c>
      <c r="I12" s="218">
        <v>6.1673905637881115</v>
      </c>
      <c r="J12" s="219">
        <f t="shared" si="0"/>
        <v>-0.21538335435033318</v>
      </c>
      <c r="K12" s="218">
        <v>6.965188020716055</v>
      </c>
      <c r="L12" s="219">
        <f t="shared" si="1"/>
        <v>0.79779745692794357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250</v>
      </c>
      <c r="D13" s="219" t="s">
        <v>250</v>
      </c>
      <c r="E13" s="218">
        <v>3.5315843470614099</v>
      </c>
      <c r="F13" s="219" t="str">
        <f t="shared" si="0"/>
        <v>-</v>
      </c>
      <c r="G13" s="218">
        <v>6.2174707421855713</v>
      </c>
      <c r="H13" s="219">
        <f t="shared" si="0"/>
        <v>2.6858863951241614</v>
      </c>
      <c r="I13" s="218">
        <v>6.5183552234649831</v>
      </c>
      <c r="J13" s="219">
        <f t="shared" si="0"/>
        <v>0.30088448127941181</v>
      </c>
      <c r="K13" s="218">
        <v>6.820077615250117</v>
      </c>
      <c r="L13" s="219">
        <f t="shared" si="1"/>
        <v>0.30172239178513394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250</v>
      </c>
      <c r="D14" s="219" t="s">
        <v>250</v>
      </c>
      <c r="E14" s="218">
        <v>4.9431877958968959</v>
      </c>
      <c r="F14" s="219" t="str">
        <f t="shared" si="0"/>
        <v>-</v>
      </c>
      <c r="G14" s="218">
        <v>7.000953086942709</v>
      </c>
      <c r="H14" s="219">
        <f t="shared" si="0"/>
        <v>2.0577652910458131</v>
      </c>
      <c r="I14" s="218">
        <v>6.7547590790410634</v>
      </c>
      <c r="J14" s="219">
        <f t="shared" si="0"/>
        <v>-0.24619400790164558</v>
      </c>
      <c r="K14" s="218">
        <v>6.8785517271573049</v>
      </c>
      <c r="L14" s="219">
        <f t="shared" si="1"/>
        <v>0.12379264811624147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250</v>
      </c>
      <c r="D15" s="219" t="s">
        <v>250</v>
      </c>
      <c r="E15" s="218">
        <v>5.9776886192386733</v>
      </c>
      <c r="F15" s="219" t="str">
        <f t="shared" si="0"/>
        <v>-</v>
      </c>
      <c r="G15" s="218">
        <v>6.9023408766388297</v>
      </c>
      <c r="H15" s="219">
        <f t="shared" si="0"/>
        <v>0.92465225740015633</v>
      </c>
      <c r="I15" s="218">
        <v>6.8557834898665346</v>
      </c>
      <c r="J15" s="219">
        <f t="shared" si="0"/>
        <v>-4.655738677229504E-2</v>
      </c>
      <c r="K15" s="218">
        <v>6.9805567830313739</v>
      </c>
      <c r="L15" s="219">
        <f t="shared" si="1"/>
        <v>0.12477329316483932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4.5515607371192175</v>
      </c>
      <c r="D16" s="219">
        <v>-2.8081057811534764</v>
      </c>
      <c r="E16" s="218">
        <v>5.1992433795712483</v>
      </c>
      <c r="F16" s="219">
        <f t="shared" si="0"/>
        <v>0.64768264245203078</v>
      </c>
      <c r="G16" s="218">
        <v>7.2397501926274384</v>
      </c>
      <c r="H16" s="219">
        <f t="shared" si="0"/>
        <v>2.0405068130561901</v>
      </c>
      <c r="I16" s="218">
        <v>7.1337124926456168</v>
      </c>
      <c r="J16" s="219">
        <f t="shared" si="0"/>
        <v>-0.10603769998182155</v>
      </c>
      <c r="K16" s="218">
        <v>7.0900904459101861</v>
      </c>
      <c r="L16" s="219">
        <f t="shared" si="1"/>
        <v>-4.3622046735430686E-2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4.0015720524017464</v>
      </c>
      <c r="D17" s="219">
        <v>-3.4080175453227559</v>
      </c>
      <c r="E17" s="218">
        <v>5.8313355603589443</v>
      </c>
      <c r="F17" s="219">
        <f t="shared" si="0"/>
        <v>1.8297635079571979</v>
      </c>
      <c r="G17" s="218">
        <v>6.7605067064083455</v>
      </c>
      <c r="H17" s="219">
        <f t="shared" si="0"/>
        <v>0.92917114604940121</v>
      </c>
      <c r="I17" s="218">
        <v>6.8220845019451737</v>
      </c>
      <c r="J17" s="219">
        <f t="shared" si="0"/>
        <v>6.1577795536828184E-2</v>
      </c>
      <c r="K17" s="218">
        <v>6.8866018317439339</v>
      </c>
      <c r="L17" s="219">
        <f t="shared" si="1"/>
        <v>6.4517329798760237E-2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3.6523630907726932</v>
      </c>
      <c r="D18" s="219">
        <v>-3.4295121010880272</v>
      </c>
      <c r="E18" s="218">
        <v>5.9282195332757128</v>
      </c>
      <c r="F18" s="219">
        <f t="shared" si="0"/>
        <v>2.2758564425030197</v>
      </c>
      <c r="G18" s="218">
        <v>6.9025843149549875</v>
      </c>
      <c r="H18" s="219">
        <f t="shared" si="0"/>
        <v>0.97436478167927465</v>
      </c>
      <c r="I18" s="218">
        <v>6.8264086055904345</v>
      </c>
      <c r="J18" s="219">
        <f t="shared" si="0"/>
        <v>-7.6175709364552979E-2</v>
      </c>
      <c r="K18" s="218">
        <v>6.499798836911598</v>
      </c>
      <c r="L18" s="219">
        <f t="shared" si="1"/>
        <v>-0.32660976867883651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6.220779220779221</v>
      </c>
      <c r="D19" s="219">
        <v>-1.2079309678614418</v>
      </c>
      <c r="E19" s="218">
        <v>6.9308398023994355</v>
      </c>
      <c r="F19" s="219">
        <f t="shared" si="0"/>
        <v>0.71006058162021457</v>
      </c>
      <c r="G19" s="218">
        <v>7.2594999762797094</v>
      </c>
      <c r="H19" s="219">
        <f t="shared" si="0"/>
        <v>0.32866017388027391</v>
      </c>
      <c r="I19" s="218">
        <v>6.7909695542611646</v>
      </c>
      <c r="J19" s="219">
        <f t="shared" si="0"/>
        <v>-0.46853042201854489</v>
      </c>
      <c r="K19" s="218">
        <v>6.9614775499721784</v>
      </c>
      <c r="L19" s="219">
        <f t="shared" si="1"/>
        <v>0.17050799571101383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5.3013895543842837</v>
      </c>
      <c r="D20" s="219">
        <v>-1.8246712828427594</v>
      </c>
      <c r="E20" s="218">
        <v>6.2279114435907807</v>
      </c>
      <c r="F20" s="219">
        <f t="shared" si="0"/>
        <v>0.92652188920649703</v>
      </c>
      <c r="G20" s="218">
        <v>6.7056474124973162</v>
      </c>
      <c r="H20" s="219">
        <f t="shared" si="0"/>
        <v>0.47773596890653547</v>
      </c>
      <c r="I20" s="218">
        <v>6.5663159638803741</v>
      </c>
      <c r="J20" s="219">
        <f t="shared" si="0"/>
        <v>-0.13933144861694213</v>
      </c>
      <c r="K20" s="218">
        <v>6.8930442249892661</v>
      </c>
      <c r="L20" s="219">
        <f t="shared" si="1"/>
        <v>0.32672826110889197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6.3173322576307651</v>
      </c>
      <c r="D21" s="221">
        <v>-1.1030430860612865</v>
      </c>
      <c r="E21" s="220">
        <v>5.5219885141008653</v>
      </c>
      <c r="F21" s="221">
        <f t="shared" si="0"/>
        <v>-0.79534374352989978</v>
      </c>
      <c r="G21" s="220">
        <v>6.81836284648623</v>
      </c>
      <c r="H21" s="221">
        <f t="shared" si="0"/>
        <v>1.2963743323853647</v>
      </c>
      <c r="I21" s="220">
        <v>6.7723569064660403</v>
      </c>
      <c r="J21" s="221">
        <f t="shared" si="0"/>
        <v>-4.6005940020189762E-2</v>
      </c>
      <c r="K21" s="220">
        <v>6.910044821236232</v>
      </c>
      <c r="L21" s="221">
        <f t="shared" si="1"/>
        <v>0.13768791477019171</v>
      </c>
      <c r="M21" s="220">
        <v>7.3802195883264572</v>
      </c>
      <c r="N21" s="221">
        <v>7.5952984646055377E-2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59.25" customHeight="1" thickBot="1" x14ac:dyDescent="0.3">
      <c r="B26" s="12" t="s">
        <v>291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CONCATENATE("dif ",RIGHT(M29,2),"/",RIGHT(K29,2))</f>
        <v>dif 25/24</v>
      </c>
    </row>
    <row r="31" spans="1:15" x14ac:dyDescent="0.25">
      <c r="B31" s="143" t="s">
        <v>71</v>
      </c>
      <c r="C31" s="218">
        <v>3.3978234582829505</v>
      </c>
      <c r="D31" s="219">
        <v>-1.3914885810290891</v>
      </c>
      <c r="E31" s="218">
        <v>2.3659409484044138</v>
      </c>
      <c r="F31" s="219">
        <f t="shared" ref="F31:J43" si="3">IFERROR(E31-C31,"-")</f>
        <v>-1.0318825098785367</v>
      </c>
      <c r="G31" s="218">
        <v>5.724462365591398</v>
      </c>
      <c r="H31" s="219">
        <f t="shared" si="3"/>
        <v>3.3585214171869842</v>
      </c>
      <c r="I31" s="218">
        <v>4.65979381443299</v>
      </c>
      <c r="J31" s="219">
        <f t="shared" si="3"/>
        <v>-1.064668551158408</v>
      </c>
      <c r="K31" s="218">
        <v>4.4990310077519382</v>
      </c>
      <c r="L31" s="219">
        <f t="shared" ref="L31:N43" si="4">IFERROR(K31-I31,"-")</f>
        <v>-0.16076280668105181</v>
      </c>
      <c r="M31" s="218">
        <v>4.9236192714453582</v>
      </c>
      <c r="N31" s="219">
        <f t="shared" si="4"/>
        <v>0.42458826369341995</v>
      </c>
    </row>
    <row r="32" spans="1:15" x14ac:dyDescent="0.25">
      <c r="B32" s="143" t="s">
        <v>73</v>
      </c>
      <c r="C32" s="218">
        <v>3.4050151975683889</v>
      </c>
      <c r="D32" s="219">
        <v>-0.3983267047452359</v>
      </c>
      <c r="E32" s="218">
        <v>2.1904255319148938</v>
      </c>
      <c r="F32" s="219">
        <f t="shared" si="3"/>
        <v>-1.2145896656534951</v>
      </c>
      <c r="G32" s="218">
        <v>2.9379509379509381</v>
      </c>
      <c r="H32" s="219">
        <f t="shared" si="3"/>
        <v>0.74752540603604434</v>
      </c>
      <c r="I32" s="218">
        <v>4.0410122164048863</v>
      </c>
      <c r="J32" s="219">
        <f t="shared" si="3"/>
        <v>1.1030612784539482</v>
      </c>
      <c r="K32" s="218">
        <v>2.5011169024571855</v>
      </c>
      <c r="L32" s="219">
        <f t="shared" si="4"/>
        <v>-1.5398953139477007</v>
      </c>
      <c r="M32" s="218">
        <v>3.7223880597014927</v>
      </c>
      <c r="N32" s="219">
        <f t="shared" si="4"/>
        <v>1.2212711572443071</v>
      </c>
    </row>
    <row r="33" spans="2:15" x14ac:dyDescent="0.25">
      <c r="B33" s="143" t="s">
        <v>75</v>
      </c>
      <c r="C33" s="218">
        <v>3.8292181069958846</v>
      </c>
      <c r="D33" s="219">
        <v>1.798215193970476E-2</v>
      </c>
      <c r="E33" s="218">
        <v>2.2533892834086506</v>
      </c>
      <c r="F33" s="219">
        <f t="shared" si="3"/>
        <v>-1.575828823587234</v>
      </c>
      <c r="G33" s="218">
        <v>3.2213947190250507</v>
      </c>
      <c r="H33" s="219">
        <f t="shared" si="3"/>
        <v>0.96800543561640007</v>
      </c>
      <c r="I33" s="218">
        <v>3.6146943353897925</v>
      </c>
      <c r="J33" s="219">
        <f t="shared" si="3"/>
        <v>0.39329961636474176</v>
      </c>
      <c r="K33" s="218">
        <v>3.1333333333333333</v>
      </c>
      <c r="L33" s="219">
        <f t="shared" si="4"/>
        <v>-0.48136100205645915</v>
      </c>
      <c r="M33" s="218"/>
      <c r="N33" s="219"/>
    </row>
    <row r="34" spans="2:15" x14ac:dyDescent="0.25">
      <c r="B34" s="143" t="s">
        <v>77</v>
      </c>
      <c r="C34" s="218" t="s">
        <v>250</v>
      </c>
      <c r="D34" s="219" t="s">
        <v>250</v>
      </c>
      <c r="E34" s="218">
        <v>2.3930635838150289</v>
      </c>
      <c r="F34" s="219" t="str">
        <f>IFERROR(E34-C34,"-")</f>
        <v>-</v>
      </c>
      <c r="G34" s="218">
        <v>2.8110674525212835</v>
      </c>
      <c r="H34" s="219">
        <f>IFERROR(G34-E34,"-")</f>
        <v>0.41800386870625461</v>
      </c>
      <c r="I34" s="218">
        <v>2.8504016064257027</v>
      </c>
      <c r="J34" s="219">
        <f>IFERROR(I34-G34,"-")</f>
        <v>3.9334153904419189E-2</v>
      </c>
      <c r="K34" s="218">
        <v>3.7895878524945772</v>
      </c>
      <c r="L34" s="219">
        <f>IFERROR(K34-I34,"-")</f>
        <v>0.93918624606887446</v>
      </c>
      <c r="M34" s="218"/>
      <c r="N34" s="219"/>
    </row>
    <row r="35" spans="2:15" x14ac:dyDescent="0.25">
      <c r="B35" s="143" t="s">
        <v>79</v>
      </c>
      <c r="C35" s="218" t="s">
        <v>250</v>
      </c>
      <c r="D35" s="219" t="s">
        <v>250</v>
      </c>
      <c r="E35" s="218">
        <v>2.5417176413016884</v>
      </c>
      <c r="F35" s="219" t="str">
        <f t="shared" si="3"/>
        <v>-</v>
      </c>
      <c r="G35" s="218">
        <v>2.6286314315715784</v>
      </c>
      <c r="H35" s="219">
        <f t="shared" si="3"/>
        <v>8.691379026988999E-2</v>
      </c>
      <c r="I35" s="218">
        <v>3.2831715210355985</v>
      </c>
      <c r="J35" s="219">
        <f t="shared" si="3"/>
        <v>0.65454008946402009</v>
      </c>
      <c r="K35" s="218">
        <v>3.0149592021758838</v>
      </c>
      <c r="L35" s="219">
        <f t="shared" si="4"/>
        <v>-0.26821231885971475</v>
      </c>
      <c r="M35" s="218"/>
      <c r="N35" s="219"/>
    </row>
    <row r="36" spans="2:15" x14ac:dyDescent="0.25">
      <c r="B36" s="143" t="s">
        <v>81</v>
      </c>
      <c r="C36" s="218" t="s">
        <v>250</v>
      </c>
      <c r="D36" s="219" t="s">
        <v>250</v>
      </c>
      <c r="E36" s="218">
        <v>3.5864474339810664</v>
      </c>
      <c r="F36" s="219" t="str">
        <f t="shared" si="3"/>
        <v>-</v>
      </c>
      <c r="G36" s="218">
        <v>3.6400807672892479</v>
      </c>
      <c r="H36" s="219">
        <f t="shared" si="3"/>
        <v>5.3633333308181541E-2</v>
      </c>
      <c r="I36" s="218">
        <v>3.3483852529294085</v>
      </c>
      <c r="J36" s="219">
        <f t="shared" si="3"/>
        <v>-0.29169551435983943</v>
      </c>
      <c r="K36" s="218">
        <v>3.406364301389905</v>
      </c>
      <c r="L36" s="219">
        <f t="shared" si="4"/>
        <v>5.7979048460496507E-2</v>
      </c>
      <c r="M36" s="218"/>
      <c r="N36" s="219"/>
    </row>
    <row r="37" spans="2:15" x14ac:dyDescent="0.25">
      <c r="B37" s="143" t="s">
        <v>83</v>
      </c>
      <c r="C37" s="218" t="s">
        <v>250</v>
      </c>
      <c r="D37" s="219" t="s">
        <v>250</v>
      </c>
      <c r="E37" s="218">
        <v>4.4459262851600387</v>
      </c>
      <c r="F37" s="219" t="str">
        <f t="shared" si="3"/>
        <v>-</v>
      </c>
      <c r="G37" s="218">
        <v>4.1811648079306076</v>
      </c>
      <c r="H37" s="219">
        <f t="shared" si="3"/>
        <v>-0.26476147722943111</v>
      </c>
      <c r="I37" s="218">
        <v>3.8014415252266915</v>
      </c>
      <c r="J37" s="219">
        <f t="shared" si="3"/>
        <v>-0.37972328270391609</v>
      </c>
      <c r="K37" s="218">
        <v>3.6836089494163424</v>
      </c>
      <c r="L37" s="219">
        <f t="shared" si="4"/>
        <v>-0.11783257581034912</v>
      </c>
      <c r="M37" s="218"/>
      <c r="N37" s="219"/>
    </row>
    <row r="38" spans="2:15" x14ac:dyDescent="0.25">
      <c r="B38" s="143" t="s">
        <v>85</v>
      </c>
      <c r="C38" s="218">
        <v>3.0742075823492852</v>
      </c>
      <c r="D38" s="219">
        <v>-0.71711502086974921</v>
      </c>
      <c r="E38" s="218">
        <v>3.7990708478513358</v>
      </c>
      <c r="F38" s="219">
        <f t="shared" si="3"/>
        <v>0.7248632655020506</v>
      </c>
      <c r="G38" s="218">
        <v>4.0331521739130434</v>
      </c>
      <c r="H38" s="219">
        <f t="shared" si="3"/>
        <v>0.23408132606170762</v>
      </c>
      <c r="I38" s="218">
        <v>4.0018788163457026</v>
      </c>
      <c r="J38" s="219">
        <f t="shared" si="3"/>
        <v>-3.1273357567340732E-2</v>
      </c>
      <c r="K38" s="218">
        <v>3.593650159744409</v>
      </c>
      <c r="L38" s="219">
        <f t="shared" si="4"/>
        <v>-0.40822865660129359</v>
      </c>
      <c r="M38" s="218"/>
      <c r="N38" s="219"/>
    </row>
    <row r="39" spans="2:15" x14ac:dyDescent="0.25">
      <c r="B39" s="143" t="s">
        <v>87</v>
      </c>
      <c r="C39" s="218">
        <v>2.647812971342383</v>
      </c>
      <c r="D39" s="219">
        <v>-1.8377936085068289</v>
      </c>
      <c r="E39" s="218">
        <v>3.4035053929121726</v>
      </c>
      <c r="F39" s="219">
        <f t="shared" si="3"/>
        <v>0.75569242156978955</v>
      </c>
      <c r="G39" s="218">
        <v>3.5713871154962273</v>
      </c>
      <c r="H39" s="219">
        <f t="shared" si="3"/>
        <v>0.16788172258405476</v>
      </c>
      <c r="I39" s="218">
        <v>3.6274393849793021</v>
      </c>
      <c r="J39" s="219">
        <f t="shared" si="3"/>
        <v>5.6052269483074735E-2</v>
      </c>
      <c r="K39" s="218">
        <v>3.963002114164905</v>
      </c>
      <c r="L39" s="219">
        <f t="shared" si="4"/>
        <v>0.33556272918560293</v>
      </c>
      <c r="M39" s="218"/>
      <c r="N39" s="219"/>
    </row>
    <row r="40" spans="2:15" x14ac:dyDescent="0.25">
      <c r="B40" s="143" t="s">
        <v>89</v>
      </c>
      <c r="C40" s="218">
        <v>2.4842917997870075</v>
      </c>
      <c r="D40" s="219">
        <v>-1.3228621659983735</v>
      </c>
      <c r="E40" s="218">
        <v>3.132591562355123</v>
      </c>
      <c r="F40" s="219">
        <f t="shared" si="3"/>
        <v>0.6482997625681155</v>
      </c>
      <c r="G40" s="218">
        <v>3.554815263476681</v>
      </c>
      <c r="H40" s="219">
        <f t="shared" si="3"/>
        <v>0.42222370112155794</v>
      </c>
      <c r="I40" s="218">
        <v>3.2132940681531341</v>
      </c>
      <c r="J40" s="219">
        <f t="shared" si="3"/>
        <v>-0.34152119532354686</v>
      </c>
      <c r="K40" s="218">
        <v>3.3147033533963888</v>
      </c>
      <c r="L40" s="219">
        <f t="shared" si="4"/>
        <v>0.10140928524325465</v>
      </c>
      <c r="M40" s="218"/>
      <c r="N40" s="219"/>
    </row>
    <row r="41" spans="2:15" x14ac:dyDescent="0.25">
      <c r="B41" s="143" t="s">
        <v>91</v>
      </c>
      <c r="C41" s="218">
        <v>3.945582586427657</v>
      </c>
      <c r="D41" s="219">
        <v>0.37689414682164335</v>
      </c>
      <c r="E41" s="218">
        <v>3.4310897435897436</v>
      </c>
      <c r="F41" s="219">
        <f t="shared" si="3"/>
        <v>-0.51449284283791341</v>
      </c>
      <c r="G41" s="218">
        <v>3.6112132352941178</v>
      </c>
      <c r="H41" s="219">
        <f t="shared" si="3"/>
        <v>0.18012349170437414</v>
      </c>
      <c r="I41" s="218">
        <v>3.4485981308411215</v>
      </c>
      <c r="J41" s="219">
        <f t="shared" si="3"/>
        <v>-0.16261510445299621</v>
      </c>
      <c r="K41" s="218">
        <v>4.3719325153374236</v>
      </c>
      <c r="L41" s="219">
        <f t="shared" si="4"/>
        <v>0.92333438449630201</v>
      </c>
      <c r="M41" s="218"/>
      <c r="N41" s="219"/>
    </row>
    <row r="42" spans="2:15" x14ac:dyDescent="0.25">
      <c r="B42" s="143" t="s">
        <v>93</v>
      </c>
      <c r="C42" s="218">
        <v>2.4285714285714284</v>
      </c>
      <c r="D42" s="219">
        <v>-1.1950747808148532</v>
      </c>
      <c r="E42" s="218">
        <v>3.166830225711482</v>
      </c>
      <c r="F42" s="219">
        <f t="shared" si="3"/>
        <v>0.7382587971400536</v>
      </c>
      <c r="G42" s="218">
        <v>4.1630076838638859</v>
      </c>
      <c r="H42" s="219">
        <f t="shared" si="3"/>
        <v>0.99617745815240388</v>
      </c>
      <c r="I42" s="218">
        <v>3.404673393520977</v>
      </c>
      <c r="J42" s="219">
        <f t="shared" si="3"/>
        <v>-0.75833429034290889</v>
      </c>
      <c r="K42" s="218">
        <v>3.9628305932809149</v>
      </c>
      <c r="L42" s="219">
        <f t="shared" si="4"/>
        <v>0.55815719975993794</v>
      </c>
      <c r="M42" s="218"/>
      <c r="N42" s="219"/>
    </row>
    <row r="43" spans="2:15" ht="15.75" x14ac:dyDescent="0.25">
      <c r="B43" s="146" t="s">
        <v>30</v>
      </c>
      <c r="C43" s="220">
        <v>2.875516971571221</v>
      </c>
      <c r="D43" s="221">
        <v>-1.3570125937797233</v>
      </c>
      <c r="E43" s="220">
        <v>3.140326433121019</v>
      </c>
      <c r="F43" s="221">
        <f t="shared" si="3"/>
        <v>0.26480946154979801</v>
      </c>
      <c r="G43" s="220">
        <v>3.6206255806751315</v>
      </c>
      <c r="H43" s="221">
        <f t="shared" si="3"/>
        <v>0.48029914755411252</v>
      </c>
      <c r="I43" s="220">
        <v>3.5630895121494159</v>
      </c>
      <c r="J43" s="221">
        <f t="shared" si="3"/>
        <v>-5.7536068525715578E-2</v>
      </c>
      <c r="K43" s="220">
        <v>3.5542003563108127</v>
      </c>
      <c r="L43" s="221">
        <f t="shared" si="4"/>
        <v>-8.8891558386032798E-3</v>
      </c>
      <c r="M43" s="220">
        <v>4.3944773175542409</v>
      </c>
      <c r="N43" s="221">
        <v>1.0252141596595039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292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CONCATENATE("dif ",RIGHT(M51,2),"/",RIGHT(K51,2))</f>
        <v>dif 25/24</v>
      </c>
    </row>
    <row r="53" spans="1:15" x14ac:dyDescent="0.25">
      <c r="A53" s="1">
        <v>1</v>
      </c>
      <c r="B53" s="143" t="s">
        <v>71</v>
      </c>
      <c r="C53" s="218">
        <v>4.8253012048192767</v>
      </c>
      <c r="D53" s="219">
        <v>1.2480832420591454</v>
      </c>
      <c r="E53" s="218">
        <v>5.3652173913043475</v>
      </c>
      <c r="F53" s="219">
        <f t="shared" ref="F53:J65" si="5">IFERROR(E53-C53,"-")</f>
        <v>0.53991618648507078</v>
      </c>
      <c r="G53" s="218">
        <v>5.7339805825242722</v>
      </c>
      <c r="H53" s="219">
        <f t="shared" si="5"/>
        <v>0.36876319121992474</v>
      </c>
      <c r="I53" s="218">
        <v>5.0429362880886428</v>
      </c>
      <c r="J53" s="219">
        <f t="shared" si="5"/>
        <v>-0.69104429443562942</v>
      </c>
      <c r="K53" s="218">
        <v>5.8047722342733188</v>
      </c>
      <c r="L53" s="219">
        <f t="shared" ref="L53:N65" si="6">IFERROR(K53-I53,"-")</f>
        <v>0.76183594618467598</v>
      </c>
      <c r="M53" s="218">
        <v>5.9452736318407959</v>
      </c>
      <c r="N53" s="219">
        <f t="shared" si="6"/>
        <v>0.14050139756747715</v>
      </c>
    </row>
    <row r="54" spans="1:15" x14ac:dyDescent="0.25">
      <c r="A54" s="1">
        <v>2</v>
      </c>
      <c r="B54" s="143" t="s">
        <v>73</v>
      </c>
      <c r="C54" s="218">
        <v>4.333333333333333</v>
      </c>
      <c r="D54" s="219">
        <v>1.3131567885666242</v>
      </c>
      <c r="E54" s="218">
        <v>4.1810699588477362</v>
      </c>
      <c r="F54" s="219">
        <f t="shared" si="5"/>
        <v>-0.15226337448559679</v>
      </c>
      <c r="G54" s="218">
        <v>4.2582524271844662</v>
      </c>
      <c r="H54" s="219">
        <f t="shared" si="5"/>
        <v>7.7182468336729926E-2</v>
      </c>
      <c r="I54" s="218">
        <v>4.5245579567779961</v>
      </c>
      <c r="J54" s="219">
        <f t="shared" si="5"/>
        <v>0.26630552959352993</v>
      </c>
      <c r="K54" s="218">
        <v>3.5454545454545454</v>
      </c>
      <c r="L54" s="219">
        <f t="shared" si="6"/>
        <v>-0.97910341132345069</v>
      </c>
      <c r="M54" s="218">
        <v>4.55</v>
      </c>
      <c r="N54" s="219">
        <f t="shared" si="6"/>
        <v>1.0045454545454544</v>
      </c>
    </row>
    <row r="55" spans="1:15" x14ac:dyDescent="0.25">
      <c r="A55" s="1">
        <v>3</v>
      </c>
      <c r="B55" s="143" t="s">
        <v>75</v>
      </c>
      <c r="C55" s="218">
        <v>5.8444444444444441</v>
      </c>
      <c r="D55" s="219">
        <v>3.1606251191156849</v>
      </c>
      <c r="E55" s="218">
        <v>3.6339522546419096</v>
      </c>
      <c r="F55" s="219">
        <f t="shared" si="5"/>
        <v>-2.2104921898025345</v>
      </c>
      <c r="G55" s="218">
        <v>4.8299445471349349</v>
      </c>
      <c r="H55" s="219">
        <f t="shared" si="5"/>
        <v>1.1959922924930253</v>
      </c>
      <c r="I55" s="218">
        <v>4.1807228915662646</v>
      </c>
      <c r="J55" s="219">
        <f t="shared" si="5"/>
        <v>-0.64922165556867029</v>
      </c>
      <c r="K55" s="218">
        <v>4.1143911439114387</v>
      </c>
      <c r="L55" s="219">
        <f t="shared" si="6"/>
        <v>-6.6331747654825968E-2</v>
      </c>
      <c r="M55" s="218"/>
      <c r="N55" s="219"/>
    </row>
    <row r="56" spans="1:15" x14ac:dyDescent="0.25">
      <c r="A56" s="1">
        <v>4</v>
      </c>
      <c r="B56" s="143" t="s">
        <v>77</v>
      </c>
      <c r="C56" s="218" t="s">
        <v>250</v>
      </c>
      <c r="D56" s="219" t="s">
        <v>250</v>
      </c>
      <c r="E56" s="218">
        <v>3.7015945330296129</v>
      </c>
      <c r="F56" s="219" t="str">
        <f>IFERROR(E56-C56,"-")</f>
        <v>-</v>
      </c>
      <c r="G56" s="218">
        <v>3.7936046511627906</v>
      </c>
      <c r="H56" s="219">
        <f>IFERROR(G56-E56,"-")</f>
        <v>9.201011813317761E-2</v>
      </c>
      <c r="I56" s="218">
        <v>4.0883054892601436</v>
      </c>
      <c r="J56" s="219">
        <f>IFERROR(I56-G56,"-")</f>
        <v>0.29470083809735304</v>
      </c>
      <c r="K56" s="218">
        <v>4.7992895204262878</v>
      </c>
      <c r="L56" s="219">
        <f>IFERROR(K56-I56,"-")</f>
        <v>0.71098403116614417</v>
      </c>
      <c r="M56" s="218"/>
      <c r="N56" s="219"/>
    </row>
    <row r="57" spans="1:15" x14ac:dyDescent="0.25">
      <c r="A57" s="1">
        <v>5</v>
      </c>
      <c r="B57" s="143" t="s">
        <v>79</v>
      </c>
      <c r="C57" s="218" t="s">
        <v>250</v>
      </c>
      <c r="D57" s="219" t="s">
        <v>250</v>
      </c>
      <c r="E57" s="218">
        <v>3.6545718432510887</v>
      </c>
      <c r="F57" s="219" t="str">
        <f t="shared" si="5"/>
        <v>-</v>
      </c>
      <c r="G57" s="218">
        <v>3.9125596184419713</v>
      </c>
      <c r="H57" s="219">
        <f t="shared" si="5"/>
        <v>0.25798777519088256</v>
      </c>
      <c r="I57" s="218">
        <v>3.9587750294464077</v>
      </c>
      <c r="J57" s="219">
        <f t="shared" si="5"/>
        <v>4.621541100443638E-2</v>
      </c>
      <c r="K57" s="218">
        <v>4.9326145552560643</v>
      </c>
      <c r="L57" s="219">
        <f t="shared" si="6"/>
        <v>0.9738395258096566</v>
      </c>
      <c r="M57" s="218"/>
      <c r="N57" s="219"/>
    </row>
    <row r="58" spans="1:15" x14ac:dyDescent="0.25">
      <c r="A58" s="1">
        <v>6</v>
      </c>
      <c r="B58" s="143" t="s">
        <v>81</v>
      </c>
      <c r="C58" s="218" t="s">
        <v>250</v>
      </c>
      <c r="D58" s="219" t="s">
        <v>250</v>
      </c>
      <c r="E58" s="218">
        <v>4.3600000000000003</v>
      </c>
      <c r="F58" s="219" t="str">
        <f t="shared" si="5"/>
        <v>-</v>
      </c>
      <c r="G58" s="218">
        <v>5.4429347826086953</v>
      </c>
      <c r="H58" s="219">
        <f t="shared" si="5"/>
        <v>1.082934782608695</v>
      </c>
      <c r="I58" s="218">
        <v>4.3403590944574555</v>
      </c>
      <c r="J58" s="219">
        <f t="shared" si="5"/>
        <v>-1.1025756881512399</v>
      </c>
      <c r="K58" s="218">
        <v>4.7995337995337994</v>
      </c>
      <c r="L58" s="219">
        <f t="shared" si="6"/>
        <v>0.45917470507634395</v>
      </c>
      <c r="M58" s="218"/>
      <c r="N58" s="219"/>
    </row>
    <row r="59" spans="1:15" x14ac:dyDescent="0.25">
      <c r="A59" s="1">
        <v>7</v>
      </c>
      <c r="B59" s="143" t="s">
        <v>83</v>
      </c>
      <c r="C59" s="218" t="s">
        <v>250</v>
      </c>
      <c r="D59" s="219" t="s">
        <v>250</v>
      </c>
      <c r="E59" s="218">
        <v>5.7505060728744937</v>
      </c>
      <c r="F59" s="219" t="str">
        <f t="shared" si="5"/>
        <v>-</v>
      </c>
      <c r="G59" s="218">
        <v>6.2126563649742454</v>
      </c>
      <c r="H59" s="219">
        <f t="shared" si="5"/>
        <v>0.46215029209975178</v>
      </c>
      <c r="I59" s="218">
        <v>5.4324683965402532</v>
      </c>
      <c r="J59" s="219">
        <f t="shared" si="5"/>
        <v>-0.7801879684339923</v>
      </c>
      <c r="K59" s="218">
        <v>6.0435855263157894</v>
      </c>
      <c r="L59" s="219">
        <f t="shared" si="6"/>
        <v>0.61111712977553623</v>
      </c>
      <c r="M59" s="218"/>
      <c r="N59" s="219"/>
    </row>
    <row r="60" spans="1:15" x14ac:dyDescent="0.25">
      <c r="A60" s="1">
        <v>8</v>
      </c>
      <c r="B60" s="143" t="s">
        <v>85</v>
      </c>
      <c r="C60" s="218">
        <v>3.7919020715630887</v>
      </c>
      <c r="D60" s="219">
        <v>-1.5639215243660485</v>
      </c>
      <c r="E60" s="218">
        <v>5.5321725965177899</v>
      </c>
      <c r="F60" s="219">
        <f t="shared" si="5"/>
        <v>1.7402705249547012</v>
      </c>
      <c r="G60" s="218">
        <v>6.4098601913171454</v>
      </c>
      <c r="H60" s="219">
        <f t="shared" si="5"/>
        <v>0.87768759479935543</v>
      </c>
      <c r="I60" s="218">
        <v>5.612125162972621</v>
      </c>
      <c r="J60" s="219">
        <f t="shared" si="5"/>
        <v>-0.79773502834452437</v>
      </c>
      <c r="K60" s="218">
        <v>5.8556461001164148</v>
      </c>
      <c r="L60" s="219">
        <f t="shared" si="6"/>
        <v>0.24352093714379386</v>
      </c>
      <c r="M60" s="218"/>
      <c r="N60" s="219"/>
    </row>
    <row r="61" spans="1:15" x14ac:dyDescent="0.25">
      <c r="A61" s="1">
        <v>9</v>
      </c>
      <c r="B61" s="143" t="s">
        <v>87</v>
      </c>
      <c r="C61" s="218">
        <v>2.9774577332498433</v>
      </c>
      <c r="D61" s="219">
        <v>-1.295903841631791</v>
      </c>
      <c r="E61" s="218">
        <v>5.5271779597915112</v>
      </c>
      <c r="F61" s="219">
        <f t="shared" si="5"/>
        <v>2.5497202265416679</v>
      </c>
      <c r="G61" s="218">
        <v>5.5612691466083151</v>
      </c>
      <c r="H61" s="219">
        <f t="shared" si="5"/>
        <v>3.4091186816803898E-2</v>
      </c>
      <c r="I61" s="218">
        <v>5.5102239532619279</v>
      </c>
      <c r="J61" s="219">
        <f t="shared" si="5"/>
        <v>-5.104519334638713E-2</v>
      </c>
      <c r="K61" s="218">
        <v>5.8552746294681777</v>
      </c>
      <c r="L61" s="219">
        <f t="shared" si="6"/>
        <v>0.34505067620624974</v>
      </c>
      <c r="M61" s="218"/>
      <c r="N61" s="219"/>
    </row>
    <row r="62" spans="1:15" x14ac:dyDescent="0.25">
      <c r="A62" s="1">
        <v>10</v>
      </c>
      <c r="B62" s="143" t="s">
        <v>89</v>
      </c>
      <c r="C62" s="218">
        <v>4.8207171314741037</v>
      </c>
      <c r="D62" s="219">
        <v>0.93619746995095809</v>
      </c>
      <c r="E62" s="218">
        <v>4.9938775510204083</v>
      </c>
      <c r="F62" s="219">
        <f t="shared" si="5"/>
        <v>0.17316041954630457</v>
      </c>
      <c r="G62" s="218">
        <v>4.6286201022146507</v>
      </c>
      <c r="H62" s="219">
        <f t="shared" si="5"/>
        <v>-0.36525744880575761</v>
      </c>
      <c r="I62" s="218">
        <v>4.8662790697674421</v>
      </c>
      <c r="J62" s="219">
        <f t="shared" si="5"/>
        <v>0.23765896755279137</v>
      </c>
      <c r="K62" s="218">
        <v>5.0836909871244638</v>
      </c>
      <c r="L62" s="219">
        <f t="shared" si="6"/>
        <v>0.2174119173570217</v>
      </c>
      <c r="M62" s="218"/>
      <c r="N62" s="219"/>
    </row>
    <row r="63" spans="1:15" x14ac:dyDescent="0.25">
      <c r="A63" s="1">
        <v>11</v>
      </c>
      <c r="B63" s="143" t="s">
        <v>91</v>
      </c>
      <c r="C63" s="218">
        <v>4.9330543933054392</v>
      </c>
      <c r="D63" s="219">
        <v>0.56119509682302748</v>
      </c>
      <c r="E63" s="218">
        <v>5.2996845425867507</v>
      </c>
      <c r="F63" s="219">
        <f t="shared" si="5"/>
        <v>0.36663014928131155</v>
      </c>
      <c r="G63" s="218">
        <v>4.5814977973568283</v>
      </c>
      <c r="H63" s="219">
        <f t="shared" si="5"/>
        <v>-0.71818674522992243</v>
      </c>
      <c r="I63" s="218">
        <v>4.4314049586776862</v>
      </c>
      <c r="J63" s="219">
        <f t="shared" si="5"/>
        <v>-0.15009283867914203</v>
      </c>
      <c r="K63" s="218">
        <v>4.5080042689434361</v>
      </c>
      <c r="L63" s="219">
        <f t="shared" si="6"/>
        <v>7.6599310265749843E-2</v>
      </c>
      <c r="M63" s="218"/>
      <c r="N63" s="219"/>
    </row>
    <row r="64" spans="1:15" x14ac:dyDescent="0.25">
      <c r="A64" s="1">
        <v>12</v>
      </c>
      <c r="B64" s="143" t="s">
        <v>93</v>
      </c>
      <c r="C64" s="218">
        <v>4.270833333333333</v>
      </c>
      <c r="D64" s="219">
        <v>0.42991959706719474</v>
      </c>
      <c r="E64" s="218">
        <v>4.0808510638297868</v>
      </c>
      <c r="F64" s="219">
        <f t="shared" si="5"/>
        <v>-0.18998226950354624</v>
      </c>
      <c r="G64" s="218">
        <v>4.6321559074299632</v>
      </c>
      <c r="H64" s="219">
        <f t="shared" si="5"/>
        <v>0.5513048436001764</v>
      </c>
      <c r="I64" s="218">
        <v>4.2139201637666321</v>
      </c>
      <c r="J64" s="219">
        <f t="shared" si="5"/>
        <v>-0.41823574366333105</v>
      </c>
      <c r="K64" s="218">
        <v>4.8214285714285712</v>
      </c>
      <c r="L64" s="219">
        <f t="shared" si="6"/>
        <v>0.60750840766193903</v>
      </c>
      <c r="M64" s="218"/>
      <c r="N64" s="219"/>
    </row>
    <row r="65" spans="1:15" ht="15.75" x14ac:dyDescent="0.25">
      <c r="B65" s="146" t="s">
        <v>30</v>
      </c>
      <c r="C65" s="220">
        <v>3.8516443002507006</v>
      </c>
      <c r="D65" s="221">
        <v>-0.88940080053723358</v>
      </c>
      <c r="E65" s="220">
        <v>5.0409218764177481</v>
      </c>
      <c r="F65" s="221">
        <f t="shared" si="5"/>
        <v>1.1892775761670475</v>
      </c>
      <c r="G65" s="220">
        <v>5.2284492213204654</v>
      </c>
      <c r="H65" s="221">
        <f t="shared" si="5"/>
        <v>0.18752734490271727</v>
      </c>
      <c r="I65" s="220">
        <v>4.7866134751773046</v>
      </c>
      <c r="J65" s="221">
        <f t="shared" si="5"/>
        <v>-0.44183574614316079</v>
      </c>
      <c r="K65" s="220">
        <v>5.166019237883833</v>
      </c>
      <c r="L65" s="221">
        <f t="shared" si="6"/>
        <v>0.37940576270652837</v>
      </c>
      <c r="M65" s="220">
        <v>5.3888334995014953</v>
      </c>
      <c r="N65" s="221">
        <v>0.72823392776702001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70" spans="1:15" ht="48.75" customHeight="1" thickBot="1" x14ac:dyDescent="0.3">
      <c r="B70" s="12" t="s">
        <v>293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CONCATENATE("dif ",RIGHT(M73,2),"/",RIGHT(K73,2))</f>
        <v>dif 25/24</v>
      </c>
    </row>
    <row r="75" spans="1:15" x14ac:dyDescent="0.25">
      <c r="A75" s="1">
        <v>1</v>
      </c>
      <c r="B75" s="143" t="s">
        <v>71</v>
      </c>
      <c r="C75" s="218">
        <v>2.4404040404040406</v>
      </c>
      <c r="D75" s="219">
        <v>-3.8966588966588964</v>
      </c>
      <c r="E75" s="218">
        <v>1.8890425164189422</v>
      </c>
      <c r="F75" s="219">
        <f t="shared" ref="F75:J77" si="7">IFERROR(E75-C75,"-")</f>
        <v>-0.55136152398509841</v>
      </c>
      <c r="G75" s="218">
        <v>5.7030567685589517</v>
      </c>
      <c r="H75" s="219">
        <f t="shared" si="7"/>
        <v>3.8140142521400096</v>
      </c>
      <c r="I75" s="218">
        <v>4.361380798274002</v>
      </c>
      <c r="J75" s="219">
        <f t="shared" si="7"/>
        <v>-1.3416759702849497</v>
      </c>
      <c r="K75" s="218">
        <v>3.444833625218914</v>
      </c>
      <c r="L75" s="219">
        <f t="shared" ref="L75:L77" si="8">IFERROR(K75-I75,"-")</f>
        <v>-0.91654717305508804</v>
      </c>
      <c r="M75" s="218">
        <v>2.439516129032258</v>
      </c>
      <c r="N75" s="219">
        <f t="shared" ref="N75:N77" si="9">IFERROR(M75-K75,"-")</f>
        <v>-1.005317496186656</v>
      </c>
    </row>
    <row r="76" spans="1:15" x14ac:dyDescent="0.25">
      <c r="A76" s="1">
        <v>2</v>
      </c>
      <c r="B76" s="143" t="s">
        <v>73</v>
      </c>
      <c r="C76" s="218">
        <v>3.0010905125408942</v>
      </c>
      <c r="D76" s="219">
        <v>-1.6162096185207049</v>
      </c>
      <c r="E76" s="218">
        <v>2.0027163368257663</v>
      </c>
      <c r="F76" s="219">
        <f t="shared" si="7"/>
        <v>-0.99837417571512788</v>
      </c>
      <c r="G76" s="218">
        <v>2.1572904707233067</v>
      </c>
      <c r="H76" s="219">
        <f t="shared" si="7"/>
        <v>0.15457413389754038</v>
      </c>
      <c r="I76" s="218">
        <v>3.6546310832025117</v>
      </c>
      <c r="J76" s="219">
        <f t="shared" si="7"/>
        <v>1.497340612479205</v>
      </c>
      <c r="K76" s="218">
        <v>1.9333333333333333</v>
      </c>
      <c r="L76" s="219">
        <f t="shared" si="8"/>
        <v>-1.7212977498691784</v>
      </c>
      <c r="M76" s="218">
        <v>2.4962962962962965</v>
      </c>
      <c r="N76" s="219">
        <f t="shared" si="9"/>
        <v>0.56296296296296311</v>
      </c>
    </row>
    <row r="77" spans="1:15" x14ac:dyDescent="0.25">
      <c r="A77" s="1">
        <v>3</v>
      </c>
      <c r="B77" s="143" t="s">
        <v>75</v>
      </c>
      <c r="C77" s="218">
        <v>3.0541310541310542</v>
      </c>
      <c r="D77" s="219">
        <v>-1.6311526338122082</v>
      </c>
      <c r="E77" s="218">
        <v>2.0621095185593532</v>
      </c>
      <c r="F77" s="219">
        <f t="shared" si="7"/>
        <v>-0.99202153557170103</v>
      </c>
      <c r="G77" s="218">
        <v>2.2916666666666665</v>
      </c>
      <c r="H77" s="219">
        <f t="shared" si="7"/>
        <v>0.22955714810731331</v>
      </c>
      <c r="I77" s="218">
        <v>3.2065637065637067</v>
      </c>
      <c r="J77" s="219">
        <f t="shared" si="7"/>
        <v>0.91489703989704019</v>
      </c>
      <c r="K77" s="218">
        <v>2.6110019646365421</v>
      </c>
      <c r="L77" s="219">
        <f t="shared" si="8"/>
        <v>-0.5955617419271646</v>
      </c>
      <c r="M77" s="218"/>
      <c r="N77" s="219"/>
    </row>
    <row r="78" spans="1:15" x14ac:dyDescent="0.25">
      <c r="A78" s="1">
        <v>4</v>
      </c>
      <c r="B78" s="143" t="s">
        <v>77</v>
      </c>
      <c r="C78" s="218" t="s">
        <v>250</v>
      </c>
      <c r="D78" s="219" t="s">
        <v>250</v>
      </c>
      <c r="E78" s="218">
        <v>2.2452393206381882</v>
      </c>
      <c r="F78" s="219" t="str">
        <f>IFERROR(E78-C78,"-")</f>
        <v>-</v>
      </c>
      <c r="G78" s="218">
        <v>2.5253592561284868</v>
      </c>
      <c r="H78" s="219">
        <f>IFERROR(G78-E78,"-")</f>
        <v>0.28011993549029857</v>
      </c>
      <c r="I78" s="218">
        <v>2.5206611570247932</v>
      </c>
      <c r="J78" s="219">
        <f>IFERROR(I78-G78,"-")</f>
        <v>-4.6980991036935649E-3</v>
      </c>
      <c r="K78" s="218">
        <v>3.096341463414634</v>
      </c>
      <c r="L78" s="219">
        <f>IFERROR(K78-I78,"-")</f>
        <v>0.5756803063898408</v>
      </c>
      <c r="M78" s="218"/>
      <c r="N78" s="219"/>
    </row>
    <row r="79" spans="1:15" x14ac:dyDescent="0.25">
      <c r="A79" s="1">
        <v>5</v>
      </c>
      <c r="B79" s="143" t="s">
        <v>79</v>
      </c>
      <c r="C79" s="218" t="s">
        <v>250</v>
      </c>
      <c r="D79" s="219" t="s">
        <v>250</v>
      </c>
      <c r="E79" s="218">
        <v>2.3160682754561508</v>
      </c>
      <c r="F79" s="219" t="str">
        <f t="shared" ref="F79:J87" si="10">IFERROR(E79-C79,"-")</f>
        <v>-</v>
      </c>
      <c r="G79" s="218">
        <v>2.2661579892280073</v>
      </c>
      <c r="H79" s="219">
        <f t="shared" si="10"/>
        <v>-4.991028622814353E-2</v>
      </c>
      <c r="I79" s="218">
        <v>2.9297597042513863</v>
      </c>
      <c r="J79" s="219">
        <f t="shared" si="10"/>
        <v>0.66360171502337906</v>
      </c>
      <c r="K79" s="218">
        <v>2.043032786885246</v>
      </c>
      <c r="L79" s="219">
        <f t="shared" ref="L79:L87" si="11">IFERROR(K79-I79,"-")</f>
        <v>-0.88672691736614029</v>
      </c>
      <c r="M79" s="218"/>
      <c r="N79" s="219"/>
    </row>
    <row r="80" spans="1:15" x14ac:dyDescent="0.25">
      <c r="A80" s="1">
        <v>6</v>
      </c>
      <c r="B80" s="143" t="s">
        <v>81</v>
      </c>
      <c r="C80" s="218" t="s">
        <v>250</v>
      </c>
      <c r="D80" s="219" t="s">
        <v>250</v>
      </c>
      <c r="E80" s="218">
        <v>3.0181503889369057</v>
      </c>
      <c r="F80" s="219" t="str">
        <f t="shared" si="10"/>
        <v>-</v>
      </c>
      <c r="G80" s="218">
        <v>2.5742971887550201</v>
      </c>
      <c r="H80" s="219">
        <f t="shared" si="10"/>
        <v>-0.44385320018188557</v>
      </c>
      <c r="I80" s="218">
        <v>2.775473399458972</v>
      </c>
      <c r="J80" s="219">
        <f t="shared" si="10"/>
        <v>0.20117621070395186</v>
      </c>
      <c r="K80" s="218">
        <v>2.7691897654584223</v>
      </c>
      <c r="L80" s="219">
        <f t="shared" si="11"/>
        <v>-6.2836340005496538E-3</v>
      </c>
      <c r="M80" s="218"/>
      <c r="N80" s="219"/>
    </row>
    <row r="81" spans="1:15" x14ac:dyDescent="0.25">
      <c r="A81" s="1">
        <v>7</v>
      </c>
      <c r="B81" s="143" t="s">
        <v>83</v>
      </c>
      <c r="C81" s="218" t="s">
        <v>250</v>
      </c>
      <c r="D81" s="219" t="s">
        <v>250</v>
      </c>
      <c r="E81" s="218">
        <v>3.2458100558659218</v>
      </c>
      <c r="F81" s="219" t="str">
        <f t="shared" si="10"/>
        <v>-</v>
      </c>
      <c r="G81" s="218">
        <v>3.1494768310911807</v>
      </c>
      <c r="H81" s="219">
        <f t="shared" si="10"/>
        <v>-9.6333224774741044E-2</v>
      </c>
      <c r="I81" s="218">
        <v>2.9253037884203001</v>
      </c>
      <c r="J81" s="219">
        <f t="shared" si="10"/>
        <v>-0.22417304267088056</v>
      </c>
      <c r="K81" s="218">
        <v>2.6926795580110499</v>
      </c>
      <c r="L81" s="219">
        <f t="shared" si="11"/>
        <v>-0.23262423040925029</v>
      </c>
      <c r="M81" s="218"/>
      <c r="N81" s="219"/>
    </row>
    <row r="82" spans="1:15" x14ac:dyDescent="0.25">
      <c r="A82" s="1">
        <v>8</v>
      </c>
      <c r="B82" s="143" t="s">
        <v>85</v>
      </c>
      <c r="C82" s="218">
        <v>2.8167539267015709</v>
      </c>
      <c r="D82" s="219">
        <v>-5.0565752728527258E-2</v>
      </c>
      <c r="E82" s="218">
        <v>3.0318364611260056</v>
      </c>
      <c r="F82" s="219">
        <f t="shared" si="10"/>
        <v>0.2150825344244347</v>
      </c>
      <c r="G82" s="218">
        <v>3.2569093967796201</v>
      </c>
      <c r="H82" s="219">
        <f t="shared" si="10"/>
        <v>0.22507293565361453</v>
      </c>
      <c r="I82" s="218">
        <v>3.095080763582966</v>
      </c>
      <c r="J82" s="219">
        <f t="shared" si="10"/>
        <v>-0.16182863319665408</v>
      </c>
      <c r="K82" s="218">
        <v>2.4124620060790272</v>
      </c>
      <c r="L82" s="219">
        <f t="shared" si="11"/>
        <v>-0.68261875750393886</v>
      </c>
      <c r="M82" s="218"/>
      <c r="N82" s="219"/>
    </row>
    <row r="83" spans="1:15" x14ac:dyDescent="0.25">
      <c r="A83" s="1">
        <v>9</v>
      </c>
      <c r="B83" s="143" t="s">
        <v>87</v>
      </c>
      <c r="C83" s="218">
        <v>2.4267114657706848</v>
      </c>
      <c r="D83" s="219">
        <v>-2.5261135479429737</v>
      </c>
      <c r="E83" s="218">
        <v>2.662509742790335</v>
      </c>
      <c r="F83" s="219">
        <f t="shared" si="10"/>
        <v>0.23579827701965028</v>
      </c>
      <c r="G83" s="218">
        <v>2.8530805687203791</v>
      </c>
      <c r="H83" s="219">
        <f t="shared" si="10"/>
        <v>0.19057082593004404</v>
      </c>
      <c r="I83" s="218">
        <v>2.8063694267515924</v>
      </c>
      <c r="J83" s="219">
        <f t="shared" si="10"/>
        <v>-4.6711141968786674E-2</v>
      </c>
      <c r="K83" s="218">
        <v>2.6794795978710821</v>
      </c>
      <c r="L83" s="219">
        <f t="shared" si="11"/>
        <v>-0.12688982888051026</v>
      </c>
      <c r="M83" s="218"/>
      <c r="N83" s="219"/>
    </row>
    <row r="84" spans="1:15" x14ac:dyDescent="0.25">
      <c r="A84" s="1">
        <v>10</v>
      </c>
      <c r="B84" s="143" t="s">
        <v>89</v>
      </c>
      <c r="C84" s="218">
        <v>2.1238475722188075</v>
      </c>
      <c r="D84" s="219">
        <v>-1.5992459918698891</v>
      </c>
      <c r="E84" s="218">
        <v>2.5854829034193161</v>
      </c>
      <c r="F84" s="219">
        <f t="shared" si="10"/>
        <v>0.46163533120050859</v>
      </c>
      <c r="G84" s="218">
        <v>2.9624060150375939</v>
      </c>
      <c r="H84" s="219">
        <f t="shared" si="10"/>
        <v>0.37692311161827785</v>
      </c>
      <c r="I84" s="218">
        <v>2.5399644760213143</v>
      </c>
      <c r="J84" s="219">
        <f t="shared" si="10"/>
        <v>-0.42244153901627968</v>
      </c>
      <c r="K84" s="218">
        <v>2.6699256941728589</v>
      </c>
      <c r="L84" s="219">
        <f t="shared" si="11"/>
        <v>0.1299612181515446</v>
      </c>
      <c r="M84" s="218"/>
      <c r="N84" s="219"/>
    </row>
    <row r="85" spans="1:15" x14ac:dyDescent="0.25">
      <c r="A85" s="1">
        <v>11</v>
      </c>
      <c r="B85" s="143" t="s">
        <v>91</v>
      </c>
      <c r="C85" s="218">
        <v>3.767195767195767</v>
      </c>
      <c r="D85" s="219">
        <v>1.0541336686946963</v>
      </c>
      <c r="E85" s="218">
        <v>2.79484425349087</v>
      </c>
      <c r="F85" s="219">
        <f t="shared" si="10"/>
        <v>-0.97235151370489703</v>
      </c>
      <c r="G85" s="218">
        <v>2.9164037854889591</v>
      </c>
      <c r="H85" s="219">
        <f t="shared" si="10"/>
        <v>0.12155953199808911</v>
      </c>
      <c r="I85" s="218">
        <v>2.5729013254786453</v>
      </c>
      <c r="J85" s="219">
        <f t="shared" si="10"/>
        <v>-0.34350246001031381</v>
      </c>
      <c r="K85" s="218">
        <v>4.0245231607629428</v>
      </c>
      <c r="L85" s="219">
        <f t="shared" si="11"/>
        <v>1.4516218352842976</v>
      </c>
      <c r="M85" s="218"/>
      <c r="N85" s="219"/>
    </row>
    <row r="86" spans="1:15" x14ac:dyDescent="0.25">
      <c r="A86" s="1">
        <v>12</v>
      </c>
      <c r="B86" s="143" t="s">
        <v>93</v>
      </c>
      <c r="C86" s="218">
        <v>2.0899808551372048</v>
      </c>
      <c r="D86" s="219">
        <v>1.337408533153214</v>
      </c>
      <c r="E86" s="218">
        <v>2.6834208552138032</v>
      </c>
      <c r="F86" s="219">
        <f t="shared" si="10"/>
        <v>0.59344000007659847</v>
      </c>
      <c r="G86" s="218">
        <v>3.7782217782217784</v>
      </c>
      <c r="H86" s="219">
        <f t="shared" si="10"/>
        <v>1.0948009230079752</v>
      </c>
      <c r="I86" s="218">
        <v>2.5320088300220749</v>
      </c>
      <c r="J86" s="219">
        <f t="shared" si="10"/>
        <v>-1.2462129481997035</v>
      </c>
      <c r="K86" s="218">
        <v>2.1342281879194629</v>
      </c>
      <c r="L86" s="219">
        <f t="shared" si="11"/>
        <v>-0.39778064210261199</v>
      </c>
      <c r="M86" s="218"/>
      <c r="N86" s="219"/>
    </row>
    <row r="87" spans="1:15" ht="15.75" x14ac:dyDescent="0.25">
      <c r="B87" s="146" t="s">
        <v>30</v>
      </c>
      <c r="C87" s="220">
        <v>2.5455179978063613</v>
      </c>
      <c r="D87" s="221">
        <v>-1.2643654895379535</v>
      </c>
      <c r="E87" s="220">
        <v>2.5277672174294485</v>
      </c>
      <c r="F87" s="221">
        <f t="shared" si="10"/>
        <v>-1.77507803769128E-2</v>
      </c>
      <c r="G87" s="220">
        <v>2.8855237426665998</v>
      </c>
      <c r="H87" s="221">
        <f t="shared" si="10"/>
        <v>0.35775652523715129</v>
      </c>
      <c r="I87" s="220">
        <v>2.8975793229819655</v>
      </c>
      <c r="J87" s="221">
        <f t="shared" si="10"/>
        <v>1.2055580315365688E-2</v>
      </c>
      <c r="K87" s="220">
        <v>2.6058445798868091</v>
      </c>
      <c r="L87" s="221">
        <f t="shared" si="11"/>
        <v>-0.29173474309515646</v>
      </c>
      <c r="M87" s="220">
        <v>2.4691119691119692</v>
      </c>
      <c r="N87" s="221">
        <v>-6.3157288348127949E-2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1:15" ht="48.75" customHeight="1" thickBot="1" x14ac:dyDescent="0.3">
      <c r="B92" s="12" t="s">
        <v>294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CONCATENATE("dif ",RIGHT(M95,2),"/",RIGHT(K95,2))</f>
        <v>dif 25/24</v>
      </c>
    </row>
    <row r="97" spans="2:14" x14ac:dyDescent="0.25">
      <c r="B97" s="143" t="s">
        <v>71</v>
      </c>
      <c r="C97" s="218">
        <v>7.6712532171847156</v>
      </c>
      <c r="D97" s="219">
        <v>-0.5296633022499142</v>
      </c>
      <c r="E97" s="218">
        <v>6.4585365853658541</v>
      </c>
      <c r="F97" s="219">
        <f t="shared" ref="F97:J99" si="12">IFERROR(E97-C97,"-")</f>
        <v>-1.2127166318188616</v>
      </c>
      <c r="G97" s="218">
        <v>7.446546384812172</v>
      </c>
      <c r="H97" s="219">
        <f t="shared" si="12"/>
        <v>0.98800979944631795</v>
      </c>
      <c r="I97" s="218">
        <v>7.4965692625113958</v>
      </c>
      <c r="J97" s="219">
        <f t="shared" si="12"/>
        <v>5.0022877699223756E-2</v>
      </c>
      <c r="K97" s="218">
        <v>7.8066888703857895</v>
      </c>
      <c r="L97" s="219">
        <f t="shared" ref="L97:L99" si="13">IFERROR(K97-I97,"-")</f>
        <v>0.31011960787439374</v>
      </c>
      <c r="M97" s="218">
        <v>7.6465378050468242</v>
      </c>
      <c r="N97" s="219">
        <f t="shared" ref="N97:N99" si="14">IFERROR(M97-K97,"-")</f>
        <v>-0.16015106533896528</v>
      </c>
    </row>
    <row r="98" spans="2:14" x14ac:dyDescent="0.25">
      <c r="B98" s="143" t="s">
        <v>73</v>
      </c>
      <c r="C98" s="218">
        <v>7.9861051832882817</v>
      </c>
      <c r="D98" s="219">
        <v>0.12353655250773077</v>
      </c>
      <c r="E98" s="218">
        <v>5.3278617710583154</v>
      </c>
      <c r="F98" s="219">
        <f t="shared" si="12"/>
        <v>-2.6582434122299663</v>
      </c>
      <c r="G98" s="218">
        <v>6.7661735700197241</v>
      </c>
      <c r="H98" s="219">
        <f t="shared" si="12"/>
        <v>1.4383117989614087</v>
      </c>
      <c r="I98" s="218">
        <v>6.916271649954421</v>
      </c>
      <c r="J98" s="219">
        <f t="shared" si="12"/>
        <v>0.15009807993469693</v>
      </c>
      <c r="K98" s="218">
        <v>7.2371334927805826</v>
      </c>
      <c r="L98" s="219">
        <f t="shared" si="13"/>
        <v>0.32086184282616159</v>
      </c>
      <c r="M98" s="218">
        <v>7.3257572407694012</v>
      </c>
      <c r="N98" s="219">
        <f t="shared" si="14"/>
        <v>8.8623747988818558E-2</v>
      </c>
    </row>
    <row r="99" spans="2:14" x14ac:dyDescent="0.25">
      <c r="B99" s="143" t="s">
        <v>75</v>
      </c>
      <c r="C99" s="218">
        <v>9.565103234276167</v>
      </c>
      <c r="D99" s="219">
        <v>1.7958467783545284</v>
      </c>
      <c r="E99" s="218">
        <v>6.549460043196544</v>
      </c>
      <c r="F99" s="219">
        <f t="shared" si="12"/>
        <v>-3.0156431910796231</v>
      </c>
      <c r="G99" s="218">
        <v>6.9455044810638915</v>
      </c>
      <c r="H99" s="219">
        <f t="shared" si="12"/>
        <v>0.39604443786734755</v>
      </c>
      <c r="I99" s="218">
        <v>7.0174319300713357</v>
      </c>
      <c r="J99" s="219">
        <f t="shared" si="12"/>
        <v>7.1927449007444189E-2</v>
      </c>
      <c r="K99" s="218">
        <v>6.7771826031339941</v>
      </c>
      <c r="L99" s="219">
        <f t="shared" si="13"/>
        <v>-0.24024932693734158</v>
      </c>
      <c r="M99" s="218"/>
      <c r="N99" s="219"/>
    </row>
    <row r="100" spans="2:14" x14ac:dyDescent="0.25">
      <c r="B100" s="143" t="s">
        <v>77</v>
      </c>
      <c r="C100" s="218" t="s">
        <v>250</v>
      </c>
      <c r="D100" s="219" t="s">
        <v>250</v>
      </c>
      <c r="E100" s="218">
        <v>5.5182413470533209</v>
      </c>
      <c r="F100" s="219" t="str">
        <f>IFERROR(E100-C100,"-")</f>
        <v>-</v>
      </c>
      <c r="G100" s="218">
        <v>6.9061900191938577</v>
      </c>
      <c r="H100" s="219">
        <f>IFERROR(G100-E100,"-")</f>
        <v>1.3879486721405367</v>
      </c>
      <c r="I100" s="218">
        <v>6.8450769230769231</v>
      </c>
      <c r="J100" s="219">
        <f>IFERROR(I100-G100,"-")</f>
        <v>-6.1113096116934607E-2</v>
      </c>
      <c r="K100" s="218">
        <v>7.1761118048218231</v>
      </c>
      <c r="L100" s="219">
        <f>IFERROR(K100-I100,"-")</f>
        <v>0.33103488174490003</v>
      </c>
      <c r="M100" s="218"/>
      <c r="N100" s="219"/>
    </row>
    <row r="101" spans="2:14" x14ac:dyDescent="0.25">
      <c r="B101" s="143" t="s">
        <v>79</v>
      </c>
      <c r="C101" s="218" t="s">
        <v>250</v>
      </c>
      <c r="D101" s="219" t="s">
        <v>250</v>
      </c>
      <c r="E101" s="218">
        <v>5.0102339181286553</v>
      </c>
      <c r="F101" s="219" t="str">
        <f t="shared" ref="F101:J109" si="15">IFERROR(E101-C101,"-")</f>
        <v>-</v>
      </c>
      <c r="G101" s="218">
        <v>6.806944923536852</v>
      </c>
      <c r="H101" s="219">
        <f t="shared" si="15"/>
        <v>1.7967110054081967</v>
      </c>
      <c r="I101" s="218">
        <v>6.9376146788990827</v>
      </c>
      <c r="J101" s="219">
        <f t="shared" si="15"/>
        <v>0.13066975536223069</v>
      </c>
      <c r="K101" s="218">
        <v>7.215223838440898</v>
      </c>
      <c r="L101" s="219">
        <f t="shared" ref="L101:L109" si="16">IFERROR(K101-I101,"-")</f>
        <v>0.27760915954181531</v>
      </c>
      <c r="M101" s="218"/>
      <c r="N101" s="219"/>
    </row>
    <row r="102" spans="2:14" x14ac:dyDescent="0.25">
      <c r="B102" s="143" t="s">
        <v>81</v>
      </c>
      <c r="C102" s="218" t="s">
        <v>250</v>
      </c>
      <c r="D102" s="219" t="s">
        <v>250</v>
      </c>
      <c r="E102" s="218">
        <v>6.4601671309192197</v>
      </c>
      <c r="F102" s="219" t="str">
        <f t="shared" si="15"/>
        <v>-</v>
      </c>
      <c r="G102" s="218">
        <v>7.3947944395149365</v>
      </c>
      <c r="H102" s="219">
        <f t="shared" si="15"/>
        <v>0.93462730859571685</v>
      </c>
      <c r="I102" s="218">
        <v>7.4332802003871112</v>
      </c>
      <c r="J102" s="219">
        <f t="shared" si="15"/>
        <v>3.8485760872174701E-2</v>
      </c>
      <c r="K102" s="218">
        <v>7.3506738946635499</v>
      </c>
      <c r="L102" s="219">
        <f t="shared" si="16"/>
        <v>-8.2606305723561313E-2</v>
      </c>
      <c r="M102" s="218"/>
      <c r="N102" s="219"/>
    </row>
    <row r="103" spans="2:14" x14ac:dyDescent="0.25">
      <c r="B103" s="143" t="s">
        <v>83</v>
      </c>
      <c r="C103" s="218" t="s">
        <v>250</v>
      </c>
      <c r="D103" s="219" t="s">
        <v>250</v>
      </c>
      <c r="E103" s="218">
        <v>7.0141099261689908</v>
      </c>
      <c r="F103" s="219" t="str">
        <f t="shared" si="15"/>
        <v>-</v>
      </c>
      <c r="G103" s="218">
        <v>7.4779303837282445</v>
      </c>
      <c r="H103" s="219">
        <f t="shared" si="15"/>
        <v>0.46382045755925372</v>
      </c>
      <c r="I103" s="218">
        <v>7.5134418022528164</v>
      </c>
      <c r="J103" s="219">
        <f t="shared" si="15"/>
        <v>3.5511418524571958E-2</v>
      </c>
      <c r="K103" s="218">
        <v>7.632933930032241</v>
      </c>
      <c r="L103" s="219">
        <f t="shared" si="16"/>
        <v>0.11949212777942453</v>
      </c>
      <c r="M103" s="218"/>
      <c r="N103" s="219"/>
    </row>
    <row r="104" spans="2:14" x14ac:dyDescent="0.25">
      <c r="B104" s="143" t="s">
        <v>85</v>
      </c>
      <c r="C104" s="218">
        <v>6.8154285714285718</v>
      </c>
      <c r="D104" s="219">
        <v>-1.9958331001724305</v>
      </c>
      <c r="E104" s="218">
        <v>6.4512410426835602</v>
      </c>
      <c r="F104" s="219">
        <f t="shared" si="15"/>
        <v>-0.36418752874501159</v>
      </c>
      <c r="G104" s="218">
        <v>8.1645854015361312</v>
      </c>
      <c r="H104" s="219">
        <f t="shared" si="15"/>
        <v>1.713344358852571</v>
      </c>
      <c r="I104" s="218">
        <v>7.7616424165371756</v>
      </c>
      <c r="J104" s="219">
        <f t="shared" si="15"/>
        <v>-0.40294298499895564</v>
      </c>
      <c r="K104" s="218">
        <v>7.9521933927428483</v>
      </c>
      <c r="L104" s="219">
        <f t="shared" si="16"/>
        <v>0.19055097620567274</v>
      </c>
      <c r="M104" s="218"/>
      <c r="N104" s="219"/>
    </row>
    <row r="105" spans="2:14" x14ac:dyDescent="0.25">
      <c r="B105" s="143" t="s">
        <v>87</v>
      </c>
      <c r="C105" s="218">
        <v>7.0841442472810536</v>
      </c>
      <c r="D105" s="219">
        <v>-1.3715046217191302</v>
      </c>
      <c r="E105" s="218">
        <v>7.082481389578164</v>
      </c>
      <c r="F105" s="219">
        <f t="shared" si="15"/>
        <v>-1.662857702889653E-3</v>
      </c>
      <c r="G105" s="218">
        <v>7.4192040278110767</v>
      </c>
      <c r="H105" s="219">
        <f t="shared" si="15"/>
        <v>0.33672263823291271</v>
      </c>
      <c r="I105" s="218">
        <v>7.3991134372997225</v>
      </c>
      <c r="J105" s="219">
        <f t="shared" si="15"/>
        <v>-2.00905905113542E-2</v>
      </c>
      <c r="K105" s="218">
        <v>7.3389119058002619</v>
      </c>
      <c r="L105" s="219">
        <f t="shared" si="16"/>
        <v>-6.0201531499460614E-2</v>
      </c>
      <c r="M105" s="218"/>
      <c r="N105" s="219"/>
    </row>
    <row r="106" spans="2:14" x14ac:dyDescent="0.25">
      <c r="B106" s="143" t="s">
        <v>89</v>
      </c>
      <c r="C106" s="218">
        <v>5.1605362667583359</v>
      </c>
      <c r="D106" s="219">
        <v>-2.5882101043158263</v>
      </c>
      <c r="E106" s="218">
        <v>6.5688409646233934</v>
      </c>
      <c r="F106" s="219">
        <f t="shared" si="15"/>
        <v>1.4083046978650575</v>
      </c>
      <c r="G106" s="218">
        <v>7.1699071387115501</v>
      </c>
      <c r="H106" s="219">
        <f t="shared" si="15"/>
        <v>0.60106617408815666</v>
      </c>
      <c r="I106" s="218">
        <v>7.2059213433495364</v>
      </c>
      <c r="J106" s="219">
        <f t="shared" si="15"/>
        <v>3.6014204637986325E-2</v>
      </c>
      <c r="K106" s="218">
        <v>6.9657051819553919</v>
      </c>
      <c r="L106" s="219">
        <f t="shared" si="16"/>
        <v>-0.24021616139414448</v>
      </c>
      <c r="M106" s="218"/>
      <c r="N106" s="219"/>
    </row>
    <row r="107" spans="2:14" x14ac:dyDescent="0.25">
      <c r="B107" s="143" t="s">
        <v>91</v>
      </c>
      <c r="C107" s="218">
        <v>7.2765894236482476</v>
      </c>
      <c r="D107" s="219">
        <v>-0.57442010448242353</v>
      </c>
      <c r="E107" s="218">
        <v>7.1657880580957505</v>
      </c>
      <c r="F107" s="219">
        <f t="shared" si="15"/>
        <v>-0.11080136555249709</v>
      </c>
      <c r="G107" s="218">
        <v>7.4580561252563653</v>
      </c>
      <c r="H107" s="219">
        <f t="shared" si="15"/>
        <v>0.29226806716061482</v>
      </c>
      <c r="I107" s="218">
        <v>6.9781878462679403</v>
      </c>
      <c r="J107" s="219">
        <f t="shared" si="15"/>
        <v>-0.47986827898842499</v>
      </c>
      <c r="K107" s="218">
        <v>7.1145564168819986</v>
      </c>
      <c r="L107" s="219">
        <f t="shared" si="16"/>
        <v>0.13636857061405827</v>
      </c>
      <c r="M107" s="218"/>
      <c r="N107" s="219"/>
    </row>
    <row r="108" spans="2:14" x14ac:dyDescent="0.25">
      <c r="B108" s="143" t="s">
        <v>93</v>
      </c>
      <c r="C108" s="218">
        <v>6.5108942351339083</v>
      </c>
      <c r="D108" s="219">
        <v>-1.0289287737156494</v>
      </c>
      <c r="E108" s="218">
        <v>6.5794545249633725</v>
      </c>
      <c r="F108" s="219">
        <f t="shared" si="15"/>
        <v>6.8560289829464161E-2</v>
      </c>
      <c r="G108" s="218">
        <v>6.9214928015654849</v>
      </c>
      <c r="H108" s="219">
        <f t="shared" si="15"/>
        <v>0.34203827660211239</v>
      </c>
      <c r="I108" s="218">
        <v>6.8337751022058493</v>
      </c>
      <c r="J108" s="219">
        <f t="shared" si="15"/>
        <v>-8.7717699359635581E-2</v>
      </c>
      <c r="K108" s="218">
        <v>7.0803069754693713</v>
      </c>
      <c r="L108" s="219">
        <f t="shared" si="16"/>
        <v>0.24653187326352199</v>
      </c>
      <c r="M108" s="218"/>
      <c r="N108" s="219"/>
    </row>
    <row r="109" spans="2:14" ht="15.75" x14ac:dyDescent="0.25">
      <c r="B109" s="146" t="s">
        <v>30</v>
      </c>
      <c r="C109" s="220">
        <v>7.6399587640674662</v>
      </c>
      <c r="D109" s="221">
        <v>-0.49038275083380345</v>
      </c>
      <c r="E109" s="220">
        <v>6.6540103016924208</v>
      </c>
      <c r="F109" s="221">
        <f t="shared" si="15"/>
        <v>-0.98594846237504541</v>
      </c>
      <c r="G109" s="220">
        <v>7.225848037324166</v>
      </c>
      <c r="H109" s="221">
        <f t="shared" si="15"/>
        <v>0.57183773563174523</v>
      </c>
      <c r="I109" s="220">
        <v>7.1890816624489</v>
      </c>
      <c r="J109" s="221">
        <f t="shared" si="15"/>
        <v>-3.6766374875266017E-2</v>
      </c>
      <c r="K109" s="220">
        <v>7.2887844034923557</v>
      </c>
      <c r="L109" s="221">
        <f t="shared" si="16"/>
        <v>9.9702741043455667E-2</v>
      </c>
      <c r="M109" s="220">
        <v>7.4827508353653034</v>
      </c>
      <c r="N109" s="221">
        <v>-3.2974569648724916E-2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4" spans="1:15" ht="48.75" customHeight="1" thickBot="1" x14ac:dyDescent="0.3">
      <c r="B114" s="12" t="s">
        <v>295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v>2020</v>
      </c>
      <c r="D117" s="137"/>
      <c r="E117" s="138">
        <v>2021</v>
      </c>
      <c r="F117" s="137"/>
      <c r="G117" s="138">
        <v>2022</v>
      </c>
      <c r="H117" s="137"/>
      <c r="I117" s="138">
        <v>2023</v>
      </c>
      <c r="J117" s="137"/>
      <c r="K117" s="138">
        <v>2024</v>
      </c>
      <c r="L117" s="137"/>
      <c r="M117" s="138">
        <v>2025</v>
      </c>
      <c r="N117" s="139"/>
    </row>
    <row r="118" spans="1:15" ht="16.5" thickTop="1" thickBot="1" x14ac:dyDescent="0.3">
      <c r="B118" s="107"/>
      <c r="C118" s="140" t="s">
        <v>69</v>
      </c>
      <c r="D118" s="141" t="str">
        <f>CONCATENATE("dif ",RIGHT(C117,2),"/",RIGHT(C117-1,2))</f>
        <v>dif 20/19</v>
      </c>
      <c r="E118" s="142" t="s">
        <v>69</v>
      </c>
      <c r="F118" s="141" t="str">
        <f>CONCATENATE("dif ",RIGHT(E117,2),"/",RIGHT(C117,2))</f>
        <v>dif 21/20</v>
      </c>
      <c r="G118" s="142" t="s">
        <v>69</v>
      </c>
      <c r="H118" s="141" t="str">
        <f>CONCATENATE("dif ",RIGHT(G117,2),"/",RIGHT(E117,2))</f>
        <v>dif 22/21</v>
      </c>
      <c r="I118" s="142" t="s">
        <v>69</v>
      </c>
      <c r="J118" s="141" t="str">
        <f>CONCATENATE("dif ",RIGHT(I117,2),"/",RIGHT(G117,2))</f>
        <v>dif 23/22</v>
      </c>
      <c r="K118" s="142" t="s">
        <v>69</v>
      </c>
      <c r="L118" s="141" t="str">
        <f>CONCATENATE("dif ",RIGHT(K117,2),"/",RIGHT(I117,2))</f>
        <v>dif 24/23</v>
      </c>
      <c r="M118" s="142" t="s">
        <v>69</v>
      </c>
      <c r="N118" s="141" t="str">
        <f>CONCATENATE("dif ",RIGHT(M117,2),"/",RIGHT(K117,2))</f>
        <v>dif 25/24</v>
      </c>
    </row>
    <row r="119" spans="1:15" x14ac:dyDescent="0.25">
      <c r="B119" s="143" t="s">
        <v>71</v>
      </c>
      <c r="C119" s="218">
        <v>8.6530306522240146</v>
      </c>
      <c r="D119" s="219">
        <v>-2.1207018751013607E-2</v>
      </c>
      <c r="E119" s="218">
        <v>6.5042016806722689</v>
      </c>
      <c r="F119" s="219">
        <f t="shared" ref="F119:J121" si="17">IFERROR(E119-C119,"-")</f>
        <v>-2.1488289715517457</v>
      </c>
      <c r="G119" s="218">
        <v>7.8397561506640541</v>
      </c>
      <c r="H119" s="219">
        <f t="shared" si="17"/>
        <v>1.3355544699917852</v>
      </c>
      <c r="I119" s="218">
        <v>7.6294527620030976</v>
      </c>
      <c r="J119" s="219">
        <f t="shared" si="17"/>
        <v>-0.21030338866095644</v>
      </c>
      <c r="K119" s="218">
        <v>7.7992768836015864</v>
      </c>
      <c r="L119" s="219">
        <f t="shared" ref="L119:L121" si="18">IFERROR(K119-I119,"-")</f>
        <v>0.16982412159848881</v>
      </c>
      <c r="M119" s="218">
        <v>8.2206811005863774</v>
      </c>
      <c r="N119" s="219">
        <f t="shared" ref="N119:N121" si="19">IFERROR(M119-K119,"-")</f>
        <v>0.42140421698479091</v>
      </c>
    </row>
    <row r="120" spans="1:15" x14ac:dyDescent="0.25">
      <c r="B120" s="143" t="s">
        <v>73</v>
      </c>
      <c r="C120" s="218">
        <v>9.1680054304785603</v>
      </c>
      <c r="D120" s="219">
        <v>1.1175489784677044</v>
      </c>
      <c r="E120" s="218">
        <v>4.0470588235294116</v>
      </c>
      <c r="F120" s="219">
        <f t="shared" si="17"/>
        <v>-5.1209466069491487</v>
      </c>
      <c r="G120" s="218">
        <v>7.1585677749360617</v>
      </c>
      <c r="H120" s="219">
        <f t="shared" si="17"/>
        <v>3.1115089514066501</v>
      </c>
      <c r="I120" s="218">
        <v>6.7291277985074629</v>
      </c>
      <c r="J120" s="219">
        <f t="shared" si="17"/>
        <v>-0.42943997642859877</v>
      </c>
      <c r="K120" s="218">
        <v>7.3254189944134076</v>
      </c>
      <c r="L120" s="219">
        <f t="shared" si="18"/>
        <v>0.5962911959059447</v>
      </c>
      <c r="M120" s="218">
        <v>7.6376719576719578</v>
      </c>
      <c r="N120" s="219">
        <f t="shared" si="19"/>
        <v>0.31225296325855023</v>
      </c>
    </row>
    <row r="121" spans="1:15" x14ac:dyDescent="0.25">
      <c r="B121" s="143" t="s">
        <v>75</v>
      </c>
      <c r="C121" s="218">
        <v>9.9803084223013041</v>
      </c>
      <c r="D121" s="219">
        <v>2.0719353964802965</v>
      </c>
      <c r="E121" s="218">
        <v>3.8153846153846156</v>
      </c>
      <c r="F121" s="219">
        <f t="shared" si="17"/>
        <v>-6.1649238069166881</v>
      </c>
      <c r="G121" s="218">
        <v>7.3829883497341928</v>
      </c>
      <c r="H121" s="219">
        <f t="shared" si="17"/>
        <v>3.5676037343495772</v>
      </c>
      <c r="I121" s="218">
        <v>6.494187655687794</v>
      </c>
      <c r="J121" s="219">
        <f t="shared" si="17"/>
        <v>-0.88880069404639883</v>
      </c>
      <c r="K121" s="218">
        <v>6.58644785600847</v>
      </c>
      <c r="L121" s="219">
        <f t="shared" si="18"/>
        <v>9.2260200320676056E-2</v>
      </c>
      <c r="M121" s="218"/>
      <c r="N121" s="219"/>
    </row>
    <row r="122" spans="1:15" x14ac:dyDescent="0.25">
      <c r="B122" s="143" t="s">
        <v>77</v>
      </c>
      <c r="C122" s="218" t="s">
        <v>250</v>
      </c>
      <c r="D122" s="219" t="s">
        <v>250</v>
      </c>
      <c r="E122" s="218">
        <v>2.0697674418604652</v>
      </c>
      <c r="F122" s="219" t="str">
        <f>IFERROR(E122-C122,"-")</f>
        <v>-</v>
      </c>
      <c r="G122" s="218">
        <v>7.6654097815237883</v>
      </c>
      <c r="H122" s="219">
        <f>IFERROR(G122-E122,"-")</f>
        <v>5.595642339663323</v>
      </c>
      <c r="I122" s="218">
        <v>6.8568426950553301</v>
      </c>
      <c r="J122" s="219">
        <f>IFERROR(I122-G122,"-")</f>
        <v>-0.80856708646845821</v>
      </c>
      <c r="K122" s="218">
        <v>7.2563217110393223</v>
      </c>
      <c r="L122" s="219">
        <f>IFERROR(K122-I122,"-")</f>
        <v>0.39947901598399227</v>
      </c>
      <c r="M122" s="218"/>
      <c r="N122" s="219"/>
    </row>
    <row r="123" spans="1:15" x14ac:dyDescent="0.25">
      <c r="B123" s="143" t="s">
        <v>79</v>
      </c>
      <c r="C123" s="218" t="s">
        <v>250</v>
      </c>
      <c r="D123" s="219" t="s">
        <v>250</v>
      </c>
      <c r="E123" s="218">
        <v>2.9821428571428572</v>
      </c>
      <c r="F123" s="219" t="str">
        <f t="shared" ref="F123:J131" si="20">IFERROR(E123-C123,"-")</f>
        <v>-</v>
      </c>
      <c r="G123" s="218">
        <v>7.2070941004388107</v>
      </c>
      <c r="H123" s="219">
        <f t="shared" si="20"/>
        <v>4.2249512432959531</v>
      </c>
      <c r="I123" s="218">
        <v>6.6725205448609701</v>
      </c>
      <c r="J123" s="219">
        <f t="shared" si="20"/>
        <v>-0.53457355557784059</v>
      </c>
      <c r="K123" s="218">
        <v>7.2387146878943796</v>
      </c>
      <c r="L123" s="219">
        <f t="shared" ref="L123:L131" si="21">IFERROR(K123-I123,"-")</f>
        <v>0.56619414303340942</v>
      </c>
      <c r="M123" s="218"/>
      <c r="N123" s="219"/>
    </row>
    <row r="124" spans="1:15" x14ac:dyDescent="0.25">
      <c r="B124" s="143" t="s">
        <v>81</v>
      </c>
      <c r="C124" s="218" t="s">
        <v>250</v>
      </c>
      <c r="D124" s="219" t="s">
        <v>250</v>
      </c>
      <c r="E124" s="218">
        <v>5.4222222222222225</v>
      </c>
      <c r="F124" s="219" t="str">
        <f t="shared" si="20"/>
        <v>-</v>
      </c>
      <c r="G124" s="218">
        <v>8.0422956616347072</v>
      </c>
      <c r="H124" s="219">
        <f t="shared" si="20"/>
        <v>2.6200734394124847</v>
      </c>
      <c r="I124" s="218">
        <v>7.1928683291169735</v>
      </c>
      <c r="J124" s="219">
        <f t="shared" si="20"/>
        <v>-0.84942733251773372</v>
      </c>
      <c r="K124" s="218">
        <v>7.4717546914296769</v>
      </c>
      <c r="L124" s="219">
        <f t="shared" si="21"/>
        <v>0.27888636231270336</v>
      </c>
      <c r="M124" s="218"/>
      <c r="N124" s="219"/>
    </row>
    <row r="125" spans="1:15" x14ac:dyDescent="0.25">
      <c r="B125" s="143" t="s">
        <v>83</v>
      </c>
      <c r="C125" s="218" t="s">
        <v>250</v>
      </c>
      <c r="D125" s="219" t="s">
        <v>250</v>
      </c>
      <c r="E125" s="218">
        <v>6.4112291350531105</v>
      </c>
      <c r="F125" s="219" t="str">
        <f t="shared" si="20"/>
        <v>-</v>
      </c>
      <c r="G125" s="218">
        <v>7.680676270984641</v>
      </c>
      <c r="H125" s="219">
        <f t="shared" si="20"/>
        <v>1.2694471359315305</v>
      </c>
      <c r="I125" s="218">
        <v>7.0888216261350587</v>
      </c>
      <c r="J125" s="219">
        <f t="shared" si="20"/>
        <v>-0.59185464484958228</v>
      </c>
      <c r="K125" s="218">
        <v>7.5208927342444207</v>
      </c>
      <c r="L125" s="219">
        <f t="shared" si="21"/>
        <v>0.432071108109362</v>
      </c>
      <c r="M125" s="218"/>
      <c r="N125" s="219"/>
    </row>
    <row r="126" spans="1:15" x14ac:dyDescent="0.25">
      <c r="B126" s="143" t="s">
        <v>85</v>
      </c>
      <c r="C126" s="218">
        <v>6.7682119205298017</v>
      </c>
      <c r="D126" s="219">
        <v>-1.9659930899502855</v>
      </c>
      <c r="E126" s="218">
        <v>5.0424137931034485</v>
      </c>
      <c r="F126" s="219">
        <f t="shared" si="20"/>
        <v>-1.7257981274263532</v>
      </c>
      <c r="G126" s="218">
        <v>8.3796070100902806</v>
      </c>
      <c r="H126" s="219">
        <f t="shared" si="20"/>
        <v>3.3371932169868321</v>
      </c>
      <c r="I126" s="218">
        <v>7.4306201550387598</v>
      </c>
      <c r="J126" s="219">
        <f t="shared" si="20"/>
        <v>-0.94898685505152081</v>
      </c>
      <c r="K126" s="218">
        <v>8.2123629112662009</v>
      </c>
      <c r="L126" s="219">
        <f t="shared" si="21"/>
        <v>0.78174275622744105</v>
      </c>
      <c r="M126" s="218"/>
      <c r="N126" s="219"/>
    </row>
    <row r="127" spans="1:15" x14ac:dyDescent="0.25">
      <c r="B127" s="143" t="s">
        <v>87</v>
      </c>
      <c r="C127" s="218">
        <v>5.57085020242915</v>
      </c>
      <c r="D127" s="219">
        <v>-3.3044382147374405</v>
      </c>
      <c r="E127" s="218">
        <v>7.7452655031563316</v>
      </c>
      <c r="F127" s="219">
        <f t="shared" si="20"/>
        <v>2.1744153007271816</v>
      </c>
      <c r="G127" s="218">
        <v>7.5430274431888735</v>
      </c>
      <c r="H127" s="219">
        <f t="shared" si="20"/>
        <v>-0.20223805996745803</v>
      </c>
      <c r="I127" s="218">
        <v>7.533498492029298</v>
      </c>
      <c r="J127" s="219">
        <f t="shared" si="20"/>
        <v>-9.5289511595755272E-3</v>
      </c>
      <c r="K127" s="218">
        <v>7.5409499080385158</v>
      </c>
      <c r="L127" s="219">
        <f t="shared" si="21"/>
        <v>7.4514160092178372E-3</v>
      </c>
      <c r="M127" s="218"/>
      <c r="N127" s="219"/>
    </row>
    <row r="128" spans="1:15" x14ac:dyDescent="0.25">
      <c r="A128" s="149"/>
      <c r="B128" s="143" t="s">
        <v>89</v>
      </c>
      <c r="C128" s="218">
        <v>3.9648609077598831</v>
      </c>
      <c r="D128" s="219">
        <v>-3.8540766429294928</v>
      </c>
      <c r="E128" s="218">
        <v>7.1007009011586328</v>
      </c>
      <c r="F128" s="219">
        <f t="shared" si="20"/>
        <v>3.1358399933987497</v>
      </c>
      <c r="G128" s="218">
        <v>7.8303074824220795</v>
      </c>
      <c r="H128" s="219">
        <f t="shared" si="20"/>
        <v>0.72960658126344669</v>
      </c>
      <c r="I128" s="218">
        <v>7.0412095510279338</v>
      </c>
      <c r="J128" s="219">
        <f t="shared" si="20"/>
        <v>-0.78909793139414575</v>
      </c>
      <c r="K128" s="218">
        <v>7.3660401115208201</v>
      </c>
      <c r="L128" s="219">
        <f t="shared" si="21"/>
        <v>0.32483056049288628</v>
      </c>
      <c r="M128" s="218"/>
      <c r="N128" s="219"/>
    </row>
    <row r="129" spans="2:15" x14ac:dyDescent="0.25">
      <c r="B129" s="143" t="s">
        <v>91</v>
      </c>
      <c r="C129" s="218">
        <v>7.705363703159442</v>
      </c>
      <c r="D129" s="219">
        <v>-0.38217105684539376</v>
      </c>
      <c r="E129" s="218">
        <v>7.5264134780125644</v>
      </c>
      <c r="F129" s="219">
        <f t="shared" si="20"/>
        <v>-0.17895022514687753</v>
      </c>
      <c r="G129" s="218">
        <v>7.7274300932090547</v>
      </c>
      <c r="H129" s="219">
        <f t="shared" si="20"/>
        <v>0.20101661519649028</v>
      </c>
      <c r="I129" s="218">
        <v>7.0028126352228472</v>
      </c>
      <c r="J129" s="219">
        <f t="shared" si="20"/>
        <v>-0.72461745798620747</v>
      </c>
      <c r="K129" s="218">
        <v>7.3525042444821729</v>
      </c>
      <c r="L129" s="219">
        <f t="shared" si="21"/>
        <v>0.34969160925932563</v>
      </c>
      <c r="M129" s="218"/>
      <c r="N129" s="219"/>
    </row>
    <row r="130" spans="2:15" x14ac:dyDescent="0.25">
      <c r="B130" s="143" t="s">
        <v>93</v>
      </c>
      <c r="C130" s="218">
        <v>7.0630990415335466</v>
      </c>
      <c r="D130" s="219">
        <v>-0.29745040901590425</v>
      </c>
      <c r="E130" s="218">
        <v>6.7358556056924677</v>
      </c>
      <c r="F130" s="219">
        <f t="shared" si="20"/>
        <v>-0.32724343584107896</v>
      </c>
      <c r="G130" s="218">
        <v>7.4731719187249057</v>
      </c>
      <c r="H130" s="219">
        <f t="shared" si="20"/>
        <v>0.73731631303243805</v>
      </c>
      <c r="I130" s="218">
        <v>6.727220366317245</v>
      </c>
      <c r="J130" s="219">
        <f t="shared" si="20"/>
        <v>-0.74595155240766076</v>
      </c>
      <c r="K130" s="218">
        <v>6.8791851771589556</v>
      </c>
      <c r="L130" s="219">
        <f t="shared" si="21"/>
        <v>0.15196481084171065</v>
      </c>
      <c r="M130" s="218"/>
      <c r="N130" s="219"/>
    </row>
    <row r="131" spans="2:15" ht="15.75" x14ac:dyDescent="0.25">
      <c r="B131" s="146" t="s">
        <v>30</v>
      </c>
      <c r="C131" s="220">
        <v>8.6881922354654506</v>
      </c>
      <c r="D131" s="221">
        <v>0.26016761897956364</v>
      </c>
      <c r="E131" s="220">
        <v>6.9136660747345751</v>
      </c>
      <c r="F131" s="221">
        <f t="shared" si="20"/>
        <v>-1.7745261607308755</v>
      </c>
      <c r="G131" s="220">
        <v>7.6641018205919513</v>
      </c>
      <c r="H131" s="221">
        <f t="shared" si="20"/>
        <v>0.75043574585737627</v>
      </c>
      <c r="I131" s="220">
        <v>7.0465085514504393</v>
      </c>
      <c r="J131" s="221">
        <f t="shared" si="20"/>
        <v>-0.61759326914151202</v>
      </c>
      <c r="K131" s="220">
        <v>7.3817870332905757</v>
      </c>
      <c r="L131" s="221">
        <f t="shared" si="21"/>
        <v>0.33527848184013642</v>
      </c>
      <c r="M131" s="220">
        <v>7.919914837864396</v>
      </c>
      <c r="N131" s="221">
        <v>0.36729208873118946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296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v>2020</v>
      </c>
      <c r="D139" s="137"/>
      <c r="E139" s="138">
        <v>2021</v>
      </c>
      <c r="F139" s="137"/>
      <c r="G139" s="138">
        <v>2022</v>
      </c>
      <c r="H139" s="137"/>
      <c r="I139" s="138">
        <v>2023</v>
      </c>
      <c r="J139" s="137"/>
      <c r="K139" s="138">
        <v>2024</v>
      </c>
      <c r="L139" s="137"/>
      <c r="M139" s="138">
        <v>2025</v>
      </c>
      <c r="N139" s="139"/>
    </row>
    <row r="140" spans="2:15" ht="16.5" thickTop="1" thickBot="1" x14ac:dyDescent="0.3">
      <c r="B140" s="107"/>
      <c r="C140" s="140" t="s">
        <v>69</v>
      </c>
      <c r="D140" s="141" t="str">
        <f>CONCATENATE("dif ",RIGHT(C139,2),"/",RIGHT(C139-1,2))</f>
        <v>dif 20/19</v>
      </c>
      <c r="E140" s="142" t="s">
        <v>69</v>
      </c>
      <c r="F140" s="141" t="str">
        <f>CONCATENATE("dif ",RIGHT(E139,2),"/",RIGHT(C139,2))</f>
        <v>dif 21/20</v>
      </c>
      <c r="G140" s="142" t="s">
        <v>69</v>
      </c>
      <c r="H140" s="141" t="str">
        <f>CONCATENATE("dif ",RIGHT(G139,2),"/",RIGHT(E139,2))</f>
        <v>dif 22/21</v>
      </c>
      <c r="I140" s="142" t="s">
        <v>69</v>
      </c>
      <c r="J140" s="141" t="str">
        <f>CONCATENATE("dif ",RIGHT(I139,2),"/",RIGHT(G139,2))</f>
        <v>dif 23/22</v>
      </c>
      <c r="K140" s="142" t="s">
        <v>69</v>
      </c>
      <c r="L140" s="141" t="str">
        <f>CONCATENATE("dif ",RIGHT(K139,2),"/",RIGHT(I139,2))</f>
        <v>dif 24/23</v>
      </c>
      <c r="M140" s="142" t="s">
        <v>69</v>
      </c>
      <c r="N140" s="141" t="str">
        <f>CONCATENATE("dif ",RIGHT(M139,2),"/",RIGHT(K139,2))</f>
        <v>dif 25/24</v>
      </c>
    </row>
    <row r="141" spans="2:15" x14ac:dyDescent="0.25">
      <c r="B141" s="143" t="s">
        <v>71</v>
      </c>
      <c r="C141" s="218">
        <v>6.9177173191771733</v>
      </c>
      <c r="D141" s="219">
        <v>-1.7796964739262755</v>
      </c>
      <c r="E141" s="218">
        <v>7.5774058577405858</v>
      </c>
      <c r="F141" s="219">
        <f t="shared" ref="F141:J143" si="22">IFERROR(E141-C141,"-")</f>
        <v>0.65968853856341259</v>
      </c>
      <c r="G141" s="218">
        <v>9.500934579439253</v>
      </c>
      <c r="H141" s="219">
        <f t="shared" si="22"/>
        <v>1.9235287216986672</v>
      </c>
      <c r="I141" s="218">
        <v>8.3240911891558849</v>
      </c>
      <c r="J141" s="219">
        <f t="shared" si="22"/>
        <v>-1.1768433902833682</v>
      </c>
      <c r="K141" s="218">
        <v>9.6112149532710287</v>
      </c>
      <c r="L141" s="219">
        <f t="shared" ref="L141:L143" si="23">IFERROR(K141-I141,"-")</f>
        <v>1.2871237641151438</v>
      </c>
      <c r="M141" s="218">
        <v>8.2321326472269867</v>
      </c>
      <c r="N141" s="219">
        <f t="shared" ref="N141:N143" si="24">IFERROR(M141-K141,"-")</f>
        <v>-1.379082306044042</v>
      </c>
    </row>
    <row r="142" spans="2:15" x14ac:dyDescent="0.25">
      <c r="B142" s="143" t="s">
        <v>73</v>
      </c>
      <c r="C142" s="218">
        <v>7.3316831683168315</v>
      </c>
      <c r="D142" s="219">
        <v>-1.0215047511462556</v>
      </c>
      <c r="E142" s="218">
        <v>7.015625</v>
      </c>
      <c r="F142" s="219">
        <f t="shared" si="22"/>
        <v>-0.31605816831683153</v>
      </c>
      <c r="G142" s="218">
        <v>7.2494226327944569</v>
      </c>
      <c r="H142" s="219">
        <f t="shared" si="22"/>
        <v>0.23379763279445687</v>
      </c>
      <c r="I142" s="218">
        <v>7.9921135646687693</v>
      </c>
      <c r="J142" s="219">
        <f t="shared" si="22"/>
        <v>0.74269093187431245</v>
      </c>
      <c r="K142" s="218">
        <v>9.1799802761341223</v>
      </c>
      <c r="L142" s="219">
        <f t="shared" si="23"/>
        <v>1.1878667114653529</v>
      </c>
      <c r="M142" s="218">
        <v>8.9388221841052022</v>
      </c>
      <c r="N142" s="219">
        <f t="shared" si="24"/>
        <v>-0.24115809202892002</v>
      </c>
    </row>
    <row r="143" spans="2:15" x14ac:dyDescent="0.25">
      <c r="B143" s="143" t="s">
        <v>75</v>
      </c>
      <c r="C143" s="218">
        <v>10.029032258064516</v>
      </c>
      <c r="D143" s="219">
        <v>2.0616080156402736</v>
      </c>
      <c r="E143" s="218">
        <v>7.231012658227848</v>
      </c>
      <c r="F143" s="219">
        <f t="shared" si="22"/>
        <v>-2.7980195998366684</v>
      </c>
      <c r="G143" s="218">
        <v>7.4262717321313589</v>
      </c>
      <c r="H143" s="219">
        <f t="shared" si="22"/>
        <v>0.19525907390351094</v>
      </c>
      <c r="I143" s="218">
        <v>8.19392523364486</v>
      </c>
      <c r="J143" s="219">
        <f t="shared" si="22"/>
        <v>0.76765350151350109</v>
      </c>
      <c r="K143" s="218">
        <v>7.9189031505250878</v>
      </c>
      <c r="L143" s="219">
        <f t="shared" si="23"/>
        <v>-0.27502208311977228</v>
      </c>
      <c r="M143" s="218"/>
      <c r="N143" s="219"/>
    </row>
    <row r="144" spans="2:15" x14ac:dyDescent="0.25">
      <c r="B144" s="143" t="s">
        <v>77</v>
      </c>
      <c r="C144" s="218" t="s">
        <v>250</v>
      </c>
      <c r="D144" s="219" t="s">
        <v>250</v>
      </c>
      <c r="E144" s="218">
        <v>7.3420074349442377</v>
      </c>
      <c r="F144" s="219" t="str">
        <f>IFERROR(E144-C144,"-")</f>
        <v>-</v>
      </c>
      <c r="G144" s="218">
        <v>7.5292955892034232</v>
      </c>
      <c r="H144" s="219">
        <f>IFERROR(G144-E144,"-")</f>
        <v>0.18728815425918555</v>
      </c>
      <c r="I144" s="218">
        <v>7.7774952320406863</v>
      </c>
      <c r="J144" s="219">
        <f>IFERROR(I144-G144,"-")</f>
        <v>0.24819964283726303</v>
      </c>
      <c r="K144" s="218">
        <v>9.9245283018867916</v>
      </c>
      <c r="L144" s="219">
        <f>IFERROR(K144-I144,"-")</f>
        <v>2.1470330698461053</v>
      </c>
      <c r="M144" s="218"/>
      <c r="N144" s="219"/>
    </row>
    <row r="145" spans="1:15" x14ac:dyDescent="0.25">
      <c r="B145" s="143" t="s">
        <v>79</v>
      </c>
      <c r="C145" s="218" t="s">
        <v>250</v>
      </c>
      <c r="D145" s="219" t="s">
        <v>250</v>
      </c>
      <c r="E145" s="218">
        <v>6.5496183206106871</v>
      </c>
      <c r="F145" s="219" t="str">
        <f t="shared" ref="F145:J153" si="25">IFERROR(E145-C145,"-")</f>
        <v>-</v>
      </c>
      <c r="G145" s="218">
        <v>7.7900113507377977</v>
      </c>
      <c r="H145" s="219">
        <f t="shared" si="25"/>
        <v>1.2403930301271107</v>
      </c>
      <c r="I145" s="218">
        <v>7.8512089274643522</v>
      </c>
      <c r="J145" s="219">
        <f t="shared" si="25"/>
        <v>6.1197576726554459E-2</v>
      </c>
      <c r="K145" s="218">
        <v>9.1011302795954787</v>
      </c>
      <c r="L145" s="219">
        <f t="shared" ref="L145:L153" si="26">IFERROR(K145-I145,"-")</f>
        <v>1.2499213521311265</v>
      </c>
      <c r="M145" s="218"/>
      <c r="N145" s="219"/>
    </row>
    <row r="146" spans="1:15" x14ac:dyDescent="0.25">
      <c r="B146" s="143" t="s">
        <v>81</v>
      </c>
      <c r="C146" s="218" t="s">
        <v>250</v>
      </c>
      <c r="D146" s="219" t="s">
        <v>250</v>
      </c>
      <c r="E146" s="218">
        <v>7.9567099567099566</v>
      </c>
      <c r="F146" s="219" t="str">
        <f t="shared" si="25"/>
        <v>-</v>
      </c>
      <c r="G146" s="218">
        <v>7.3679031037093115</v>
      </c>
      <c r="H146" s="219">
        <f t="shared" si="25"/>
        <v>-0.58880685300064517</v>
      </c>
      <c r="I146" s="218">
        <v>10.041487839771101</v>
      </c>
      <c r="J146" s="219">
        <f t="shared" si="25"/>
        <v>2.6735847360617893</v>
      </c>
      <c r="K146" s="218">
        <v>8.6592379583033789</v>
      </c>
      <c r="L146" s="219">
        <f t="shared" si="26"/>
        <v>-1.3822498814677218</v>
      </c>
      <c r="M146" s="218"/>
      <c r="N146" s="219"/>
    </row>
    <row r="147" spans="1:15" x14ac:dyDescent="0.25">
      <c r="B147" s="143" t="s">
        <v>83</v>
      </c>
      <c r="C147" s="218" t="s">
        <v>250</v>
      </c>
      <c r="D147" s="219" t="s">
        <v>250</v>
      </c>
      <c r="E147" s="218">
        <v>7.3955555555555552</v>
      </c>
      <c r="F147" s="219" t="str">
        <f t="shared" si="25"/>
        <v>-</v>
      </c>
      <c r="G147" s="218">
        <v>8.3393177737881512</v>
      </c>
      <c r="H147" s="219">
        <f t="shared" si="25"/>
        <v>0.94376221823259598</v>
      </c>
      <c r="I147" s="218">
        <v>9.5324041811846687</v>
      </c>
      <c r="J147" s="219">
        <f t="shared" si="25"/>
        <v>1.1930864073965175</v>
      </c>
      <c r="K147" s="218">
        <v>9.7504288164665525</v>
      </c>
      <c r="L147" s="219">
        <f t="shared" si="26"/>
        <v>0.21802463528188376</v>
      </c>
      <c r="M147" s="218"/>
      <c r="N147" s="219"/>
    </row>
    <row r="148" spans="1:15" x14ac:dyDescent="0.25">
      <c r="B148" s="143" t="s">
        <v>85</v>
      </c>
      <c r="C148" s="218">
        <v>7.3946784922394677</v>
      </c>
      <c r="D148" s="219">
        <v>-0.82032608232594839</v>
      </c>
      <c r="E148" s="218">
        <v>6.5977900552486188</v>
      </c>
      <c r="F148" s="219">
        <f t="shared" si="25"/>
        <v>-0.79688843699084888</v>
      </c>
      <c r="G148" s="218">
        <v>9.4428857715430858</v>
      </c>
      <c r="H148" s="219">
        <f t="shared" si="25"/>
        <v>2.845095716294467</v>
      </c>
      <c r="I148" s="218">
        <v>9.9661354581673312</v>
      </c>
      <c r="J148" s="219">
        <f t="shared" si="25"/>
        <v>0.52324968662424531</v>
      </c>
      <c r="K148" s="218">
        <v>9.4147727272727266</v>
      </c>
      <c r="L148" s="219">
        <f t="shared" si="26"/>
        <v>-0.55136273089460452</v>
      </c>
      <c r="M148" s="218"/>
      <c r="N148" s="219"/>
    </row>
    <row r="149" spans="1:15" x14ac:dyDescent="0.25">
      <c r="B149" s="143" t="s">
        <v>87</v>
      </c>
      <c r="C149" s="218">
        <v>17.828947368421051</v>
      </c>
      <c r="D149" s="219">
        <v>10.929646669120352</v>
      </c>
      <c r="E149" s="218">
        <v>7.3301088270858523</v>
      </c>
      <c r="F149" s="219">
        <f t="shared" si="25"/>
        <v>-10.4988385413352</v>
      </c>
      <c r="G149" s="218">
        <v>9.1776504297994261</v>
      </c>
      <c r="H149" s="219">
        <f t="shared" si="25"/>
        <v>1.8475416027135738</v>
      </c>
      <c r="I149" s="218">
        <v>8.6907849829351544</v>
      </c>
      <c r="J149" s="219">
        <f t="shared" si="25"/>
        <v>-0.48686544686427169</v>
      </c>
      <c r="K149" s="218">
        <v>9.2540394973070015</v>
      </c>
      <c r="L149" s="219">
        <f t="shared" si="26"/>
        <v>0.56325451437184704</v>
      </c>
      <c r="M149" s="218"/>
      <c r="N149" s="219"/>
    </row>
    <row r="150" spans="1:15" x14ac:dyDescent="0.25">
      <c r="A150" s="149"/>
      <c r="B150" s="143" t="s">
        <v>89</v>
      </c>
      <c r="C150" s="218">
        <v>4.7731958762886597</v>
      </c>
      <c r="D150" s="219">
        <v>-3.0567081017634665</v>
      </c>
      <c r="E150" s="218">
        <v>6.9228694714131604</v>
      </c>
      <c r="F150" s="219">
        <f t="shared" si="25"/>
        <v>2.1496735951245007</v>
      </c>
      <c r="G150" s="218">
        <v>7.3299583085169742</v>
      </c>
      <c r="H150" s="219">
        <f t="shared" si="25"/>
        <v>0.40708883710381372</v>
      </c>
      <c r="I150" s="218">
        <v>9.565085771947528</v>
      </c>
      <c r="J150" s="219">
        <f t="shared" si="25"/>
        <v>2.2351274634305538</v>
      </c>
      <c r="K150" s="218">
        <v>8.8236196319018401</v>
      </c>
      <c r="L150" s="219">
        <f t="shared" si="26"/>
        <v>-0.74146614004568789</v>
      </c>
      <c r="M150" s="218"/>
      <c r="N150" s="219"/>
    </row>
    <row r="151" spans="1:15" x14ac:dyDescent="0.25">
      <c r="B151" s="143" t="s">
        <v>91</v>
      </c>
      <c r="C151" s="218">
        <v>7.6947194719471943</v>
      </c>
      <c r="D151" s="219">
        <v>0.59578899066377211</v>
      </c>
      <c r="E151" s="218">
        <v>7.9698209718670077</v>
      </c>
      <c r="F151" s="219">
        <f t="shared" si="25"/>
        <v>0.27510149991981336</v>
      </c>
      <c r="G151" s="218">
        <v>7.955390334572491</v>
      </c>
      <c r="H151" s="219">
        <f t="shared" si="25"/>
        <v>-1.4430637294516657E-2</v>
      </c>
      <c r="I151" s="218">
        <v>8.4321148825065269</v>
      </c>
      <c r="J151" s="219">
        <f t="shared" si="25"/>
        <v>0.47672454793403585</v>
      </c>
      <c r="K151" s="218">
        <v>8.2161835748792278</v>
      </c>
      <c r="L151" s="219">
        <f t="shared" si="26"/>
        <v>-0.21593130762729906</v>
      </c>
      <c r="M151" s="218"/>
      <c r="N151" s="219"/>
    </row>
    <row r="152" spans="1:15" x14ac:dyDescent="0.25">
      <c r="B152" s="143" t="s">
        <v>93</v>
      </c>
      <c r="C152" s="218">
        <v>7.9045454545454543</v>
      </c>
      <c r="D152" s="219">
        <v>0.21922568710359425</v>
      </c>
      <c r="E152" s="218">
        <v>8.2085187539732996</v>
      </c>
      <c r="F152" s="219">
        <f t="shared" si="25"/>
        <v>0.30397329942784523</v>
      </c>
      <c r="G152" s="218">
        <v>7.965578635014837</v>
      </c>
      <c r="H152" s="219">
        <f t="shared" si="25"/>
        <v>-0.24294011895846257</v>
      </c>
      <c r="I152" s="218">
        <v>8.8064864864864862</v>
      </c>
      <c r="J152" s="219">
        <f t="shared" si="25"/>
        <v>0.84090785147164926</v>
      </c>
      <c r="K152" s="218">
        <v>8.446748878923767</v>
      </c>
      <c r="L152" s="219">
        <f t="shared" si="26"/>
        <v>-0.35973760756271922</v>
      </c>
      <c r="M152" s="218"/>
      <c r="N152" s="219"/>
    </row>
    <row r="153" spans="1:15" ht="15.75" x14ac:dyDescent="0.25">
      <c r="B153" s="146" t="s">
        <v>30</v>
      </c>
      <c r="C153" s="220">
        <v>7.5590863952333667</v>
      </c>
      <c r="D153" s="221">
        <v>2.1088647933293458E-2</v>
      </c>
      <c r="E153" s="220">
        <v>7.4559044955904499</v>
      </c>
      <c r="F153" s="221">
        <f t="shared" si="25"/>
        <v>-0.1031818996429168</v>
      </c>
      <c r="G153" s="220">
        <v>7.9858322782902276</v>
      </c>
      <c r="H153" s="221">
        <f t="shared" si="25"/>
        <v>0.52992778269977769</v>
      </c>
      <c r="I153" s="220">
        <v>8.7192205917729133</v>
      </c>
      <c r="J153" s="221">
        <f t="shared" si="25"/>
        <v>0.73338831348268574</v>
      </c>
      <c r="K153" s="220">
        <v>8.8693322149214779</v>
      </c>
      <c r="L153" s="221">
        <f t="shared" si="26"/>
        <v>0.15011162314856463</v>
      </c>
      <c r="M153" s="220">
        <v>8.5854774156660945</v>
      </c>
      <c r="N153" s="221">
        <v>-0.78501529008672755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297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v>2020</v>
      </c>
      <c r="D161" s="137"/>
      <c r="E161" s="138">
        <v>2021</v>
      </c>
      <c r="F161" s="137"/>
      <c r="G161" s="138">
        <v>2022</v>
      </c>
      <c r="H161" s="137"/>
      <c r="I161" s="138">
        <v>2023</v>
      </c>
      <c r="J161" s="137"/>
      <c r="K161" s="138">
        <v>2024</v>
      </c>
      <c r="L161" s="137"/>
      <c r="M161" s="138">
        <v>2025</v>
      </c>
      <c r="N161" s="139"/>
    </row>
    <row r="162" spans="2:14" ht="16.5" thickTop="1" thickBot="1" x14ac:dyDescent="0.3">
      <c r="B162" s="107"/>
      <c r="C162" s="140" t="s">
        <v>69</v>
      </c>
      <c r="D162" s="141" t="str">
        <f>CONCATENATE("dif ",RIGHT(C161,2),"/",RIGHT(C161-1,2))</f>
        <v>dif 20/19</v>
      </c>
      <c r="E162" s="142" t="s">
        <v>69</v>
      </c>
      <c r="F162" s="141" t="str">
        <f>CONCATENATE("dif ",RIGHT(E161,2),"/",RIGHT(C161,2))</f>
        <v>dif 21/20</v>
      </c>
      <c r="G162" s="142" t="s">
        <v>69</v>
      </c>
      <c r="H162" s="141" t="str">
        <f>CONCATENATE("dif ",RIGHT(G161,2),"/",RIGHT(E161,2))</f>
        <v>dif 22/21</v>
      </c>
      <c r="I162" s="142" t="s">
        <v>69</v>
      </c>
      <c r="J162" s="141" t="str">
        <f>CONCATENATE("dif ",RIGHT(I161,2),"/",RIGHT(G161,2))</f>
        <v>dif 23/22</v>
      </c>
      <c r="K162" s="142" t="s">
        <v>69</v>
      </c>
      <c r="L162" s="141" t="str">
        <f>CONCATENATE("dif ",RIGHT(K161,2),"/",RIGHT(I161,2))</f>
        <v>dif 24/23</v>
      </c>
      <c r="M162" s="142" t="s">
        <v>69</v>
      </c>
      <c r="N162" s="141" t="str">
        <f>CONCATENATE("dif ",RIGHT(M161,2),"/",RIGHT(K161,2))</f>
        <v>dif 25/24</v>
      </c>
    </row>
    <row r="163" spans="2:14" x14ac:dyDescent="0.25">
      <c r="B163" s="143" t="s">
        <v>71</v>
      </c>
      <c r="C163" s="218">
        <v>5.5201984408221119</v>
      </c>
      <c r="D163" s="219">
        <v>-2.2250845780458128</v>
      </c>
      <c r="E163" s="218">
        <v>5.8173913043478258</v>
      </c>
      <c r="F163" s="219">
        <f t="shared" ref="F163:J165" si="27">IFERROR(E163-C163,"-")</f>
        <v>0.29719286352571395</v>
      </c>
      <c r="G163" s="218">
        <v>6.5277161862527713</v>
      </c>
      <c r="H163" s="219">
        <f t="shared" si="27"/>
        <v>0.71032488190494547</v>
      </c>
      <c r="I163" s="218">
        <v>6.7374773687386842</v>
      </c>
      <c r="J163" s="219">
        <f t="shared" si="27"/>
        <v>0.20976118248591291</v>
      </c>
      <c r="K163" s="218">
        <v>8.1598639455782305</v>
      </c>
      <c r="L163" s="219">
        <f t="shared" ref="L163:L165" si="28">IFERROR(K163-I163,"-")</f>
        <v>1.4223865768395463</v>
      </c>
      <c r="M163" s="218">
        <v>7.2264875239923221</v>
      </c>
      <c r="N163" s="219">
        <f t="shared" ref="N163:N165" si="29">IFERROR(M163-K163,"-")</f>
        <v>-0.93337642158590839</v>
      </c>
    </row>
    <row r="164" spans="2:14" x14ac:dyDescent="0.25">
      <c r="B164" s="143" t="s">
        <v>73</v>
      </c>
      <c r="C164" s="218">
        <v>6.3634615384615385</v>
      </c>
      <c r="D164" s="219">
        <v>-9.5949165086266497E-2</v>
      </c>
      <c r="E164" s="218">
        <v>4.5502645502645507</v>
      </c>
      <c r="F164" s="219">
        <f t="shared" si="27"/>
        <v>-1.8131969881969878</v>
      </c>
      <c r="G164" s="218">
        <v>5.8839531680440773</v>
      </c>
      <c r="H164" s="219">
        <f t="shared" si="27"/>
        <v>1.3336886177795266</v>
      </c>
      <c r="I164" s="218">
        <v>6.2614051094890515</v>
      </c>
      <c r="J164" s="219">
        <f t="shared" si="27"/>
        <v>0.37745194144497418</v>
      </c>
      <c r="K164" s="218">
        <v>6.1108410306271272</v>
      </c>
      <c r="L164" s="219">
        <f t="shared" si="28"/>
        <v>-0.15056407886192424</v>
      </c>
      <c r="M164" s="218">
        <v>6.3094629156010233</v>
      </c>
      <c r="N164" s="219">
        <f t="shared" si="29"/>
        <v>0.1986218849738961</v>
      </c>
    </row>
    <row r="165" spans="2:14" x14ac:dyDescent="0.25">
      <c r="B165" s="143" t="s">
        <v>75</v>
      </c>
      <c r="C165" s="218">
        <v>8.701013513513514</v>
      </c>
      <c r="D165" s="219">
        <v>2.8607482935014588</v>
      </c>
      <c r="E165" s="218">
        <v>6.5810439560439562</v>
      </c>
      <c r="F165" s="219">
        <f t="shared" si="27"/>
        <v>-2.1199695574695578</v>
      </c>
      <c r="G165" s="218">
        <v>6.0988160291438982</v>
      </c>
      <c r="H165" s="219">
        <f t="shared" si="27"/>
        <v>-0.482227926900058</v>
      </c>
      <c r="I165" s="218">
        <v>6.9642857142857144</v>
      </c>
      <c r="J165" s="219">
        <f t="shared" si="27"/>
        <v>0.86546968514181621</v>
      </c>
      <c r="K165" s="218">
        <v>7.023180154534364</v>
      </c>
      <c r="L165" s="219">
        <f t="shared" si="28"/>
        <v>5.8894440248649538E-2</v>
      </c>
      <c r="M165" s="218"/>
      <c r="N165" s="219"/>
    </row>
    <row r="166" spans="2:14" x14ac:dyDescent="0.25">
      <c r="B166" s="143" t="s">
        <v>77</v>
      </c>
      <c r="C166" s="218" t="s">
        <v>250</v>
      </c>
      <c r="D166" s="219" t="s">
        <v>250</v>
      </c>
      <c r="E166" s="218">
        <v>4.0613107822410148</v>
      </c>
      <c r="F166" s="219" t="str">
        <f>IFERROR(E166-C166,"-")</f>
        <v>-</v>
      </c>
      <c r="G166" s="218">
        <v>5.4952218430034128</v>
      </c>
      <c r="H166" s="219">
        <f>IFERROR(G166-E166,"-")</f>
        <v>1.4339110607623979</v>
      </c>
      <c r="I166" s="218">
        <v>5.9081426648721402</v>
      </c>
      <c r="J166" s="219">
        <f>IFERROR(I166-G166,"-")</f>
        <v>0.41292082186872747</v>
      </c>
      <c r="K166" s="218">
        <v>5.9860979462875195</v>
      </c>
      <c r="L166" s="219">
        <f>IFERROR(K166-I166,"-")</f>
        <v>7.7955281415379218E-2</v>
      </c>
      <c r="M166" s="218"/>
      <c r="N166" s="219"/>
    </row>
    <row r="167" spans="2:14" x14ac:dyDescent="0.25">
      <c r="B167" s="143" t="s">
        <v>79</v>
      </c>
      <c r="C167" s="218" t="s">
        <v>250</v>
      </c>
      <c r="D167" s="219" t="s">
        <v>250</v>
      </c>
      <c r="E167" s="218">
        <v>4.3159065628476085</v>
      </c>
      <c r="F167" s="219" t="str">
        <f t="shared" ref="F167:J175" si="30">IFERROR(E167-C167,"-")</f>
        <v>-</v>
      </c>
      <c r="G167" s="218">
        <v>6.2125546285260231</v>
      </c>
      <c r="H167" s="219">
        <f t="shared" si="30"/>
        <v>1.8966480656784146</v>
      </c>
      <c r="I167" s="218">
        <v>6.3199523052464226</v>
      </c>
      <c r="J167" s="219">
        <f t="shared" si="30"/>
        <v>0.10739767672039946</v>
      </c>
      <c r="K167" s="218">
        <v>7.0540976988292288</v>
      </c>
      <c r="L167" s="219">
        <f t="shared" ref="L167:L175" si="31">IFERROR(K167-I167,"-")</f>
        <v>0.73414539358280617</v>
      </c>
      <c r="M167" s="218"/>
      <c r="N167" s="219"/>
    </row>
    <row r="168" spans="2:14" x14ac:dyDescent="0.25">
      <c r="B168" s="143" t="s">
        <v>81</v>
      </c>
      <c r="C168" s="218" t="s">
        <v>250</v>
      </c>
      <c r="D168" s="219" t="s">
        <v>250</v>
      </c>
      <c r="E168" s="218">
        <v>5.9469496021220163</v>
      </c>
      <c r="F168" s="219" t="str">
        <f t="shared" si="30"/>
        <v>-</v>
      </c>
      <c r="G168" s="218">
        <v>6.8347826086956518</v>
      </c>
      <c r="H168" s="219">
        <f t="shared" si="30"/>
        <v>0.88783300657363551</v>
      </c>
      <c r="I168" s="218">
        <v>6.4923076923076923</v>
      </c>
      <c r="J168" s="219">
        <f t="shared" si="30"/>
        <v>-0.34247491638795946</v>
      </c>
      <c r="K168" s="218">
        <v>6.846736596736597</v>
      </c>
      <c r="L168" s="219">
        <f t="shared" si="31"/>
        <v>0.35442890442890462</v>
      </c>
      <c r="M168" s="218"/>
      <c r="N168" s="219"/>
    </row>
    <row r="169" spans="2:14" x14ac:dyDescent="0.25">
      <c r="B169" s="143" t="s">
        <v>83</v>
      </c>
      <c r="C169" s="218" t="s">
        <v>250</v>
      </c>
      <c r="D169" s="219" t="s">
        <v>250</v>
      </c>
      <c r="E169" s="218">
        <v>6.3998250218722657</v>
      </c>
      <c r="F169" s="219" t="str">
        <f t="shared" si="30"/>
        <v>-</v>
      </c>
      <c r="G169" s="218">
        <v>5.7849790316431564</v>
      </c>
      <c r="H169" s="219">
        <f t="shared" si="30"/>
        <v>-0.61484599022910924</v>
      </c>
      <c r="I169" s="218">
        <v>6.7623158963941083</v>
      </c>
      <c r="J169" s="219">
        <f t="shared" si="30"/>
        <v>0.97733686475095194</v>
      </c>
      <c r="K169" s="218">
        <v>7.4846723044397461</v>
      </c>
      <c r="L169" s="219">
        <f t="shared" si="31"/>
        <v>0.72235640804563772</v>
      </c>
      <c r="M169" s="218"/>
      <c r="N169" s="219"/>
    </row>
    <row r="170" spans="2:14" x14ac:dyDescent="0.25">
      <c r="B170" s="143" t="s">
        <v>85</v>
      </c>
      <c r="C170" s="218">
        <v>7.6909920182440139</v>
      </c>
      <c r="D170" s="219">
        <v>-0.74127586607866469</v>
      </c>
      <c r="E170" s="218">
        <v>7.0756446991404012</v>
      </c>
      <c r="F170" s="219">
        <f t="shared" si="30"/>
        <v>-0.61534731910361273</v>
      </c>
      <c r="G170" s="218">
        <v>7.3377939983779399</v>
      </c>
      <c r="H170" s="219">
        <f t="shared" si="30"/>
        <v>0.26214929923753871</v>
      </c>
      <c r="I170" s="218">
        <v>7.2864745011086471</v>
      </c>
      <c r="J170" s="219">
        <f t="shared" si="30"/>
        <v>-5.1319497269292746E-2</v>
      </c>
      <c r="K170" s="218">
        <v>7.9534117647058826</v>
      </c>
      <c r="L170" s="219">
        <f t="shared" si="31"/>
        <v>0.66693726359723549</v>
      </c>
      <c r="M170" s="218"/>
      <c r="N170" s="219"/>
    </row>
    <row r="171" spans="2:14" x14ac:dyDescent="0.25">
      <c r="B171" s="143" t="s">
        <v>87</v>
      </c>
      <c r="C171" s="218">
        <v>7.98828125</v>
      </c>
      <c r="D171" s="219">
        <v>0.92879678205551919</v>
      </c>
      <c r="E171" s="218">
        <v>7.2506329113924046</v>
      </c>
      <c r="F171" s="219">
        <f t="shared" si="30"/>
        <v>-0.73764833860759538</v>
      </c>
      <c r="G171" s="218">
        <v>7.0207190737355267</v>
      </c>
      <c r="H171" s="219">
        <f t="shared" si="30"/>
        <v>-0.2299138376568779</v>
      </c>
      <c r="I171" s="218">
        <v>6.5264691597863038</v>
      </c>
      <c r="J171" s="219">
        <f t="shared" si="30"/>
        <v>-0.49424991394922291</v>
      </c>
      <c r="K171" s="218">
        <v>6.5689448441247</v>
      </c>
      <c r="L171" s="219">
        <f t="shared" si="31"/>
        <v>4.2475684338396213E-2</v>
      </c>
      <c r="M171" s="218"/>
      <c r="N171" s="219"/>
    </row>
    <row r="172" spans="2:14" x14ac:dyDescent="0.25">
      <c r="B172" s="143" t="s">
        <v>89</v>
      </c>
      <c r="C172" s="218">
        <v>6.2247324613555293</v>
      </c>
      <c r="D172" s="219">
        <v>-0.36968378229929311</v>
      </c>
      <c r="E172" s="218">
        <v>5.982193732193732</v>
      </c>
      <c r="F172" s="219">
        <f t="shared" si="30"/>
        <v>-0.24253872916179731</v>
      </c>
      <c r="G172" s="218">
        <v>6.2266714336789422</v>
      </c>
      <c r="H172" s="219">
        <f t="shared" si="30"/>
        <v>0.2444777014852102</v>
      </c>
      <c r="I172" s="218">
        <v>6.1283255086071984</v>
      </c>
      <c r="J172" s="219">
        <f t="shared" si="30"/>
        <v>-9.8345925071743778E-2</v>
      </c>
      <c r="K172" s="218">
        <v>6.1717967072297784</v>
      </c>
      <c r="L172" s="219">
        <f t="shared" si="31"/>
        <v>4.3471198622579976E-2</v>
      </c>
      <c r="M172" s="218"/>
      <c r="N172" s="219"/>
    </row>
    <row r="173" spans="2:14" x14ac:dyDescent="0.25">
      <c r="B173" s="143" t="s">
        <v>91</v>
      </c>
      <c r="C173" s="218">
        <v>8</v>
      </c>
      <c r="D173" s="219">
        <v>2.5942028985507246</v>
      </c>
      <c r="E173" s="218">
        <v>6.9024390243902438</v>
      </c>
      <c r="F173" s="219">
        <f t="shared" si="30"/>
        <v>-1.0975609756097562</v>
      </c>
      <c r="G173" s="218">
        <v>7.8496287128712874</v>
      </c>
      <c r="H173" s="219">
        <f t="shared" si="30"/>
        <v>0.94718968848104357</v>
      </c>
      <c r="I173" s="218">
        <v>7.0292553191489358</v>
      </c>
      <c r="J173" s="219">
        <f t="shared" si="30"/>
        <v>-0.82037339372235163</v>
      </c>
      <c r="K173" s="218">
        <v>5.8347953216374266</v>
      </c>
      <c r="L173" s="219">
        <f t="shared" si="31"/>
        <v>-1.1944599975115091</v>
      </c>
      <c r="M173" s="218"/>
      <c r="N173" s="219"/>
    </row>
    <row r="174" spans="2:14" x14ac:dyDescent="0.25">
      <c r="B174" s="143" t="s">
        <v>93</v>
      </c>
      <c r="C174" s="218">
        <v>5.0691003911342891</v>
      </c>
      <c r="D174" s="219">
        <v>-0.21564281128262941</v>
      </c>
      <c r="E174" s="218">
        <v>6.2885729331226958</v>
      </c>
      <c r="F174" s="219">
        <f t="shared" si="30"/>
        <v>1.2194725419884067</v>
      </c>
      <c r="G174" s="218">
        <v>6.1374871266735322</v>
      </c>
      <c r="H174" s="219">
        <f t="shared" si="30"/>
        <v>-0.15108580644916358</v>
      </c>
      <c r="I174" s="218">
        <v>5.7238356164383566</v>
      </c>
      <c r="J174" s="219">
        <f t="shared" si="30"/>
        <v>-0.41365151023517566</v>
      </c>
      <c r="K174" s="218">
        <v>6.7889048991354466</v>
      </c>
      <c r="L174" s="219">
        <f t="shared" si="31"/>
        <v>1.06506928269709</v>
      </c>
      <c r="M174" s="218"/>
      <c r="N174" s="219"/>
    </row>
    <row r="175" spans="2:14" ht="15.75" x14ac:dyDescent="0.25">
      <c r="B175" s="146" t="s">
        <v>30</v>
      </c>
      <c r="C175" s="220">
        <v>6.446249620406924</v>
      </c>
      <c r="D175" s="221">
        <v>-0.31768881604195975</v>
      </c>
      <c r="E175" s="220">
        <v>6.1666010756919851</v>
      </c>
      <c r="F175" s="221">
        <f t="shared" si="30"/>
        <v>-0.27964854471493883</v>
      </c>
      <c r="G175" s="220">
        <v>6.3556792873051222</v>
      </c>
      <c r="H175" s="221">
        <f t="shared" si="30"/>
        <v>0.18907821161313709</v>
      </c>
      <c r="I175" s="220">
        <v>6.4696081948264181</v>
      </c>
      <c r="J175" s="221">
        <f t="shared" si="30"/>
        <v>0.11392890752129592</v>
      </c>
      <c r="K175" s="220">
        <v>6.7810325887953127</v>
      </c>
      <c r="L175" s="221">
        <f t="shared" si="31"/>
        <v>0.31142439396889454</v>
      </c>
      <c r="M175" s="220">
        <v>6.6761320030698386</v>
      </c>
      <c r="N175" s="221">
        <v>-0.28871063940251762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298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v>2020</v>
      </c>
      <c r="D183" s="137"/>
      <c r="E183" s="138">
        <v>2021</v>
      </c>
      <c r="F183" s="137"/>
      <c r="G183" s="138">
        <v>2022</v>
      </c>
      <c r="H183" s="137"/>
      <c r="I183" s="138">
        <v>2023</v>
      </c>
      <c r="J183" s="137"/>
      <c r="K183" s="138">
        <v>2024</v>
      </c>
      <c r="L183" s="137"/>
      <c r="M183" s="138">
        <v>2025</v>
      </c>
      <c r="N183" s="139"/>
    </row>
    <row r="184" spans="1:15" ht="16.5" thickTop="1" thickBot="1" x14ac:dyDescent="0.3">
      <c r="B184" s="107"/>
      <c r="C184" s="140" t="s">
        <v>69</v>
      </c>
      <c r="D184" s="141" t="str">
        <f>CONCATENATE("dif ",RIGHT(C183,2),"/",RIGHT(C183-1,2))</f>
        <v>dif 20/19</v>
      </c>
      <c r="E184" s="142" t="s">
        <v>69</v>
      </c>
      <c r="F184" s="141" t="str">
        <f>CONCATENATE("dif ",RIGHT(E183,2),"/",RIGHT(C183,2))</f>
        <v>dif 21/20</v>
      </c>
      <c r="G184" s="142" t="s">
        <v>69</v>
      </c>
      <c r="H184" s="141" t="str">
        <f>CONCATENATE("dif ",RIGHT(G183,2),"/",RIGHT(E183,2))</f>
        <v>dif 22/21</v>
      </c>
      <c r="I184" s="142" t="s">
        <v>69</v>
      </c>
      <c r="J184" s="141" t="str">
        <f>CONCATENATE("dif ",RIGHT(I183,2),"/",RIGHT(G183,2))</f>
        <v>dif 23/22</v>
      </c>
      <c r="K184" s="142" t="s">
        <v>69</v>
      </c>
      <c r="L184" s="141" t="str">
        <f>CONCATENATE("dif ",RIGHT(K183,2),"/",RIGHT(I183,2))</f>
        <v>dif 24/23</v>
      </c>
      <c r="M184" s="142" t="s">
        <v>69</v>
      </c>
      <c r="N184" s="141" t="str">
        <f>CONCATENATE("dif ",RIGHT(M183,2),"/",RIGHT(K183,2))</f>
        <v>dif 25/24</v>
      </c>
    </row>
    <row r="185" spans="1:15" x14ac:dyDescent="0.25">
      <c r="A185" s="149"/>
      <c r="B185" s="143" t="s">
        <v>71</v>
      </c>
      <c r="C185" s="218">
        <v>9.319488817891374</v>
      </c>
      <c r="D185" s="219">
        <v>-1.2973942989917422</v>
      </c>
      <c r="E185" s="218">
        <v>6.3085714285714287</v>
      </c>
      <c r="F185" s="219">
        <f t="shared" ref="F185:J187" si="32">IFERROR(E185-C185,"-")</f>
        <v>-3.0109173893199452</v>
      </c>
      <c r="G185" s="218">
        <v>8.5574162679425836</v>
      </c>
      <c r="H185" s="219">
        <f t="shared" si="32"/>
        <v>2.2488448393711549</v>
      </c>
      <c r="I185" s="218">
        <v>8.6969696969696972</v>
      </c>
      <c r="J185" s="219">
        <f t="shared" si="32"/>
        <v>0.13955342902711365</v>
      </c>
      <c r="K185" s="218">
        <v>8.8498659517426272</v>
      </c>
      <c r="L185" s="219">
        <f t="shared" ref="L185:L187" si="33">IFERROR(K185-I185,"-")</f>
        <v>0.15289625477293001</v>
      </c>
      <c r="M185" s="218">
        <v>7.8496932515337425</v>
      </c>
      <c r="N185" s="219">
        <f t="shared" ref="N185:N187" si="34">IFERROR(M185-K185,"-")</f>
        <v>-1.0001727002088847</v>
      </c>
    </row>
    <row r="186" spans="1:15" x14ac:dyDescent="0.25">
      <c r="B186" s="143" t="s">
        <v>73</v>
      </c>
      <c r="C186" s="218">
        <v>6.2897196261682247</v>
      </c>
      <c r="D186" s="219">
        <v>-3.1202803738317755</v>
      </c>
      <c r="E186" s="218">
        <v>8.6111111111111107</v>
      </c>
      <c r="F186" s="219">
        <f t="shared" si="32"/>
        <v>2.3213914849428861</v>
      </c>
      <c r="G186" s="218">
        <v>5.5938303341902316</v>
      </c>
      <c r="H186" s="219">
        <f t="shared" si="32"/>
        <v>-3.0172807769208791</v>
      </c>
      <c r="I186" s="218">
        <v>7.5101123595505621</v>
      </c>
      <c r="J186" s="219">
        <f t="shared" si="32"/>
        <v>1.9162820253603305</v>
      </c>
      <c r="K186" s="218">
        <v>7.6536796536796539</v>
      </c>
      <c r="L186" s="219">
        <f t="shared" si="33"/>
        <v>0.14356729412909175</v>
      </c>
      <c r="M186" s="218">
        <v>6.2706552706552703</v>
      </c>
      <c r="N186" s="219">
        <f t="shared" si="34"/>
        <v>-1.3830243830243836</v>
      </c>
    </row>
    <row r="187" spans="1:15" x14ac:dyDescent="0.25">
      <c r="B187" s="143" t="s">
        <v>75</v>
      </c>
      <c r="C187" s="218">
        <v>7.180616740088106</v>
      </c>
      <c r="D187" s="219">
        <v>-2.0497355634349299</v>
      </c>
      <c r="E187" s="218">
        <v>5.25</v>
      </c>
      <c r="F187" s="219">
        <f t="shared" si="32"/>
        <v>-1.930616740088106</v>
      </c>
      <c r="G187" s="218">
        <v>7.1073446327683616</v>
      </c>
      <c r="H187" s="219">
        <f t="shared" si="32"/>
        <v>1.8573446327683616</v>
      </c>
      <c r="I187" s="218">
        <v>9.2798742138364787</v>
      </c>
      <c r="J187" s="219">
        <f t="shared" si="32"/>
        <v>2.1725295810681171</v>
      </c>
      <c r="K187" s="218">
        <v>7.7043918918918921</v>
      </c>
      <c r="L187" s="219">
        <f t="shared" si="33"/>
        <v>-1.5754823219445866</v>
      </c>
      <c r="M187" s="218"/>
      <c r="N187" s="219"/>
    </row>
    <row r="188" spans="1:15" x14ac:dyDescent="0.25">
      <c r="B188" s="143" t="s">
        <v>77</v>
      </c>
      <c r="C188" s="218" t="s">
        <v>250</v>
      </c>
      <c r="D188" s="219" t="s">
        <v>250</v>
      </c>
      <c r="E188" s="218">
        <v>5.2121212121212119</v>
      </c>
      <c r="F188" s="219" t="str">
        <f>IFERROR(E188-C188,"-")</f>
        <v>-</v>
      </c>
      <c r="G188" s="218">
        <v>6.235611510791367</v>
      </c>
      <c r="H188" s="219">
        <f>IFERROR(G188-E188,"-")</f>
        <v>1.0234902986701551</v>
      </c>
      <c r="I188" s="218">
        <v>7.8366197183098594</v>
      </c>
      <c r="J188" s="219">
        <f>IFERROR(I188-G188,"-")</f>
        <v>1.6010082075184924</v>
      </c>
      <c r="K188" s="218">
        <v>8.6806930693069315</v>
      </c>
      <c r="L188" s="219">
        <f>IFERROR(K188-I188,"-")</f>
        <v>0.84407335099707215</v>
      </c>
      <c r="M188" s="218"/>
      <c r="N188" s="219"/>
    </row>
    <row r="189" spans="1:15" x14ac:dyDescent="0.25">
      <c r="B189" s="143" t="s">
        <v>79</v>
      </c>
      <c r="C189" s="218" t="s">
        <v>250</v>
      </c>
      <c r="D189" s="219" t="s">
        <v>250</v>
      </c>
      <c r="E189" s="218">
        <v>4.8250000000000002</v>
      </c>
      <c r="F189" s="219" t="str">
        <f t="shared" ref="F189:J197" si="35">IFERROR(E189-C189,"-")</f>
        <v>-</v>
      </c>
      <c r="G189" s="218">
        <v>6.1355140186915884</v>
      </c>
      <c r="H189" s="219">
        <f t="shared" si="35"/>
        <v>1.3105140186915882</v>
      </c>
      <c r="I189" s="218">
        <v>7.5637065637065639</v>
      </c>
      <c r="J189" s="219">
        <f t="shared" si="35"/>
        <v>1.4281925450149755</v>
      </c>
      <c r="K189" s="218">
        <v>8.140703517587939</v>
      </c>
      <c r="L189" s="219">
        <f t="shared" ref="L189:L197" si="36">IFERROR(K189-I189,"-")</f>
        <v>0.57699695388137506</v>
      </c>
      <c r="M189" s="218"/>
      <c r="N189" s="219"/>
    </row>
    <row r="190" spans="1:15" x14ac:dyDescent="0.25">
      <c r="B190" s="143" t="s">
        <v>120</v>
      </c>
      <c r="C190" s="218" t="s">
        <v>250</v>
      </c>
      <c r="D190" s="219" t="s">
        <v>250</v>
      </c>
      <c r="E190" s="218">
        <v>6.8023255813953485</v>
      </c>
      <c r="F190" s="219" t="str">
        <f t="shared" si="35"/>
        <v>-</v>
      </c>
      <c r="G190" s="218">
        <v>6.709677419354839</v>
      </c>
      <c r="H190" s="219">
        <f t="shared" si="35"/>
        <v>-9.2648162040509519E-2</v>
      </c>
      <c r="I190" s="218">
        <v>7.7424657534246579</v>
      </c>
      <c r="J190" s="219">
        <f t="shared" si="35"/>
        <v>1.032788334069819</v>
      </c>
      <c r="K190" s="218">
        <v>8.120075046904315</v>
      </c>
      <c r="L190" s="219">
        <f t="shared" si="36"/>
        <v>0.3776092934796571</v>
      </c>
      <c r="M190" s="218"/>
      <c r="N190" s="219"/>
    </row>
    <row r="191" spans="1:15" x14ac:dyDescent="0.25">
      <c r="B191" s="143" t="s">
        <v>83</v>
      </c>
      <c r="C191" s="218" t="s">
        <v>250</v>
      </c>
      <c r="D191" s="219" t="s">
        <v>250</v>
      </c>
      <c r="E191" s="218">
        <v>9.1930693069306937</v>
      </c>
      <c r="F191" s="219" t="str">
        <f t="shared" si="35"/>
        <v>-</v>
      </c>
      <c r="G191" s="218">
        <v>7.8844696969696972</v>
      </c>
      <c r="H191" s="219">
        <f t="shared" si="35"/>
        <v>-1.3085996099609964</v>
      </c>
      <c r="I191" s="218">
        <v>6.6075036075036078</v>
      </c>
      <c r="J191" s="219">
        <f t="shared" si="35"/>
        <v>-1.2769660894660895</v>
      </c>
      <c r="K191" s="218">
        <v>7.4171974522292992</v>
      </c>
      <c r="L191" s="219">
        <f t="shared" si="36"/>
        <v>0.80969384472569139</v>
      </c>
      <c r="M191" s="218"/>
      <c r="N191" s="219"/>
    </row>
    <row r="192" spans="1:15" x14ac:dyDescent="0.25">
      <c r="B192" s="143" t="s">
        <v>85</v>
      </c>
      <c r="C192" s="218">
        <v>5.0167286245353164</v>
      </c>
      <c r="D192" s="219">
        <v>-5.0937976912541565</v>
      </c>
      <c r="E192" s="218">
        <v>4.776859504132231</v>
      </c>
      <c r="F192" s="219">
        <f t="shared" si="35"/>
        <v>-0.23986912040308539</v>
      </c>
      <c r="G192" s="218">
        <v>8.9580152671755719</v>
      </c>
      <c r="H192" s="219">
        <f t="shared" si="35"/>
        <v>4.1811557630433409</v>
      </c>
      <c r="I192" s="218">
        <v>7.5533199195171026</v>
      </c>
      <c r="J192" s="219">
        <f t="shared" si="35"/>
        <v>-1.4046953476584694</v>
      </c>
      <c r="K192" s="218">
        <v>6.4814814814814818</v>
      </c>
      <c r="L192" s="219">
        <f t="shared" si="36"/>
        <v>-1.0718384380356207</v>
      </c>
      <c r="M192" s="218"/>
      <c r="N192" s="219"/>
    </row>
    <row r="193" spans="2:15" x14ac:dyDescent="0.25">
      <c r="B193" s="143" t="s">
        <v>87</v>
      </c>
      <c r="C193" s="218">
        <v>6.0535714285714288</v>
      </c>
      <c r="D193" s="219">
        <v>-3.185034469551896</v>
      </c>
      <c r="E193" s="218">
        <v>6.3159999999999998</v>
      </c>
      <c r="F193" s="219">
        <f t="shared" si="35"/>
        <v>0.26242857142857101</v>
      </c>
      <c r="G193" s="218">
        <v>7.1208459214501509</v>
      </c>
      <c r="H193" s="219">
        <f t="shared" si="35"/>
        <v>0.8048459214501511</v>
      </c>
      <c r="I193" s="218">
        <v>7.6696165191740411</v>
      </c>
      <c r="J193" s="219">
        <f t="shared" si="35"/>
        <v>0.54877059772389014</v>
      </c>
      <c r="K193" s="218">
        <v>7.8940092165898621</v>
      </c>
      <c r="L193" s="219">
        <f t="shared" si="36"/>
        <v>0.22439269741582102</v>
      </c>
      <c r="M193" s="218"/>
      <c r="N193" s="219"/>
    </row>
    <row r="194" spans="2:15" x14ac:dyDescent="0.25">
      <c r="B194" s="143" t="s">
        <v>89</v>
      </c>
      <c r="C194" s="218">
        <v>7.6309523809523814</v>
      </c>
      <c r="D194" s="219">
        <v>-1.2109593837535009</v>
      </c>
      <c r="E194" s="218">
        <v>5.9019607843137258</v>
      </c>
      <c r="F194" s="219">
        <f t="shared" si="35"/>
        <v>-1.7289915966386555</v>
      </c>
      <c r="G194" s="218">
        <v>6.3746701846965701</v>
      </c>
      <c r="H194" s="219">
        <f t="shared" si="35"/>
        <v>0.47270940038284426</v>
      </c>
      <c r="I194" s="218">
        <v>6.2601880877742948</v>
      </c>
      <c r="J194" s="219">
        <f t="shared" si="35"/>
        <v>-0.11448209692227529</v>
      </c>
      <c r="K194" s="218">
        <v>6.36</v>
      </c>
      <c r="L194" s="219">
        <f t="shared" si="36"/>
        <v>9.9811912225705512E-2</v>
      </c>
      <c r="M194" s="218"/>
      <c r="N194" s="219"/>
    </row>
    <row r="195" spans="2:15" x14ac:dyDescent="0.25">
      <c r="B195" s="143" t="s">
        <v>91</v>
      </c>
      <c r="C195" s="218">
        <v>5.4861111111111107</v>
      </c>
      <c r="D195" s="219">
        <v>-3.2607638888888886</v>
      </c>
      <c r="E195" s="218">
        <v>7.4267515923566876</v>
      </c>
      <c r="F195" s="219">
        <f t="shared" si="35"/>
        <v>1.9406404812455769</v>
      </c>
      <c r="G195" s="218">
        <v>7.4951456310679614</v>
      </c>
      <c r="H195" s="219">
        <f t="shared" si="35"/>
        <v>6.8394038711273808E-2</v>
      </c>
      <c r="I195" s="218">
        <v>7.8169336384439356</v>
      </c>
      <c r="J195" s="219">
        <f t="shared" si="35"/>
        <v>0.32178800737597424</v>
      </c>
      <c r="K195" s="218">
        <v>6.4905660377358494</v>
      </c>
      <c r="L195" s="219">
        <f t="shared" si="36"/>
        <v>-1.3263676007080862</v>
      </c>
      <c r="M195" s="218"/>
      <c r="N195" s="219"/>
    </row>
    <row r="196" spans="2:15" x14ac:dyDescent="0.25">
      <c r="B196" s="143" t="s">
        <v>93</v>
      </c>
      <c r="C196" s="218">
        <v>5.2301587301587302</v>
      </c>
      <c r="D196" s="219">
        <v>-3.5128968253968251</v>
      </c>
      <c r="E196" s="218">
        <v>5.7030965391621127</v>
      </c>
      <c r="F196" s="219">
        <f t="shared" si="35"/>
        <v>0.47293780900338245</v>
      </c>
      <c r="G196" s="218">
        <v>6.3891213389121342</v>
      </c>
      <c r="H196" s="219">
        <f t="shared" si="35"/>
        <v>0.68602479975002151</v>
      </c>
      <c r="I196" s="218">
        <v>6.9157088122605366</v>
      </c>
      <c r="J196" s="219">
        <f t="shared" si="35"/>
        <v>0.52658747334840239</v>
      </c>
      <c r="K196" s="218">
        <v>6.6901408450704229</v>
      </c>
      <c r="L196" s="219">
        <f t="shared" si="36"/>
        <v>-0.22556796719011363</v>
      </c>
      <c r="M196" s="218"/>
      <c r="N196" s="219"/>
    </row>
    <row r="197" spans="2:15" ht="15.75" x14ac:dyDescent="0.25">
      <c r="B197" s="146" t="s">
        <v>30</v>
      </c>
      <c r="C197" s="220">
        <v>6.4966408268733851</v>
      </c>
      <c r="D197" s="221">
        <v>-2.7802822500496926</v>
      </c>
      <c r="E197" s="220">
        <v>6.2224880382775121</v>
      </c>
      <c r="F197" s="221">
        <f t="shared" si="35"/>
        <v>-0.274152788595873</v>
      </c>
      <c r="G197" s="220">
        <v>7.0339242722696431</v>
      </c>
      <c r="H197" s="221">
        <f t="shared" si="35"/>
        <v>0.81143623399213105</v>
      </c>
      <c r="I197" s="220">
        <v>7.4551912568306014</v>
      </c>
      <c r="J197" s="221">
        <f t="shared" si="35"/>
        <v>0.42126698456095824</v>
      </c>
      <c r="K197" s="220">
        <v>7.5349631493798306</v>
      </c>
      <c r="L197" s="221">
        <f t="shared" si="36"/>
        <v>7.9771892549229229E-2</v>
      </c>
      <c r="M197" s="220">
        <v>7.0310192023633675</v>
      </c>
      <c r="N197" s="221">
        <v>-1.1570047497324403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299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v>2020</v>
      </c>
      <c r="D205" s="137"/>
      <c r="E205" s="138">
        <v>2021</v>
      </c>
      <c r="F205" s="137"/>
      <c r="G205" s="138">
        <v>2022</v>
      </c>
      <c r="H205" s="137"/>
      <c r="I205" s="138">
        <v>2023</v>
      </c>
      <c r="J205" s="137"/>
      <c r="K205" s="138">
        <v>2024</v>
      </c>
      <c r="L205" s="137"/>
      <c r="M205" s="138">
        <v>2025</v>
      </c>
      <c r="N205" s="139"/>
    </row>
    <row r="206" spans="2:15" ht="16.5" thickTop="1" thickBot="1" x14ac:dyDescent="0.3">
      <c r="B206" s="107"/>
      <c r="C206" s="140" t="s">
        <v>69</v>
      </c>
      <c r="D206" s="141" t="str">
        <f>CONCATENATE("dif ",RIGHT(C205,2),"/",RIGHT(C205-1,2))</f>
        <v>dif 20/19</v>
      </c>
      <c r="E206" s="142" t="s">
        <v>69</v>
      </c>
      <c r="F206" s="141" t="str">
        <f>CONCATENATE("dif ",RIGHT(E205,2),"/",RIGHT(C205,2))</f>
        <v>dif 21/20</v>
      </c>
      <c r="G206" s="142" t="s">
        <v>69</v>
      </c>
      <c r="H206" s="141" t="str">
        <f>CONCATENATE("dif ",RIGHT(G205,2),"/",RIGHT(E205,2))</f>
        <v>dif 22/21</v>
      </c>
      <c r="I206" s="142" t="s">
        <v>69</v>
      </c>
      <c r="J206" s="141" t="str">
        <f>CONCATENATE("dif ",RIGHT(I205,2),"/",RIGHT(G205,2))</f>
        <v>dif 23/22</v>
      </c>
      <c r="K206" s="142" t="s">
        <v>69</v>
      </c>
      <c r="L206" s="141" t="str">
        <f>CONCATENATE("dif ",RIGHT(K205,2),"/",RIGHT(I205,2))</f>
        <v>dif 24/23</v>
      </c>
      <c r="M206" s="142" t="s">
        <v>69</v>
      </c>
      <c r="N206" s="141" t="str">
        <f>CONCATENATE("dif ",RIGHT(M205,2),"/",RIGHT(K205,2))</f>
        <v>dif 25/24</v>
      </c>
    </row>
    <row r="207" spans="2:15" x14ac:dyDescent="0.25">
      <c r="B207" s="143" t="s">
        <v>71</v>
      </c>
      <c r="C207" s="218">
        <v>6.4727793696275073</v>
      </c>
      <c r="D207" s="219">
        <v>-2.5635842667361297</v>
      </c>
      <c r="E207" s="218">
        <v>6</v>
      </c>
      <c r="F207" s="219">
        <f t="shared" ref="F207:J209" si="37">IFERROR(E207-C207,"-")</f>
        <v>-0.47277936962750733</v>
      </c>
      <c r="G207" s="218">
        <v>5.4202586206896548</v>
      </c>
      <c r="H207" s="219">
        <f t="shared" si="37"/>
        <v>-0.5797413793103452</v>
      </c>
      <c r="I207" s="218">
        <v>7.4215976331360949</v>
      </c>
      <c r="J207" s="219">
        <f t="shared" si="37"/>
        <v>2.0013390124464401</v>
      </c>
      <c r="K207" s="218">
        <v>10.036101083032491</v>
      </c>
      <c r="L207" s="219">
        <f t="shared" ref="L207:L209" si="38">IFERROR(K207-I207,"-")</f>
        <v>2.6145034498963966</v>
      </c>
      <c r="M207" s="218">
        <v>8.822265625</v>
      </c>
      <c r="N207" s="219">
        <f t="shared" ref="N207:N209" si="39">IFERROR(M207-K207,"-")</f>
        <v>-1.2138354580324915</v>
      </c>
    </row>
    <row r="208" spans="2:15" x14ac:dyDescent="0.25">
      <c r="B208" s="143" t="s">
        <v>73</v>
      </c>
      <c r="C208" s="218">
        <v>7.0763358778625953</v>
      </c>
      <c r="D208" s="219">
        <v>-1.5368716693072155</v>
      </c>
      <c r="E208" s="218">
        <v>2.86046511627907</v>
      </c>
      <c r="F208" s="219">
        <f t="shared" si="37"/>
        <v>-4.2158707615835258</v>
      </c>
      <c r="G208" s="218">
        <v>5.7116883116883113</v>
      </c>
      <c r="H208" s="219">
        <f t="shared" si="37"/>
        <v>2.8512231954092413</v>
      </c>
      <c r="I208" s="218">
        <v>6.1691078561917445</v>
      </c>
      <c r="J208" s="219">
        <f t="shared" si="37"/>
        <v>0.45741954450343325</v>
      </c>
      <c r="K208" s="218">
        <v>9.6203288490284002</v>
      </c>
      <c r="L208" s="219">
        <f t="shared" si="38"/>
        <v>3.4512209928366557</v>
      </c>
      <c r="M208" s="218">
        <v>6.4498525073746311</v>
      </c>
      <c r="N208" s="219">
        <f t="shared" si="39"/>
        <v>-3.1704763416537691</v>
      </c>
    </row>
    <row r="209" spans="2:15" x14ac:dyDescent="0.25">
      <c r="B209" s="143" t="s">
        <v>75</v>
      </c>
      <c r="C209" s="218">
        <v>8.3571428571428577</v>
      </c>
      <c r="D209" s="219">
        <v>0.56175380815150344</v>
      </c>
      <c r="E209" s="218">
        <v>5.5</v>
      </c>
      <c r="F209" s="219">
        <f t="shared" si="37"/>
        <v>-2.8571428571428577</v>
      </c>
      <c r="G209" s="218">
        <v>6.5864527629233516</v>
      </c>
      <c r="H209" s="219">
        <f t="shared" si="37"/>
        <v>1.0864527629233516</v>
      </c>
      <c r="I209" s="218">
        <v>7.4685534591194971</v>
      </c>
      <c r="J209" s="219">
        <f t="shared" si="37"/>
        <v>0.88210069619614551</v>
      </c>
      <c r="K209" s="218">
        <v>10.040567951318458</v>
      </c>
      <c r="L209" s="219">
        <f t="shared" si="38"/>
        <v>2.5720144921989609</v>
      </c>
      <c r="M209" s="218"/>
      <c r="N209" s="219"/>
    </row>
    <row r="210" spans="2:15" x14ac:dyDescent="0.25">
      <c r="B210" s="143" t="s">
        <v>77</v>
      </c>
      <c r="C210" s="218" t="s">
        <v>250</v>
      </c>
      <c r="D210" s="219" t="s">
        <v>250</v>
      </c>
      <c r="E210" s="218">
        <v>2.84</v>
      </c>
      <c r="F210" s="219" t="str">
        <f>IFERROR(E210-C210,"-")</f>
        <v>-</v>
      </c>
      <c r="G210" s="218">
        <v>5.3230912476722532</v>
      </c>
      <c r="H210" s="219">
        <f>IFERROR(G210-E210,"-")</f>
        <v>2.4830912476722533</v>
      </c>
      <c r="I210" s="218">
        <v>7.0227048371174732</v>
      </c>
      <c r="J210" s="219">
        <f>IFERROR(I210-G210,"-")</f>
        <v>1.69961358944522</v>
      </c>
      <c r="K210" s="218">
        <v>8.3473684210526322</v>
      </c>
      <c r="L210" s="219">
        <f>IFERROR(K210-I210,"-")</f>
        <v>1.324663583935159</v>
      </c>
      <c r="M210" s="218"/>
      <c r="N210" s="219"/>
    </row>
    <row r="211" spans="2:15" x14ac:dyDescent="0.25">
      <c r="B211" s="143" t="s">
        <v>79</v>
      </c>
      <c r="C211" s="218" t="s">
        <v>250</v>
      </c>
      <c r="D211" s="219" t="s">
        <v>250</v>
      </c>
      <c r="E211" s="218">
        <v>4.5</v>
      </c>
      <c r="F211" s="219" t="str">
        <f t="shared" ref="F211:J219" si="40">IFERROR(E211-C211,"-")</f>
        <v>-</v>
      </c>
      <c r="G211" s="218">
        <v>7.1088270858524787</v>
      </c>
      <c r="H211" s="219">
        <f t="shared" si="40"/>
        <v>2.6088270858524787</v>
      </c>
      <c r="I211" s="218">
        <v>11.213178294573643</v>
      </c>
      <c r="J211" s="219">
        <f t="shared" si="40"/>
        <v>4.1043512087211642</v>
      </c>
      <c r="K211" s="218">
        <v>10.84819734345351</v>
      </c>
      <c r="L211" s="219">
        <f t="shared" ref="L211:L219" si="41">IFERROR(K211-I211,"-")</f>
        <v>-0.36498095112013296</v>
      </c>
      <c r="M211" s="218"/>
      <c r="N211" s="219"/>
    </row>
    <row r="212" spans="2:15" x14ac:dyDescent="0.25">
      <c r="B212" s="143" t="s">
        <v>81</v>
      </c>
      <c r="C212" s="218" t="s">
        <v>250</v>
      </c>
      <c r="D212" s="219" t="s">
        <v>250</v>
      </c>
      <c r="E212" s="218">
        <v>8.8541666666666661</v>
      </c>
      <c r="F212" s="219" t="str">
        <f t="shared" si="40"/>
        <v>-</v>
      </c>
      <c r="G212" s="218">
        <v>6.1521084337349397</v>
      </c>
      <c r="H212" s="219">
        <f t="shared" si="40"/>
        <v>-2.7020582329317264</v>
      </c>
      <c r="I212" s="218">
        <v>11.01419878296146</v>
      </c>
      <c r="J212" s="219">
        <f t="shared" si="40"/>
        <v>4.8620903492265199</v>
      </c>
      <c r="K212" s="218">
        <v>12.085648148148149</v>
      </c>
      <c r="L212" s="219">
        <f t="shared" si="41"/>
        <v>1.0714493651866892</v>
      </c>
      <c r="M212" s="218"/>
      <c r="N212" s="219"/>
    </row>
    <row r="213" spans="2:15" x14ac:dyDescent="0.25">
      <c r="B213" s="143" t="s">
        <v>83</v>
      </c>
      <c r="C213" s="218" t="s">
        <v>250</v>
      </c>
      <c r="D213" s="219" t="s">
        <v>250</v>
      </c>
      <c r="E213" s="218">
        <v>4.8</v>
      </c>
      <c r="F213" s="219" t="str">
        <f t="shared" si="40"/>
        <v>-</v>
      </c>
      <c r="G213" s="218">
        <v>6.0893952673093779</v>
      </c>
      <c r="H213" s="219">
        <f t="shared" si="40"/>
        <v>1.289395267309378</v>
      </c>
      <c r="I213" s="218">
        <v>9.6335260115606935</v>
      </c>
      <c r="J213" s="219">
        <f t="shared" si="40"/>
        <v>3.5441307442513157</v>
      </c>
      <c r="K213" s="218">
        <v>9.9510357815442561</v>
      </c>
      <c r="L213" s="219">
        <f t="shared" si="41"/>
        <v>0.31750976998356251</v>
      </c>
      <c r="M213" s="218"/>
      <c r="N213" s="219"/>
    </row>
    <row r="214" spans="2:15" x14ac:dyDescent="0.25">
      <c r="B214" s="143" t="s">
        <v>85</v>
      </c>
      <c r="C214" s="218">
        <v>8.0295857988165675</v>
      </c>
      <c r="D214" s="219">
        <v>-4.0315762806941358</v>
      </c>
      <c r="E214" s="218">
        <v>7.5269461077844309</v>
      </c>
      <c r="F214" s="219">
        <f t="shared" si="40"/>
        <v>-0.50263969103213668</v>
      </c>
      <c r="G214" s="218">
        <v>5.9843363561417968</v>
      </c>
      <c r="H214" s="219">
        <f t="shared" si="40"/>
        <v>-1.542609751642634</v>
      </c>
      <c r="I214" s="218">
        <v>10.585014409221902</v>
      </c>
      <c r="J214" s="219">
        <f t="shared" si="40"/>
        <v>4.600678053080105</v>
      </c>
      <c r="K214" s="218">
        <v>9.5925196850393704</v>
      </c>
      <c r="L214" s="219">
        <f t="shared" si="41"/>
        <v>-0.99249472418253148</v>
      </c>
      <c r="M214" s="218"/>
      <c r="N214" s="219"/>
    </row>
    <row r="215" spans="2:15" x14ac:dyDescent="0.25">
      <c r="B215" s="143" t="s">
        <v>87</v>
      </c>
      <c r="C215" s="218">
        <v>28.5</v>
      </c>
      <c r="D215" s="219">
        <v>19.409620991253647</v>
      </c>
      <c r="E215" s="218">
        <v>4.8483965014577262</v>
      </c>
      <c r="F215" s="219">
        <f t="shared" si="40"/>
        <v>-23.651603498542272</v>
      </c>
      <c r="G215" s="218">
        <v>7.141089108910891</v>
      </c>
      <c r="H215" s="219">
        <f t="shared" si="40"/>
        <v>2.2926926074531648</v>
      </c>
      <c r="I215" s="218">
        <v>9.3552795031055904</v>
      </c>
      <c r="J215" s="219">
        <f t="shared" si="40"/>
        <v>2.2141903941946994</v>
      </c>
      <c r="K215" s="218">
        <v>8.4372197309417043</v>
      </c>
      <c r="L215" s="219">
        <f t="shared" si="41"/>
        <v>-0.91805977216388612</v>
      </c>
      <c r="M215" s="218"/>
      <c r="N215" s="219"/>
    </row>
    <row r="216" spans="2:15" x14ac:dyDescent="0.25">
      <c r="B216" s="143" t="s">
        <v>89</v>
      </c>
      <c r="C216" s="218">
        <v>4.5789473684210522</v>
      </c>
      <c r="D216" s="219">
        <v>-4.5014384836689798</v>
      </c>
      <c r="E216" s="218">
        <v>5.0696202531645573</v>
      </c>
      <c r="F216" s="219">
        <f t="shared" si="40"/>
        <v>0.49067288474350512</v>
      </c>
      <c r="G216" s="218">
        <v>6.2877291960507762</v>
      </c>
      <c r="H216" s="219">
        <f t="shared" si="40"/>
        <v>1.2181089428862188</v>
      </c>
      <c r="I216" s="218">
        <v>9.9650067294751015</v>
      </c>
      <c r="J216" s="219">
        <f t="shared" si="40"/>
        <v>3.6772775334243253</v>
      </c>
      <c r="K216" s="218">
        <v>7.2849002849002851</v>
      </c>
      <c r="L216" s="219">
        <f t="shared" si="41"/>
        <v>-2.6801064445748164</v>
      </c>
      <c r="M216" s="218"/>
      <c r="N216" s="219"/>
    </row>
    <row r="217" spans="2:15" x14ac:dyDescent="0.25">
      <c r="B217" s="143" t="s">
        <v>91</v>
      </c>
      <c r="C217" s="218">
        <v>5.7807017543859649</v>
      </c>
      <c r="D217" s="219">
        <v>-1.4174689773213522</v>
      </c>
      <c r="E217" s="218">
        <v>5.1133200795228628</v>
      </c>
      <c r="F217" s="219">
        <f t="shared" si="40"/>
        <v>-0.66738167486310207</v>
      </c>
      <c r="G217" s="218">
        <v>5.8250773993808052</v>
      </c>
      <c r="H217" s="219">
        <f t="shared" si="40"/>
        <v>0.71175731985794233</v>
      </c>
      <c r="I217" s="218">
        <v>7.9652294853963834</v>
      </c>
      <c r="J217" s="219">
        <f t="shared" si="40"/>
        <v>2.1401520860155783</v>
      </c>
      <c r="K217" s="218">
        <v>5.5432300163132133</v>
      </c>
      <c r="L217" s="219">
        <f t="shared" si="41"/>
        <v>-2.4219994690831701</v>
      </c>
      <c r="M217" s="218"/>
      <c r="N217" s="219"/>
    </row>
    <row r="218" spans="2:15" x14ac:dyDescent="0.25">
      <c r="B218" s="143" t="s">
        <v>93</v>
      </c>
      <c r="C218" s="218">
        <v>6.3580246913580245</v>
      </c>
      <c r="D218" s="219">
        <v>-3.4590484793736822</v>
      </c>
      <c r="E218" s="218">
        <v>4.9749715585893064</v>
      </c>
      <c r="F218" s="219">
        <f t="shared" si="40"/>
        <v>-1.3830531327687181</v>
      </c>
      <c r="G218" s="218">
        <v>6.2163461538461542</v>
      </c>
      <c r="H218" s="219">
        <f t="shared" si="40"/>
        <v>1.2413745952568478</v>
      </c>
      <c r="I218" s="218">
        <v>9.3677419354838705</v>
      </c>
      <c r="J218" s="219">
        <f t="shared" si="40"/>
        <v>3.1513957816377163</v>
      </c>
      <c r="K218" s="218">
        <v>7.8854805725971371</v>
      </c>
      <c r="L218" s="219">
        <f t="shared" si="41"/>
        <v>-1.4822613628867334</v>
      </c>
      <c r="M218" s="218"/>
      <c r="N218" s="219"/>
    </row>
    <row r="219" spans="2:15" ht="15.75" x14ac:dyDescent="0.25">
      <c r="B219" s="146" t="s">
        <v>30</v>
      </c>
      <c r="C219" s="220">
        <v>7.0369206598586018</v>
      </c>
      <c r="D219" s="221">
        <v>-2.785076811696392</v>
      </c>
      <c r="E219" s="220">
        <v>5.1207054512139258</v>
      </c>
      <c r="F219" s="221">
        <f t="shared" si="40"/>
        <v>-1.916215208644676</v>
      </c>
      <c r="G219" s="220">
        <v>6.1094831911690921</v>
      </c>
      <c r="H219" s="221">
        <f t="shared" si="40"/>
        <v>0.98877773995516627</v>
      </c>
      <c r="I219" s="220">
        <v>8.8479387249380483</v>
      </c>
      <c r="J219" s="221">
        <f t="shared" si="40"/>
        <v>2.7384555337689562</v>
      </c>
      <c r="K219" s="220">
        <v>9.0189776553412919</v>
      </c>
      <c r="L219" s="221">
        <f t="shared" si="41"/>
        <v>0.17103893040324358</v>
      </c>
      <c r="M219" s="220">
        <v>7.4705882352941178</v>
      </c>
      <c r="N219" s="221">
        <v>-2.3380789764802081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298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v>2020</v>
      </c>
      <c r="D227" s="137"/>
      <c r="E227" s="138">
        <v>2021</v>
      </c>
      <c r="F227" s="137"/>
      <c r="G227" s="138">
        <v>2022</v>
      </c>
      <c r="H227" s="137"/>
      <c r="I227" s="138">
        <v>2023</v>
      </c>
      <c r="J227" s="137"/>
      <c r="K227" s="138">
        <v>2024</v>
      </c>
      <c r="L227" s="137"/>
      <c r="M227" s="138">
        <v>2025</v>
      </c>
      <c r="N227" s="139"/>
    </row>
    <row r="228" spans="2:15" ht="16.5" thickTop="1" thickBot="1" x14ac:dyDescent="0.3">
      <c r="B228" s="107"/>
      <c r="C228" s="140" t="s">
        <v>69</v>
      </c>
      <c r="D228" s="141" t="str">
        <f>CONCATENATE("dif ",RIGHT(C227,2),"/",RIGHT(C227-1,2))</f>
        <v>dif 20/19</v>
      </c>
      <c r="E228" s="142" t="s">
        <v>69</v>
      </c>
      <c r="F228" s="141" t="str">
        <f>CONCATENATE("dif ",RIGHT(E227,2),"/",RIGHT(C227,2))</f>
        <v>dif 21/20</v>
      </c>
      <c r="G228" s="142" t="s">
        <v>69</v>
      </c>
      <c r="H228" s="141" t="str">
        <f>CONCATENATE("dif ",RIGHT(G227,2),"/",RIGHT(E227,2))</f>
        <v>dif 22/21</v>
      </c>
      <c r="I228" s="142" t="s">
        <v>69</v>
      </c>
      <c r="J228" s="141" t="str">
        <f>CONCATENATE("dif ",RIGHT(I227,2),"/",RIGHT(G227,2))</f>
        <v>dif 23/22</v>
      </c>
      <c r="K228" s="142" t="s">
        <v>69</v>
      </c>
      <c r="L228" s="141" t="str">
        <f>CONCATENATE("dif ",RIGHT(K227,2),"/",RIGHT(I227,2))</f>
        <v>dif 24/23</v>
      </c>
      <c r="M228" s="142" t="s">
        <v>69</v>
      </c>
      <c r="N228" s="141" t="str">
        <f>CONCATENATE("dif ",RIGHT(M227,2),"/",RIGHT(K227,2))</f>
        <v>dif 25/24</v>
      </c>
    </row>
    <row r="229" spans="2:15" x14ac:dyDescent="0.25">
      <c r="B229" s="143" t="s">
        <v>71</v>
      </c>
      <c r="C229" s="218">
        <v>9.319488817891374</v>
      </c>
      <c r="D229" s="219">
        <v>-1.2973942989917422</v>
      </c>
      <c r="E229" s="218">
        <v>6.3085714285714287</v>
      </c>
      <c r="F229" s="219">
        <f t="shared" ref="F229:J231" si="42">IFERROR(E229-C229,"-")</f>
        <v>-3.0109173893199452</v>
      </c>
      <c r="G229" s="218">
        <v>8.5574162679425836</v>
      </c>
      <c r="H229" s="219">
        <f t="shared" si="42"/>
        <v>2.2488448393711549</v>
      </c>
      <c r="I229" s="218">
        <v>8.6969696969696972</v>
      </c>
      <c r="J229" s="219">
        <f t="shared" si="42"/>
        <v>0.13955342902711365</v>
      </c>
      <c r="K229" s="218">
        <v>8.8498659517426272</v>
      </c>
      <c r="L229" s="219">
        <f t="shared" ref="L229:L231" si="43">IFERROR(K229-I229,"-")</f>
        <v>0.15289625477293001</v>
      </c>
      <c r="M229" s="218">
        <v>7.8496932515337425</v>
      </c>
      <c r="N229" s="219">
        <f t="shared" ref="N229:N231" si="44">IFERROR(M229-K229,"-")</f>
        <v>-1.0001727002088847</v>
      </c>
    </row>
    <row r="230" spans="2:15" x14ac:dyDescent="0.25">
      <c r="B230" s="143" t="s">
        <v>73</v>
      </c>
      <c r="C230" s="218">
        <v>6.2897196261682247</v>
      </c>
      <c r="D230" s="219">
        <v>-3.1202803738317755</v>
      </c>
      <c r="E230" s="218">
        <v>8.6111111111111107</v>
      </c>
      <c r="F230" s="219">
        <f t="shared" si="42"/>
        <v>2.3213914849428861</v>
      </c>
      <c r="G230" s="218">
        <v>5.5938303341902316</v>
      </c>
      <c r="H230" s="219">
        <f t="shared" si="42"/>
        <v>-3.0172807769208791</v>
      </c>
      <c r="I230" s="218">
        <v>7.5101123595505621</v>
      </c>
      <c r="J230" s="219">
        <f t="shared" si="42"/>
        <v>1.9162820253603305</v>
      </c>
      <c r="K230" s="218">
        <v>7.6536796536796539</v>
      </c>
      <c r="L230" s="219">
        <f t="shared" si="43"/>
        <v>0.14356729412909175</v>
      </c>
      <c r="M230" s="218">
        <v>6.2706552706552703</v>
      </c>
      <c r="N230" s="219">
        <f t="shared" si="44"/>
        <v>-1.3830243830243836</v>
      </c>
    </row>
    <row r="231" spans="2:15" x14ac:dyDescent="0.25">
      <c r="B231" s="143" t="s">
        <v>75</v>
      </c>
      <c r="C231" s="218">
        <v>7.180616740088106</v>
      </c>
      <c r="D231" s="219">
        <v>-2.0497355634349299</v>
      </c>
      <c r="E231" s="218">
        <v>5.25</v>
      </c>
      <c r="F231" s="219">
        <f t="shared" si="42"/>
        <v>-1.930616740088106</v>
      </c>
      <c r="G231" s="218">
        <v>7.1073446327683616</v>
      </c>
      <c r="H231" s="219">
        <f t="shared" si="42"/>
        <v>1.8573446327683616</v>
      </c>
      <c r="I231" s="218">
        <v>9.2798742138364787</v>
      </c>
      <c r="J231" s="219">
        <f t="shared" si="42"/>
        <v>2.1725295810681171</v>
      </c>
      <c r="K231" s="218">
        <v>7.7043918918918921</v>
      </c>
      <c r="L231" s="219">
        <f t="shared" si="43"/>
        <v>-1.5754823219445866</v>
      </c>
      <c r="M231" s="218"/>
      <c r="N231" s="219"/>
    </row>
    <row r="232" spans="2:15" x14ac:dyDescent="0.25">
      <c r="B232" s="143" t="s">
        <v>77</v>
      </c>
      <c r="C232" s="218" t="s">
        <v>250</v>
      </c>
      <c r="D232" s="219" t="s">
        <v>250</v>
      </c>
      <c r="E232" s="218">
        <v>5.2121212121212119</v>
      </c>
      <c r="F232" s="219" t="str">
        <f>IFERROR(E232-C232,"-")</f>
        <v>-</v>
      </c>
      <c r="G232" s="218">
        <v>6.235611510791367</v>
      </c>
      <c r="H232" s="219">
        <f>IFERROR(G232-E232,"-")</f>
        <v>1.0234902986701551</v>
      </c>
      <c r="I232" s="218">
        <v>7.8366197183098594</v>
      </c>
      <c r="J232" s="219">
        <f>IFERROR(I232-G232,"-")</f>
        <v>1.6010082075184924</v>
      </c>
      <c r="K232" s="218">
        <v>8.6806930693069315</v>
      </c>
      <c r="L232" s="219">
        <f>IFERROR(K232-I232,"-")</f>
        <v>0.84407335099707215</v>
      </c>
      <c r="M232" s="218"/>
      <c r="N232" s="219"/>
    </row>
    <row r="233" spans="2:15" x14ac:dyDescent="0.25">
      <c r="B233" s="143" t="s">
        <v>79</v>
      </c>
      <c r="C233" s="218" t="s">
        <v>250</v>
      </c>
      <c r="D233" s="219" t="s">
        <v>250</v>
      </c>
      <c r="E233" s="218">
        <v>4.8250000000000002</v>
      </c>
      <c r="F233" s="219" t="str">
        <f t="shared" ref="F233:J241" si="45">IFERROR(E233-C233,"-")</f>
        <v>-</v>
      </c>
      <c r="G233" s="218">
        <v>6.1355140186915884</v>
      </c>
      <c r="H233" s="219">
        <f t="shared" si="45"/>
        <v>1.3105140186915882</v>
      </c>
      <c r="I233" s="218">
        <v>7.5637065637065639</v>
      </c>
      <c r="J233" s="219">
        <f t="shared" si="45"/>
        <v>1.4281925450149755</v>
      </c>
      <c r="K233" s="218">
        <v>8.140703517587939</v>
      </c>
      <c r="L233" s="219">
        <f t="shared" ref="L233:L241" si="46">IFERROR(K233-I233,"-")</f>
        <v>0.57699695388137506</v>
      </c>
      <c r="M233" s="218"/>
      <c r="N233" s="219"/>
    </row>
    <row r="234" spans="2:15" x14ac:dyDescent="0.25">
      <c r="B234" s="143" t="s">
        <v>81</v>
      </c>
      <c r="C234" s="218" t="s">
        <v>250</v>
      </c>
      <c r="D234" s="219" t="s">
        <v>250</v>
      </c>
      <c r="E234" s="218">
        <v>6.8023255813953485</v>
      </c>
      <c r="F234" s="219" t="str">
        <f t="shared" si="45"/>
        <v>-</v>
      </c>
      <c r="G234" s="218">
        <v>6.709677419354839</v>
      </c>
      <c r="H234" s="219">
        <f t="shared" si="45"/>
        <v>-9.2648162040509519E-2</v>
      </c>
      <c r="I234" s="218">
        <v>7.7424657534246579</v>
      </c>
      <c r="J234" s="219">
        <f t="shared" si="45"/>
        <v>1.032788334069819</v>
      </c>
      <c r="K234" s="218">
        <v>8.120075046904315</v>
      </c>
      <c r="L234" s="219">
        <f t="shared" si="46"/>
        <v>0.3776092934796571</v>
      </c>
      <c r="M234" s="218"/>
      <c r="N234" s="219"/>
    </row>
    <row r="235" spans="2:15" x14ac:dyDescent="0.25">
      <c r="B235" s="143" t="s">
        <v>83</v>
      </c>
      <c r="C235" s="218" t="s">
        <v>250</v>
      </c>
      <c r="D235" s="219" t="s">
        <v>250</v>
      </c>
      <c r="E235" s="218">
        <v>9.1930693069306937</v>
      </c>
      <c r="F235" s="219" t="str">
        <f t="shared" si="45"/>
        <v>-</v>
      </c>
      <c r="G235" s="218">
        <v>7.8844696969696972</v>
      </c>
      <c r="H235" s="219">
        <f t="shared" si="45"/>
        <v>-1.3085996099609964</v>
      </c>
      <c r="I235" s="218">
        <v>6.6075036075036078</v>
      </c>
      <c r="J235" s="219">
        <f t="shared" si="45"/>
        <v>-1.2769660894660895</v>
      </c>
      <c r="K235" s="218">
        <v>7.4171974522292992</v>
      </c>
      <c r="L235" s="219">
        <f t="shared" si="46"/>
        <v>0.80969384472569139</v>
      </c>
      <c r="M235" s="218"/>
      <c r="N235" s="219"/>
    </row>
    <row r="236" spans="2:15" x14ac:dyDescent="0.25">
      <c r="B236" s="143" t="s">
        <v>85</v>
      </c>
      <c r="C236" s="218">
        <v>5.0167286245353164</v>
      </c>
      <c r="D236" s="219">
        <v>-5.0937976912541565</v>
      </c>
      <c r="E236" s="218">
        <v>4.776859504132231</v>
      </c>
      <c r="F236" s="219">
        <f t="shared" si="45"/>
        <v>-0.23986912040308539</v>
      </c>
      <c r="G236" s="218">
        <v>8.9580152671755719</v>
      </c>
      <c r="H236" s="219">
        <f t="shared" si="45"/>
        <v>4.1811557630433409</v>
      </c>
      <c r="I236" s="218">
        <v>7.5533199195171026</v>
      </c>
      <c r="J236" s="219">
        <f t="shared" si="45"/>
        <v>-1.4046953476584694</v>
      </c>
      <c r="K236" s="218">
        <v>6.4814814814814818</v>
      </c>
      <c r="L236" s="219">
        <f t="shared" si="46"/>
        <v>-1.0718384380356207</v>
      </c>
      <c r="M236" s="218"/>
      <c r="N236" s="219"/>
    </row>
    <row r="237" spans="2:15" x14ac:dyDescent="0.25">
      <c r="B237" s="143" t="s">
        <v>87</v>
      </c>
      <c r="C237" s="218">
        <v>6.0535714285714288</v>
      </c>
      <c r="D237" s="219">
        <v>-3.185034469551896</v>
      </c>
      <c r="E237" s="218">
        <v>6.3159999999999998</v>
      </c>
      <c r="F237" s="219">
        <f t="shared" si="45"/>
        <v>0.26242857142857101</v>
      </c>
      <c r="G237" s="218">
        <v>7.1208459214501509</v>
      </c>
      <c r="H237" s="219">
        <f t="shared" si="45"/>
        <v>0.8048459214501511</v>
      </c>
      <c r="I237" s="218">
        <v>7.6696165191740411</v>
      </c>
      <c r="J237" s="219">
        <f t="shared" si="45"/>
        <v>0.54877059772389014</v>
      </c>
      <c r="K237" s="218">
        <v>7.8940092165898621</v>
      </c>
      <c r="L237" s="219">
        <f t="shared" si="46"/>
        <v>0.22439269741582102</v>
      </c>
      <c r="M237" s="218"/>
      <c r="N237" s="219"/>
    </row>
    <row r="238" spans="2:15" x14ac:dyDescent="0.25">
      <c r="B238" s="143" t="s">
        <v>89</v>
      </c>
      <c r="C238" s="218">
        <v>7.6309523809523814</v>
      </c>
      <c r="D238" s="219">
        <v>-1.2109593837535009</v>
      </c>
      <c r="E238" s="218">
        <v>5.9019607843137258</v>
      </c>
      <c r="F238" s="219">
        <f t="shared" si="45"/>
        <v>-1.7289915966386555</v>
      </c>
      <c r="G238" s="218">
        <v>6.3746701846965701</v>
      </c>
      <c r="H238" s="219">
        <f t="shared" si="45"/>
        <v>0.47270940038284426</v>
      </c>
      <c r="I238" s="218">
        <v>6.2601880877742948</v>
      </c>
      <c r="J238" s="219">
        <f t="shared" si="45"/>
        <v>-0.11448209692227529</v>
      </c>
      <c r="K238" s="218">
        <v>6.36</v>
      </c>
      <c r="L238" s="219">
        <f t="shared" si="46"/>
        <v>9.9811912225705512E-2</v>
      </c>
      <c r="M238" s="218"/>
      <c r="N238" s="219"/>
    </row>
    <row r="239" spans="2:15" x14ac:dyDescent="0.25">
      <c r="B239" s="143" t="s">
        <v>91</v>
      </c>
      <c r="C239" s="218">
        <v>5.4861111111111107</v>
      </c>
      <c r="D239" s="219">
        <v>-3.2607638888888886</v>
      </c>
      <c r="E239" s="218">
        <v>7.4267515923566876</v>
      </c>
      <c r="F239" s="219">
        <f t="shared" si="45"/>
        <v>1.9406404812455769</v>
      </c>
      <c r="G239" s="218">
        <v>7.4951456310679614</v>
      </c>
      <c r="H239" s="219">
        <f t="shared" si="45"/>
        <v>6.8394038711273808E-2</v>
      </c>
      <c r="I239" s="218">
        <v>7.8169336384439356</v>
      </c>
      <c r="J239" s="219">
        <f t="shared" si="45"/>
        <v>0.32178800737597424</v>
      </c>
      <c r="K239" s="218">
        <v>6.4905660377358494</v>
      </c>
      <c r="L239" s="219">
        <f t="shared" si="46"/>
        <v>-1.3263676007080862</v>
      </c>
      <c r="M239" s="218"/>
      <c r="N239" s="219"/>
    </row>
    <row r="240" spans="2:15" x14ac:dyDescent="0.25">
      <c r="B240" s="143" t="s">
        <v>93</v>
      </c>
      <c r="C240" s="218">
        <v>5.2301587301587302</v>
      </c>
      <c r="D240" s="219">
        <v>-3.5128968253968251</v>
      </c>
      <c r="E240" s="218">
        <v>5.7030965391621127</v>
      </c>
      <c r="F240" s="219">
        <f t="shared" si="45"/>
        <v>0.47293780900338245</v>
      </c>
      <c r="G240" s="218">
        <v>6.3891213389121342</v>
      </c>
      <c r="H240" s="219">
        <f t="shared" si="45"/>
        <v>0.68602479975002151</v>
      </c>
      <c r="I240" s="218">
        <v>6.9157088122605366</v>
      </c>
      <c r="J240" s="219">
        <f t="shared" si="45"/>
        <v>0.52658747334840239</v>
      </c>
      <c r="K240" s="218">
        <v>6.6901408450704229</v>
      </c>
      <c r="L240" s="219">
        <f t="shared" si="46"/>
        <v>-0.22556796719011363</v>
      </c>
      <c r="M240" s="218"/>
      <c r="N240" s="219"/>
    </row>
    <row r="241" spans="2:15" ht="15.75" x14ac:dyDescent="0.25">
      <c r="B241" s="146" t="s">
        <v>30</v>
      </c>
      <c r="C241" s="220">
        <v>6.4966408268733851</v>
      </c>
      <c r="D241" s="221">
        <v>-2.7802822500496926</v>
      </c>
      <c r="E241" s="220">
        <v>6.2224880382775121</v>
      </c>
      <c r="F241" s="221">
        <f t="shared" si="45"/>
        <v>-0.274152788595873</v>
      </c>
      <c r="G241" s="220">
        <v>7.0339242722696431</v>
      </c>
      <c r="H241" s="221">
        <f t="shared" si="45"/>
        <v>0.81143623399213105</v>
      </c>
      <c r="I241" s="220">
        <v>7.4551912568306014</v>
      </c>
      <c r="J241" s="221">
        <f t="shared" si="45"/>
        <v>0.42126698456095824</v>
      </c>
      <c r="K241" s="220">
        <v>7.5349631493798306</v>
      </c>
      <c r="L241" s="221">
        <f t="shared" si="46"/>
        <v>7.9771892549229229E-2</v>
      </c>
      <c r="M241" s="220">
        <v>7.0310192023633675</v>
      </c>
      <c r="N241" s="221">
        <v>-1.1570047497324403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300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v>2020</v>
      </c>
      <c r="D249" s="137"/>
      <c r="E249" s="138">
        <v>2021</v>
      </c>
      <c r="F249" s="137"/>
      <c r="G249" s="138">
        <v>2022</v>
      </c>
      <c r="H249" s="137"/>
      <c r="I249" s="138">
        <v>2023</v>
      </c>
      <c r="J249" s="137"/>
      <c r="K249" s="138">
        <v>2024</v>
      </c>
      <c r="L249" s="137"/>
      <c r="M249" s="138">
        <v>2025</v>
      </c>
      <c r="N249" s="139"/>
    </row>
    <row r="250" spans="2:15" ht="16.5" thickTop="1" thickBot="1" x14ac:dyDescent="0.3">
      <c r="B250" s="107"/>
      <c r="C250" s="140" t="s">
        <v>69</v>
      </c>
      <c r="D250" s="141" t="str">
        <f>CONCATENATE("dif ",RIGHT(C249,2),"/",RIGHT(C249-1,2))</f>
        <v>dif 20/19</v>
      </c>
      <c r="E250" s="142" t="s">
        <v>69</v>
      </c>
      <c r="F250" s="141" t="str">
        <f>CONCATENATE("dif ",RIGHT(E249,2),"/",RIGHT(C249,2))</f>
        <v>dif 21/20</v>
      </c>
      <c r="G250" s="142" t="s">
        <v>69</v>
      </c>
      <c r="H250" s="141" t="str">
        <f>CONCATENATE("dif ",RIGHT(G249,2),"/",RIGHT(E249,2))</f>
        <v>dif 22/21</v>
      </c>
      <c r="I250" s="142" t="s">
        <v>69</v>
      </c>
      <c r="J250" s="141" t="str">
        <f>CONCATENATE("dif ",RIGHT(I249,2),"/",RIGHT(G249,2))</f>
        <v>dif 23/22</v>
      </c>
      <c r="K250" s="142" t="s">
        <v>69</v>
      </c>
      <c r="L250" s="141" t="str">
        <f>CONCATENATE("dif ",RIGHT(K249,2),"/",RIGHT(I249,2))</f>
        <v>dif 24/23</v>
      </c>
      <c r="M250" s="142" t="s">
        <v>69</v>
      </c>
      <c r="N250" s="141" t="str">
        <f>CONCATENATE("dif ",RIGHT(M249,2),"/",RIGHT(K249,2))</f>
        <v>dif 25/24</v>
      </c>
    </row>
    <row r="251" spans="2:15" x14ac:dyDescent="0.25">
      <c r="B251" s="143" t="s">
        <v>71</v>
      </c>
      <c r="C251" s="218">
        <v>7.6333878887070377</v>
      </c>
      <c r="D251" s="219">
        <v>-0.25972375024783201</v>
      </c>
      <c r="E251" s="218">
        <v>5.2777777777777777</v>
      </c>
      <c r="F251" s="219">
        <f t="shared" ref="F251:J253" si="47">IFERROR(E251-C251,"-")</f>
        <v>-2.35561011092926</v>
      </c>
      <c r="G251" s="218">
        <v>7.3537117903930129</v>
      </c>
      <c r="H251" s="219">
        <f t="shared" si="47"/>
        <v>2.0759340126152352</v>
      </c>
      <c r="I251" s="218">
        <v>7.5425414364640888</v>
      </c>
      <c r="J251" s="219">
        <f t="shared" si="47"/>
        <v>0.18882964607107589</v>
      </c>
      <c r="K251" s="218">
        <v>8.7548701298701292</v>
      </c>
      <c r="L251" s="219">
        <f t="shared" ref="L251:L253" si="48">IFERROR(K251-I251,"-")</f>
        <v>1.2123286934060404</v>
      </c>
      <c r="M251" s="218">
        <v>7.822289156626506</v>
      </c>
      <c r="N251" s="219">
        <f t="shared" ref="N251:N253" si="49">IFERROR(M251-K251,"-")</f>
        <v>-0.93258097324362321</v>
      </c>
    </row>
    <row r="252" spans="2:15" x14ac:dyDescent="0.25">
      <c r="B252" s="143" t="s">
        <v>73</v>
      </c>
      <c r="C252" s="218">
        <v>6.9110486891385765</v>
      </c>
      <c r="D252" s="219">
        <v>-0.65821538012549308</v>
      </c>
      <c r="E252" s="218">
        <v>12</v>
      </c>
      <c r="F252" s="219">
        <f t="shared" si="47"/>
        <v>5.0889513108614235</v>
      </c>
      <c r="G252" s="218">
        <v>8.0563063063063058</v>
      </c>
      <c r="H252" s="219">
        <f t="shared" si="47"/>
        <v>-3.9436936936936942</v>
      </c>
      <c r="I252" s="218">
        <v>8.927819548872181</v>
      </c>
      <c r="J252" s="219">
        <f t="shared" si="47"/>
        <v>0.87151324256587515</v>
      </c>
      <c r="K252" s="218">
        <v>7.9670846394984327</v>
      </c>
      <c r="L252" s="219">
        <f t="shared" si="48"/>
        <v>-0.96073490937374828</v>
      </c>
      <c r="M252" s="218">
        <v>7.8127147766323022</v>
      </c>
      <c r="N252" s="219">
        <f t="shared" si="49"/>
        <v>-0.15436986286613052</v>
      </c>
    </row>
    <row r="253" spans="2:15" x14ac:dyDescent="0.25">
      <c r="B253" s="143" t="s">
        <v>75</v>
      </c>
      <c r="C253" s="218">
        <v>11.471631205673759</v>
      </c>
      <c r="D253" s="219">
        <v>3.6772589113014647</v>
      </c>
      <c r="E253" s="218">
        <v>1</v>
      </c>
      <c r="F253" s="219">
        <f t="shared" si="47"/>
        <v>-10.471631205673759</v>
      </c>
      <c r="G253" s="218">
        <v>7.788349514563107</v>
      </c>
      <c r="H253" s="219">
        <f t="shared" si="47"/>
        <v>6.788349514563107</v>
      </c>
      <c r="I253" s="218">
        <v>8.277899343544858</v>
      </c>
      <c r="J253" s="219">
        <f t="shared" si="47"/>
        <v>0.48954982898175103</v>
      </c>
      <c r="K253" s="218">
        <v>8.0641282565130261</v>
      </c>
      <c r="L253" s="219">
        <f t="shared" si="48"/>
        <v>-0.2137710870318319</v>
      </c>
      <c r="M253" s="218"/>
      <c r="N253" s="219"/>
    </row>
    <row r="254" spans="2:15" x14ac:dyDescent="0.25">
      <c r="B254" s="143" t="s">
        <v>77</v>
      </c>
      <c r="C254" s="218" t="s">
        <v>250</v>
      </c>
      <c r="D254" s="219" t="s">
        <v>250</v>
      </c>
      <c r="E254" s="218" t="s">
        <v>250</v>
      </c>
      <c r="F254" s="219" t="str">
        <f>IFERROR(E254-C254,"-")</f>
        <v>-</v>
      </c>
      <c r="G254" s="218">
        <v>8.2225609756097562</v>
      </c>
      <c r="H254" s="219" t="str">
        <f>IFERROR(G254-E254,"-")</f>
        <v>-</v>
      </c>
      <c r="I254" s="218">
        <v>9.1930693069306937</v>
      </c>
      <c r="J254" s="219">
        <f>IFERROR(I254-G254,"-")</f>
        <v>0.9705083313209375</v>
      </c>
      <c r="K254" s="218">
        <v>7.3793103448275863</v>
      </c>
      <c r="L254" s="219">
        <f>IFERROR(K254-I254,"-")</f>
        <v>-1.8137589621031074</v>
      </c>
      <c r="M254" s="218"/>
      <c r="N254" s="219"/>
    </row>
    <row r="255" spans="2:15" x14ac:dyDescent="0.25">
      <c r="B255" s="143" t="s">
        <v>79</v>
      </c>
      <c r="C255" s="218" t="s">
        <v>250</v>
      </c>
      <c r="D255" s="219" t="s">
        <v>250</v>
      </c>
      <c r="E255" s="218">
        <v>4.5999999999999996</v>
      </c>
      <c r="F255" s="219" t="str">
        <f t="shared" ref="F255:J263" si="50">IFERROR(E255-C255,"-")</f>
        <v>-</v>
      </c>
      <c r="G255" s="218">
        <v>4.4545454545454541</v>
      </c>
      <c r="H255" s="219">
        <f t="shared" si="50"/>
        <v>-0.1454545454545455</v>
      </c>
      <c r="I255" s="218">
        <v>5.1111111111111107</v>
      </c>
      <c r="J255" s="219">
        <f t="shared" si="50"/>
        <v>0.65656565656565657</v>
      </c>
      <c r="K255" s="218">
        <v>8.7727272727272734</v>
      </c>
      <c r="L255" s="219">
        <f t="shared" ref="L255:L263" si="51">IFERROR(K255-I255,"-")</f>
        <v>3.6616161616161627</v>
      </c>
      <c r="M255" s="218"/>
      <c r="N255" s="219"/>
    </row>
    <row r="256" spans="2:15" x14ac:dyDescent="0.25">
      <c r="B256" s="143" t="s">
        <v>81</v>
      </c>
      <c r="C256" s="218" t="s">
        <v>250</v>
      </c>
      <c r="D256" s="219" t="s">
        <v>250</v>
      </c>
      <c r="E256" s="218">
        <v>10</v>
      </c>
      <c r="F256" s="219" t="str">
        <f t="shared" si="50"/>
        <v>-</v>
      </c>
      <c r="G256" s="218">
        <v>3.7391304347826089</v>
      </c>
      <c r="H256" s="219">
        <f t="shared" si="50"/>
        <v>-6.2608695652173907</v>
      </c>
      <c r="I256" s="218">
        <v>3</v>
      </c>
      <c r="J256" s="219">
        <f t="shared" si="50"/>
        <v>-0.73913043478260887</v>
      </c>
      <c r="K256" s="218">
        <v>4.666666666666667</v>
      </c>
      <c r="L256" s="219">
        <f t="shared" si="51"/>
        <v>1.666666666666667</v>
      </c>
      <c r="M256" s="218"/>
      <c r="N256" s="219"/>
    </row>
    <row r="257" spans="2:15" x14ac:dyDescent="0.25">
      <c r="B257" s="143" t="s">
        <v>83</v>
      </c>
      <c r="C257" s="218" t="s">
        <v>250</v>
      </c>
      <c r="D257" s="219" t="s">
        <v>250</v>
      </c>
      <c r="E257" s="218">
        <v>7.9285714285714288</v>
      </c>
      <c r="F257" s="219" t="str">
        <f t="shared" si="50"/>
        <v>-</v>
      </c>
      <c r="G257" s="218">
        <v>8.5374999999999996</v>
      </c>
      <c r="H257" s="219">
        <f t="shared" si="50"/>
        <v>0.60892857142857082</v>
      </c>
      <c r="I257" s="218">
        <v>7</v>
      </c>
      <c r="J257" s="219">
        <f t="shared" si="50"/>
        <v>-1.5374999999999996</v>
      </c>
      <c r="K257" s="218">
        <v>8.4705882352941178</v>
      </c>
      <c r="L257" s="219">
        <f t="shared" si="51"/>
        <v>1.4705882352941178</v>
      </c>
      <c r="M257" s="218"/>
      <c r="N257" s="219"/>
    </row>
    <row r="258" spans="2:15" x14ac:dyDescent="0.25">
      <c r="B258" s="143" t="s">
        <v>85</v>
      </c>
      <c r="C258" s="218" t="s">
        <v>250</v>
      </c>
      <c r="D258" s="219" t="s">
        <v>250</v>
      </c>
      <c r="E258" s="218" t="s">
        <v>250</v>
      </c>
      <c r="F258" s="219" t="str">
        <f t="shared" si="50"/>
        <v>-</v>
      </c>
      <c r="G258" s="218">
        <v>23.428571428571427</v>
      </c>
      <c r="H258" s="219" t="str">
        <f t="shared" si="50"/>
        <v>-</v>
      </c>
      <c r="I258" s="218">
        <v>7.333333333333333</v>
      </c>
      <c r="J258" s="219">
        <f t="shared" si="50"/>
        <v>-16.095238095238095</v>
      </c>
      <c r="K258" s="218">
        <v>6.44</v>
      </c>
      <c r="L258" s="219">
        <f t="shared" si="51"/>
        <v>-0.89333333333333265</v>
      </c>
      <c r="M258" s="218"/>
      <c r="N258" s="219"/>
    </row>
    <row r="259" spans="2:15" x14ac:dyDescent="0.25">
      <c r="B259" s="143" t="s">
        <v>87</v>
      </c>
      <c r="C259" s="218">
        <v>3</v>
      </c>
      <c r="D259" s="219">
        <v>-2</v>
      </c>
      <c r="E259" s="218">
        <v>6.666666666666667</v>
      </c>
      <c r="F259" s="219">
        <f t="shared" si="50"/>
        <v>3.666666666666667</v>
      </c>
      <c r="G259" s="218">
        <v>6</v>
      </c>
      <c r="H259" s="219">
        <f t="shared" si="50"/>
        <v>-0.66666666666666696</v>
      </c>
      <c r="I259" s="218">
        <v>3.8333333333333335</v>
      </c>
      <c r="J259" s="219">
        <f t="shared" si="50"/>
        <v>-2.1666666666666665</v>
      </c>
      <c r="K259" s="218">
        <v>9.4</v>
      </c>
      <c r="L259" s="219">
        <f t="shared" si="51"/>
        <v>5.5666666666666664</v>
      </c>
      <c r="M259" s="218"/>
      <c r="N259" s="219"/>
    </row>
    <row r="260" spans="2:15" x14ac:dyDescent="0.25">
      <c r="B260" s="143" t="s">
        <v>89</v>
      </c>
      <c r="C260" s="218">
        <v>1.5</v>
      </c>
      <c r="D260" s="219">
        <v>-5.0454545454545459</v>
      </c>
      <c r="E260" s="218">
        <v>6.0175438596491224</v>
      </c>
      <c r="F260" s="219">
        <f t="shared" si="50"/>
        <v>4.5175438596491224</v>
      </c>
      <c r="G260" s="218">
        <v>6.2674418604651159</v>
      </c>
      <c r="H260" s="219">
        <f t="shared" si="50"/>
        <v>0.24989800081599345</v>
      </c>
      <c r="I260" s="218">
        <v>7.0779220779220777</v>
      </c>
      <c r="J260" s="219">
        <f t="shared" si="50"/>
        <v>0.81048021745696186</v>
      </c>
      <c r="K260" s="218">
        <v>6.3295454545454541</v>
      </c>
      <c r="L260" s="219">
        <f t="shared" si="51"/>
        <v>-0.74837662337662358</v>
      </c>
      <c r="M260" s="218"/>
      <c r="N260" s="219"/>
    </row>
    <row r="261" spans="2:15" x14ac:dyDescent="0.25">
      <c r="B261" s="143" t="s">
        <v>91</v>
      </c>
      <c r="C261" s="218">
        <v>3.6666666666666665</v>
      </c>
      <c r="D261" s="219">
        <v>-4.2904290429042913</v>
      </c>
      <c r="E261" s="218">
        <v>6.7192374350086652</v>
      </c>
      <c r="F261" s="219">
        <f t="shared" si="50"/>
        <v>3.0525707683419987</v>
      </c>
      <c r="G261" s="218">
        <v>6.6938775510204085</v>
      </c>
      <c r="H261" s="219">
        <f t="shared" si="50"/>
        <v>-2.5359883988256726E-2</v>
      </c>
      <c r="I261" s="218">
        <v>6.2519181585677748</v>
      </c>
      <c r="J261" s="219">
        <f t="shared" si="50"/>
        <v>-0.44195939245263371</v>
      </c>
      <c r="K261" s="218">
        <v>7.6789883268482493</v>
      </c>
      <c r="L261" s="219">
        <f t="shared" si="51"/>
        <v>1.4270701682804745</v>
      </c>
      <c r="M261" s="218"/>
      <c r="N261" s="219"/>
    </row>
    <row r="262" spans="2:15" x14ac:dyDescent="0.25">
      <c r="B262" s="143" t="s">
        <v>93</v>
      </c>
      <c r="C262" s="218">
        <v>8.5</v>
      </c>
      <c r="D262" s="219">
        <v>0.70376175548589348</v>
      </c>
      <c r="E262" s="218">
        <v>7.9391480730223121</v>
      </c>
      <c r="F262" s="219">
        <f t="shared" si="50"/>
        <v>-0.56085192697768793</v>
      </c>
      <c r="G262" s="218">
        <v>7.3633093525179856</v>
      </c>
      <c r="H262" s="219">
        <f t="shared" si="50"/>
        <v>-0.5758387205043265</v>
      </c>
      <c r="I262" s="218">
        <v>7.2767857142857144</v>
      </c>
      <c r="J262" s="219">
        <f t="shared" si="50"/>
        <v>-8.6523638232271161E-2</v>
      </c>
      <c r="K262" s="218">
        <v>7.2662721893491122</v>
      </c>
      <c r="L262" s="219">
        <f t="shared" si="51"/>
        <v>-1.0513524936602181E-2</v>
      </c>
      <c r="M262" s="218"/>
      <c r="N262" s="219"/>
    </row>
    <row r="263" spans="2:15" ht="15.75" x14ac:dyDescent="0.25">
      <c r="B263" s="146" t="s">
        <v>30</v>
      </c>
      <c r="C263" s="220">
        <v>7.7675593734209194</v>
      </c>
      <c r="D263" s="221">
        <v>7.3572552992583695E-2</v>
      </c>
      <c r="E263" s="220">
        <v>7.0028129395218004</v>
      </c>
      <c r="F263" s="221">
        <f t="shared" si="50"/>
        <v>-0.764746433899119</v>
      </c>
      <c r="G263" s="220">
        <v>7.4280986762936223</v>
      </c>
      <c r="H263" s="221">
        <f t="shared" si="50"/>
        <v>0.42528573677182191</v>
      </c>
      <c r="I263" s="220">
        <v>7.6280140883229475</v>
      </c>
      <c r="J263" s="221">
        <f t="shared" si="50"/>
        <v>0.19991541202932517</v>
      </c>
      <c r="K263" s="220">
        <v>7.8162845385067605</v>
      </c>
      <c r="L263" s="221">
        <f t="shared" si="51"/>
        <v>0.18827045018381305</v>
      </c>
      <c r="M263" s="220">
        <v>7.817817014446228</v>
      </c>
      <c r="N263" s="221">
        <v>-0.53624997119970441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301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v>2020</v>
      </c>
      <c r="D271" s="137"/>
      <c r="E271" s="138">
        <v>2021</v>
      </c>
      <c r="F271" s="137"/>
      <c r="G271" s="138">
        <v>2022</v>
      </c>
      <c r="H271" s="137"/>
      <c r="I271" s="138">
        <v>2023</v>
      </c>
      <c r="J271" s="137"/>
      <c r="K271" s="138">
        <v>2024</v>
      </c>
      <c r="L271" s="137"/>
      <c r="M271" s="138">
        <v>2025</v>
      </c>
      <c r="N271" s="139"/>
    </row>
    <row r="272" spans="2:15" ht="16.5" thickTop="1" thickBot="1" x14ac:dyDescent="0.3">
      <c r="B272" s="107"/>
      <c r="C272" s="140" t="s">
        <v>69</v>
      </c>
      <c r="D272" s="141" t="str">
        <f>CONCATENATE("dif ",RIGHT(C271,2),"/",RIGHT(C271-1,2))</f>
        <v>dif 20/19</v>
      </c>
      <c r="E272" s="142" t="s">
        <v>69</v>
      </c>
      <c r="F272" s="141" t="str">
        <f>CONCATENATE("dif ",RIGHT(E271,2),"/",RIGHT(C271,2))</f>
        <v>dif 21/20</v>
      </c>
      <c r="G272" s="142" t="s">
        <v>69</v>
      </c>
      <c r="H272" s="141" t="str">
        <f>CONCATENATE("dif ",RIGHT(G271,2),"/",RIGHT(E271,2))</f>
        <v>dif 22/21</v>
      </c>
      <c r="I272" s="142" t="s">
        <v>69</v>
      </c>
      <c r="J272" s="141" t="str">
        <f>CONCATENATE("dif ",RIGHT(I271,2),"/",RIGHT(G271,2))</f>
        <v>dif 23/22</v>
      </c>
      <c r="K272" s="142" t="s">
        <v>69</v>
      </c>
      <c r="L272" s="141" t="str">
        <f>CONCATENATE("dif ",RIGHT(K271,2),"/",RIGHT(I271,2))</f>
        <v>dif 24/23</v>
      </c>
      <c r="M272" s="142" t="s">
        <v>69</v>
      </c>
      <c r="N272" s="141" t="str">
        <f>CONCATENATE("dif ",RIGHT(M271,2),"/",RIGHT(K271,2))</f>
        <v>dif 25/24</v>
      </c>
    </row>
    <row r="273" spans="2:14" x14ac:dyDescent="0.25">
      <c r="B273" s="143" t="s">
        <v>71</v>
      </c>
      <c r="C273" s="218">
        <v>7.4640423921271761</v>
      </c>
      <c r="D273" s="219">
        <v>-0.33234936045014329</v>
      </c>
      <c r="E273" s="218">
        <v>7.625</v>
      </c>
      <c r="F273" s="219">
        <f t="shared" ref="F273:J275" si="52">IFERROR(E273-C273,"-")</f>
        <v>0.16095760787282387</v>
      </c>
      <c r="G273" s="218">
        <v>7.1120689655172411</v>
      </c>
      <c r="H273" s="219">
        <f t="shared" si="52"/>
        <v>-0.5129310344827589</v>
      </c>
      <c r="I273" s="218">
        <v>7.5795454545454541</v>
      </c>
      <c r="J273" s="219">
        <f t="shared" si="52"/>
        <v>0.46747648902821304</v>
      </c>
      <c r="K273" s="218">
        <v>6.8472505091649696</v>
      </c>
      <c r="L273" s="219">
        <f t="shared" ref="L273:L275" si="53">IFERROR(K273-I273,"-")</f>
        <v>-0.73229494538048456</v>
      </c>
      <c r="M273" s="218">
        <v>7.7660818713450288</v>
      </c>
      <c r="N273" s="219">
        <f t="shared" ref="N273:N275" si="54">IFERROR(M273-K273,"-")</f>
        <v>0.91883136218005923</v>
      </c>
    </row>
    <row r="274" spans="2:14" x14ac:dyDescent="0.25">
      <c r="B274" s="143" t="s">
        <v>73</v>
      </c>
      <c r="C274" s="218">
        <v>6.8924930491195555</v>
      </c>
      <c r="D274" s="219">
        <v>-0.68174666465504163</v>
      </c>
      <c r="E274" s="218">
        <v>3.1818181818181817</v>
      </c>
      <c r="F274" s="219">
        <f t="shared" si="52"/>
        <v>-3.7106748673013739</v>
      </c>
      <c r="G274" s="218">
        <v>5.7731958762886597</v>
      </c>
      <c r="H274" s="219">
        <f t="shared" si="52"/>
        <v>2.5913776944704781</v>
      </c>
      <c r="I274" s="218">
        <v>7.9409190371991247</v>
      </c>
      <c r="J274" s="219">
        <f t="shared" si="52"/>
        <v>2.167723160910465</v>
      </c>
      <c r="K274" s="218">
        <v>7.9557739557739557</v>
      </c>
      <c r="L274" s="219">
        <f t="shared" si="53"/>
        <v>1.4854918574831011E-2</v>
      </c>
      <c r="M274" s="218">
        <v>8.9305555555555554</v>
      </c>
      <c r="N274" s="219">
        <f t="shared" si="54"/>
        <v>0.97478159978159962</v>
      </c>
    </row>
    <row r="275" spans="2:14" x14ac:dyDescent="0.25">
      <c r="B275" s="143" t="s">
        <v>75</v>
      </c>
      <c r="C275" s="218">
        <v>8.9118942731277535</v>
      </c>
      <c r="D275" s="219">
        <v>1.3743332975179978</v>
      </c>
      <c r="E275" s="218">
        <v>4.2666666666666666</v>
      </c>
      <c r="F275" s="219">
        <f t="shared" si="52"/>
        <v>-4.6452276064610869</v>
      </c>
      <c r="G275" s="218">
        <v>8.4865900383141764</v>
      </c>
      <c r="H275" s="219">
        <f t="shared" si="52"/>
        <v>4.2199233716475097</v>
      </c>
      <c r="I275" s="218">
        <v>8.3464285714285715</v>
      </c>
      <c r="J275" s="219">
        <f t="shared" si="52"/>
        <v>-0.14016146688560482</v>
      </c>
      <c r="K275" s="218">
        <v>6.3968609865470851</v>
      </c>
      <c r="L275" s="219">
        <f t="shared" si="53"/>
        <v>-1.9495675848814864</v>
      </c>
      <c r="M275" s="218"/>
      <c r="N275" s="219"/>
    </row>
    <row r="276" spans="2:14" x14ac:dyDescent="0.25">
      <c r="B276" s="143" t="s">
        <v>77</v>
      </c>
      <c r="C276" s="218" t="s">
        <v>250</v>
      </c>
      <c r="D276" s="219" t="s">
        <v>250</v>
      </c>
      <c r="E276" s="218" t="s">
        <v>250</v>
      </c>
      <c r="F276" s="219" t="str">
        <f>IFERROR(E276-C276,"-")</f>
        <v>-</v>
      </c>
      <c r="G276" s="218">
        <v>7.2406417112299462</v>
      </c>
      <c r="H276" s="219" t="str">
        <f>IFERROR(G276-E276,"-")</f>
        <v>-</v>
      </c>
      <c r="I276" s="218">
        <v>8.6014234875444835</v>
      </c>
      <c r="J276" s="219">
        <f>IFERROR(I276-G276,"-")</f>
        <v>1.3607817763145373</v>
      </c>
      <c r="K276" s="218">
        <v>9.5833333333333339</v>
      </c>
      <c r="L276" s="219">
        <f>IFERROR(K276-I276,"-")</f>
        <v>0.98190984578885043</v>
      </c>
      <c r="M276" s="218"/>
      <c r="N276" s="219"/>
    </row>
    <row r="277" spans="2:14" x14ac:dyDescent="0.25">
      <c r="B277" s="143" t="s">
        <v>79</v>
      </c>
      <c r="C277" s="218" t="s">
        <v>250</v>
      </c>
      <c r="D277" s="219" t="s">
        <v>250</v>
      </c>
      <c r="E277" s="218">
        <v>3.6666666666666665</v>
      </c>
      <c r="F277" s="219" t="str">
        <f t="shared" ref="F277:J285" si="55">IFERROR(E277-C277,"-")</f>
        <v>-</v>
      </c>
      <c r="G277" s="218">
        <v>6</v>
      </c>
      <c r="H277" s="219">
        <f t="shared" si="55"/>
        <v>2.3333333333333335</v>
      </c>
      <c r="I277" s="218">
        <v>4.75</v>
      </c>
      <c r="J277" s="219">
        <f t="shared" si="55"/>
        <v>-1.25</v>
      </c>
      <c r="K277" s="218">
        <v>5.0714285714285712</v>
      </c>
      <c r="L277" s="219">
        <f t="shared" ref="L277:L285" si="56">IFERROR(K277-I277,"-")</f>
        <v>0.32142857142857117</v>
      </c>
      <c r="M277" s="218"/>
      <c r="N277" s="219"/>
    </row>
    <row r="278" spans="2:14" x14ac:dyDescent="0.25">
      <c r="B278" s="143" t="s">
        <v>81</v>
      </c>
      <c r="C278" s="218" t="s">
        <v>250</v>
      </c>
      <c r="D278" s="219" t="s">
        <v>250</v>
      </c>
      <c r="E278" s="218">
        <v>2.75</v>
      </c>
      <c r="F278" s="219" t="str">
        <f t="shared" si="55"/>
        <v>-</v>
      </c>
      <c r="G278" s="218">
        <v>3.8333333333333335</v>
      </c>
      <c r="H278" s="219">
        <f t="shared" si="55"/>
        <v>1.0833333333333335</v>
      </c>
      <c r="I278" s="218">
        <v>3.8181818181818183</v>
      </c>
      <c r="J278" s="219">
        <f t="shared" si="55"/>
        <v>-1.5151515151515138E-2</v>
      </c>
      <c r="K278" s="218">
        <v>4.8</v>
      </c>
      <c r="L278" s="219">
        <f t="shared" si="56"/>
        <v>0.98181818181818148</v>
      </c>
      <c r="M278" s="218"/>
      <c r="N278" s="219"/>
    </row>
    <row r="279" spans="2:14" x14ac:dyDescent="0.25">
      <c r="B279" s="143" t="s">
        <v>83</v>
      </c>
      <c r="C279" s="218" t="s">
        <v>250</v>
      </c>
      <c r="D279" s="219" t="s">
        <v>250</v>
      </c>
      <c r="E279" s="218">
        <v>2</v>
      </c>
      <c r="F279" s="219" t="str">
        <f t="shared" si="55"/>
        <v>-</v>
      </c>
      <c r="G279" s="218">
        <v>3.4827586206896552</v>
      </c>
      <c r="H279" s="219">
        <f t="shared" si="55"/>
        <v>1.4827586206896552</v>
      </c>
      <c r="I279" s="218">
        <v>8.615384615384615</v>
      </c>
      <c r="J279" s="219">
        <f t="shared" si="55"/>
        <v>5.1326259946949602</v>
      </c>
      <c r="K279" s="218">
        <v>5.84</v>
      </c>
      <c r="L279" s="219">
        <f t="shared" si="56"/>
        <v>-2.7753846153846151</v>
      </c>
      <c r="M279" s="218"/>
      <c r="N279" s="219"/>
    </row>
    <row r="280" spans="2:14" x14ac:dyDescent="0.25">
      <c r="B280" s="143" t="s">
        <v>85</v>
      </c>
      <c r="C280" s="218">
        <v>5.666666666666667</v>
      </c>
      <c r="D280" s="219">
        <v>-8.1794871794871788</v>
      </c>
      <c r="E280" s="218" t="s">
        <v>250</v>
      </c>
      <c r="F280" s="219" t="str">
        <f t="shared" si="55"/>
        <v>-</v>
      </c>
      <c r="G280" s="218">
        <v>11.222222222222221</v>
      </c>
      <c r="H280" s="219" t="str">
        <f t="shared" si="55"/>
        <v>-</v>
      </c>
      <c r="I280" s="218">
        <v>5.875</v>
      </c>
      <c r="J280" s="219">
        <f t="shared" si="55"/>
        <v>-5.3472222222222214</v>
      </c>
      <c r="K280" s="218">
        <v>1</v>
      </c>
      <c r="L280" s="219">
        <f t="shared" si="56"/>
        <v>-4.875</v>
      </c>
      <c r="M280" s="218"/>
      <c r="N280" s="219"/>
    </row>
    <row r="281" spans="2:14" x14ac:dyDescent="0.25">
      <c r="B281" s="143" t="s">
        <v>87</v>
      </c>
      <c r="C281" s="218" t="s">
        <v>250</v>
      </c>
      <c r="D281" s="219" t="s">
        <v>250</v>
      </c>
      <c r="E281" s="218" t="s">
        <v>250</v>
      </c>
      <c r="F281" s="219" t="str">
        <f t="shared" si="55"/>
        <v>-</v>
      </c>
      <c r="G281" s="218" t="s">
        <v>250</v>
      </c>
      <c r="H281" s="219" t="str">
        <f t="shared" si="55"/>
        <v>-</v>
      </c>
      <c r="I281" s="218">
        <v>4.8181818181818183</v>
      </c>
      <c r="J281" s="219" t="str">
        <f t="shared" si="55"/>
        <v>-</v>
      </c>
      <c r="K281" s="218">
        <v>8.5</v>
      </c>
      <c r="L281" s="219">
        <f t="shared" si="56"/>
        <v>3.6818181818181817</v>
      </c>
      <c r="M281" s="218"/>
      <c r="N281" s="219"/>
    </row>
    <row r="282" spans="2:14" x14ac:dyDescent="0.25">
      <c r="B282" s="143" t="s">
        <v>89</v>
      </c>
      <c r="C282" s="218">
        <v>5.807017543859649</v>
      </c>
      <c r="D282" s="219">
        <v>0.18158799059504371</v>
      </c>
      <c r="E282" s="218">
        <v>3.140845070422535</v>
      </c>
      <c r="F282" s="219">
        <f t="shared" si="55"/>
        <v>-2.6661724734371139</v>
      </c>
      <c r="G282" s="218">
        <v>4.0529801324503314</v>
      </c>
      <c r="H282" s="219">
        <f t="shared" si="55"/>
        <v>0.91213506202779637</v>
      </c>
      <c r="I282" s="218">
        <v>4.2424242424242422</v>
      </c>
      <c r="J282" s="219">
        <f t="shared" si="55"/>
        <v>0.18944410997391081</v>
      </c>
      <c r="K282" s="218">
        <v>4.9301310043668121</v>
      </c>
      <c r="L282" s="219">
        <f t="shared" si="56"/>
        <v>0.68770676194256986</v>
      </c>
      <c r="M282" s="218"/>
      <c r="N282" s="219"/>
    </row>
    <row r="283" spans="2:14" x14ac:dyDescent="0.25">
      <c r="B283" s="143" t="s">
        <v>91</v>
      </c>
      <c r="C283" s="218">
        <v>8.5714285714285712</v>
      </c>
      <c r="D283" s="219">
        <v>0.37586142670888378</v>
      </c>
      <c r="E283" s="218">
        <v>7.8885941644562338</v>
      </c>
      <c r="F283" s="219">
        <f t="shared" si="55"/>
        <v>-0.68283440697233733</v>
      </c>
      <c r="G283" s="218">
        <v>7.0791366906474824</v>
      </c>
      <c r="H283" s="219">
        <f t="shared" si="55"/>
        <v>-0.80945747380875144</v>
      </c>
      <c r="I283" s="218">
        <v>7.3499079189686922</v>
      </c>
      <c r="J283" s="219">
        <f t="shared" si="55"/>
        <v>0.27077122832120981</v>
      </c>
      <c r="K283" s="218">
        <v>6.8747591522158</v>
      </c>
      <c r="L283" s="219">
        <f t="shared" si="56"/>
        <v>-0.47514876675289219</v>
      </c>
      <c r="M283" s="218"/>
      <c r="N283" s="219"/>
    </row>
    <row r="284" spans="2:14" x14ac:dyDescent="0.25">
      <c r="B284" s="143" t="s">
        <v>93</v>
      </c>
      <c r="C284" s="218">
        <v>4.583333333333333</v>
      </c>
      <c r="D284" s="219">
        <v>-2.1572431633407243</v>
      </c>
      <c r="E284" s="218">
        <v>7.285333333333333</v>
      </c>
      <c r="F284" s="219">
        <f t="shared" si="55"/>
        <v>2.702</v>
      </c>
      <c r="G284" s="218">
        <v>6.9846153846153847</v>
      </c>
      <c r="H284" s="219">
        <f t="shared" si="55"/>
        <v>-0.30071794871794832</v>
      </c>
      <c r="I284" s="218">
        <v>6.8734622144112478</v>
      </c>
      <c r="J284" s="219">
        <f t="shared" si="55"/>
        <v>-0.11115317020413684</v>
      </c>
      <c r="K284" s="218">
        <v>7.6053719008264462</v>
      </c>
      <c r="L284" s="219">
        <f t="shared" si="56"/>
        <v>0.73190968641519838</v>
      </c>
      <c r="M284" s="218"/>
      <c r="N284" s="219"/>
    </row>
    <row r="285" spans="2:14" ht="15.75" x14ac:dyDescent="0.25">
      <c r="B285" s="146" t="s">
        <v>30</v>
      </c>
      <c r="C285" s="220">
        <v>7.288641975308642</v>
      </c>
      <c r="D285" s="221">
        <v>-0.40819133123371465</v>
      </c>
      <c r="E285" s="220">
        <v>6.7138331573389651</v>
      </c>
      <c r="F285" s="221">
        <f t="shared" si="55"/>
        <v>-0.57480881796967687</v>
      </c>
      <c r="G285" s="220">
        <v>6.860990860990861</v>
      </c>
      <c r="H285" s="221">
        <f t="shared" si="55"/>
        <v>0.14715770365189584</v>
      </c>
      <c r="I285" s="220">
        <v>7.4090121317157713</v>
      </c>
      <c r="J285" s="221">
        <f t="shared" si="55"/>
        <v>0.54802127072491036</v>
      </c>
      <c r="K285" s="220">
        <v>6.9926766752105456</v>
      </c>
      <c r="L285" s="221">
        <f t="shared" si="56"/>
        <v>-0.41633545650522574</v>
      </c>
      <c r="M285" s="220">
        <v>8.2984126984126991</v>
      </c>
      <c r="N285" s="221">
        <v>0.94874677413652986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6D47F-E247-44CE-8F0C-5014304497C0}">
  <sheetPr>
    <tabColor theme="4" tint="0.79998168889431442"/>
  </sheetPr>
  <dimension ref="A4:O111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13" width="11.42578125" style="225"/>
    <col min="14" max="14" width="13.5703125" style="225" bestFit="1" customWidth="1"/>
  </cols>
  <sheetData>
    <row r="4" spans="1:15" ht="48.75" customHeight="1" thickBot="1" x14ac:dyDescent="0.3">
      <c r="B4" s="12" t="s">
        <v>290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48"/>
      <c r="N5" s="48"/>
      <c r="O5" s="1" t="s">
        <v>67</v>
      </c>
    </row>
    <row r="6" spans="1:15" ht="22.5" thickTop="1" thickBot="1" x14ac:dyDescent="0.3">
      <c r="B6" s="132" t="s">
        <v>30</v>
      </c>
      <c r="C6" s="223" t="s">
        <v>132</v>
      </c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</row>
    <row r="7" spans="1:15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CONCATENATE("def ",RIGHT(M7,2),"/",RIGHT(K7,2))</f>
        <v>def 25/24</v>
      </c>
    </row>
    <row r="9" spans="1:15" x14ac:dyDescent="0.25">
      <c r="A9" s="1" t="s">
        <v>70</v>
      </c>
      <c r="B9" s="143" t="s">
        <v>71</v>
      </c>
      <c r="C9" s="218">
        <v>7.5032095478103749</v>
      </c>
      <c r="D9" s="219">
        <v>-0.41634465685021294</v>
      </c>
      <c r="E9" s="218">
        <v>4.2534147517274628</v>
      </c>
      <c r="F9" s="219">
        <f t="shared" ref="F9:J21" si="0">IFERROR(E9-C9,"-")</f>
        <v>-3.2497947960829121</v>
      </c>
      <c r="G9" s="218">
        <v>7.3644056930375692</v>
      </c>
      <c r="H9" s="219">
        <f t="shared" si="0"/>
        <v>3.1109909413101065</v>
      </c>
      <c r="I9" s="218">
        <v>7.2885726989773234</v>
      </c>
      <c r="J9" s="219">
        <f t="shared" si="0"/>
        <v>-7.5832994060245795E-2</v>
      </c>
      <c r="K9" s="218">
        <v>7.65598233995585</v>
      </c>
      <c r="L9" s="219">
        <f t="shared" ref="L9:L21" si="1">IFERROR(K9-I9,"-")</f>
        <v>0.36740964097852657</v>
      </c>
      <c r="M9" s="218">
        <v>7.5436789772727275</v>
      </c>
      <c r="N9" s="219">
        <f t="shared" ref="N9:N14" si="2">IFERROR(M9-K9,"-")</f>
        <v>-0.11230336268312247</v>
      </c>
    </row>
    <row r="10" spans="1:15" x14ac:dyDescent="0.25">
      <c r="A10" s="1" t="s">
        <v>72</v>
      </c>
      <c r="B10" s="143" t="s">
        <v>73</v>
      </c>
      <c r="C10" s="218">
        <v>7.7170021872070702</v>
      </c>
      <c r="D10" s="219">
        <v>0.18300645293042272</v>
      </c>
      <c r="E10" s="218">
        <v>3.6048685491723464</v>
      </c>
      <c r="F10" s="219">
        <f t="shared" si="0"/>
        <v>-4.1121336380347238</v>
      </c>
      <c r="G10" s="218">
        <v>6.5212775777716239</v>
      </c>
      <c r="H10" s="219">
        <f t="shared" si="0"/>
        <v>2.9164090285992774</v>
      </c>
      <c r="I10" s="218">
        <v>6.7735424066533829</v>
      </c>
      <c r="J10" s="219">
        <f t="shared" si="0"/>
        <v>0.25226482888175905</v>
      </c>
      <c r="K10" s="218">
        <v>6.9712386605911121</v>
      </c>
      <c r="L10" s="219">
        <f t="shared" si="1"/>
        <v>0.19769625393772916</v>
      </c>
      <c r="M10" s="218">
        <v>7.2220742967575688</v>
      </c>
      <c r="N10" s="219">
        <f t="shared" si="2"/>
        <v>0.25083563616645677</v>
      </c>
    </row>
    <row r="11" spans="1:15" x14ac:dyDescent="0.25">
      <c r="A11" s="1" t="s">
        <v>74</v>
      </c>
      <c r="B11" s="143" t="s">
        <v>75</v>
      </c>
      <c r="C11" s="218">
        <v>9.2506486181613088</v>
      </c>
      <c r="D11" s="219">
        <v>2.2028171886796724</v>
      </c>
      <c r="E11" s="218">
        <v>4.0907075558839834</v>
      </c>
      <c r="F11" s="219">
        <f t="shared" si="0"/>
        <v>-5.1599410622773254</v>
      </c>
      <c r="G11" s="218">
        <v>6.6980792586928164</v>
      </c>
      <c r="H11" s="219">
        <f t="shared" si="0"/>
        <v>2.607371702808833</v>
      </c>
      <c r="I11" s="218">
        <v>6.7377011388261332</v>
      </c>
      <c r="J11" s="219">
        <f t="shared" si="0"/>
        <v>3.96218801333168E-2</v>
      </c>
      <c r="K11" s="218">
        <v>6.4654920309986839</v>
      </c>
      <c r="L11" s="219">
        <f t="shared" si="1"/>
        <v>-0.27220910782744934</v>
      </c>
      <c r="M11" s="218"/>
      <c r="N11" s="219"/>
    </row>
    <row r="12" spans="1:15" x14ac:dyDescent="0.25">
      <c r="A12" s="1" t="s">
        <v>76</v>
      </c>
      <c r="B12" s="143" t="s">
        <v>77</v>
      </c>
      <c r="C12" s="218" t="s">
        <v>250</v>
      </c>
      <c r="D12" s="219" t="s">
        <v>250</v>
      </c>
      <c r="E12" s="218">
        <v>3.4268915364381867</v>
      </c>
      <c r="F12" s="219" t="str">
        <f t="shared" si="0"/>
        <v>-</v>
      </c>
      <c r="G12" s="218">
        <v>6.3827739181384446</v>
      </c>
      <c r="H12" s="219">
        <f t="shared" si="0"/>
        <v>2.955882381700258</v>
      </c>
      <c r="I12" s="218">
        <v>6.1673905637881115</v>
      </c>
      <c r="J12" s="219">
        <f t="shared" si="0"/>
        <v>-0.21538335435033318</v>
      </c>
      <c r="K12" s="218">
        <v>6.965188020716055</v>
      </c>
      <c r="L12" s="219">
        <f t="shared" si="1"/>
        <v>0.79779745692794357</v>
      </c>
      <c r="M12" s="218"/>
      <c r="N12" s="219"/>
    </row>
    <row r="13" spans="1:15" x14ac:dyDescent="0.25">
      <c r="A13" s="1" t="s">
        <v>78</v>
      </c>
      <c r="B13" s="143" t="s">
        <v>79</v>
      </c>
      <c r="C13" s="218" t="s">
        <v>250</v>
      </c>
      <c r="D13" s="219" t="s">
        <v>250</v>
      </c>
      <c r="E13" s="218">
        <v>3.5315843470614099</v>
      </c>
      <c r="F13" s="219" t="str">
        <f t="shared" si="0"/>
        <v>-</v>
      </c>
      <c r="G13" s="218">
        <v>6.2174707421855713</v>
      </c>
      <c r="H13" s="219">
        <f t="shared" si="0"/>
        <v>2.6858863951241614</v>
      </c>
      <c r="I13" s="218">
        <v>6.5183552234649831</v>
      </c>
      <c r="J13" s="219">
        <f t="shared" si="0"/>
        <v>0.30088448127941181</v>
      </c>
      <c r="K13" s="218">
        <v>6.820077615250117</v>
      </c>
      <c r="L13" s="219">
        <f t="shared" si="1"/>
        <v>0.30172239178513394</v>
      </c>
      <c r="M13" s="218"/>
      <c r="N13" s="219"/>
    </row>
    <row r="14" spans="1:15" x14ac:dyDescent="0.25">
      <c r="A14" s="1" t="s">
        <v>80</v>
      </c>
      <c r="B14" s="143" t="s">
        <v>81</v>
      </c>
      <c r="C14" s="218" t="s">
        <v>250</v>
      </c>
      <c r="D14" s="219" t="s">
        <v>250</v>
      </c>
      <c r="E14" s="218">
        <v>4.9431877958968959</v>
      </c>
      <c r="F14" s="219" t="str">
        <f t="shared" si="0"/>
        <v>-</v>
      </c>
      <c r="G14" s="218">
        <v>7.000953086942709</v>
      </c>
      <c r="H14" s="219">
        <f t="shared" si="0"/>
        <v>2.0577652910458131</v>
      </c>
      <c r="I14" s="218">
        <v>6.7547590790410634</v>
      </c>
      <c r="J14" s="219">
        <f t="shared" si="0"/>
        <v>-0.24619400790164558</v>
      </c>
      <c r="K14" s="218">
        <v>6.8785517271573049</v>
      </c>
      <c r="L14" s="219">
        <f t="shared" si="1"/>
        <v>0.12379264811624147</v>
      </c>
      <c r="M14" s="218"/>
      <c r="N14" s="219"/>
    </row>
    <row r="15" spans="1:15" x14ac:dyDescent="0.25">
      <c r="A15" s="1" t="s">
        <v>82</v>
      </c>
      <c r="B15" s="143" t="s">
        <v>83</v>
      </c>
      <c r="C15" s="218" t="s">
        <v>250</v>
      </c>
      <c r="D15" s="219" t="s">
        <v>250</v>
      </c>
      <c r="E15" s="218">
        <v>5.9776886192386733</v>
      </c>
      <c r="F15" s="219" t="str">
        <f t="shared" si="0"/>
        <v>-</v>
      </c>
      <c r="G15" s="218">
        <v>6.9023408766388297</v>
      </c>
      <c r="H15" s="219">
        <f t="shared" si="0"/>
        <v>0.92465225740015633</v>
      </c>
      <c r="I15" s="218">
        <v>6.8557834898665346</v>
      </c>
      <c r="J15" s="219">
        <f t="shared" si="0"/>
        <v>-4.655738677229504E-2</v>
      </c>
      <c r="K15" s="218">
        <v>6.9805567830313739</v>
      </c>
      <c r="L15" s="219">
        <f t="shared" si="1"/>
        <v>0.12477329316483932</v>
      </c>
      <c r="M15" s="218"/>
      <c r="N15" s="219"/>
    </row>
    <row r="16" spans="1:15" x14ac:dyDescent="0.25">
      <c r="A16" s="1" t="s">
        <v>84</v>
      </c>
      <c r="B16" s="143" t="s">
        <v>85</v>
      </c>
      <c r="C16" s="218">
        <v>4.5515607371192175</v>
      </c>
      <c r="D16" s="219">
        <v>-2.8081057811534764</v>
      </c>
      <c r="E16" s="218">
        <v>5.1992433795712483</v>
      </c>
      <c r="F16" s="219">
        <f t="shared" si="0"/>
        <v>0.64768264245203078</v>
      </c>
      <c r="G16" s="218">
        <v>7.2397501926274384</v>
      </c>
      <c r="H16" s="219">
        <f t="shared" si="0"/>
        <v>2.0405068130561901</v>
      </c>
      <c r="I16" s="218">
        <v>7.1337124926456168</v>
      </c>
      <c r="J16" s="219">
        <f t="shared" si="0"/>
        <v>-0.10603769998182155</v>
      </c>
      <c r="K16" s="218">
        <v>7.0900904459101861</v>
      </c>
      <c r="L16" s="219">
        <f t="shared" si="1"/>
        <v>-4.3622046735430686E-2</v>
      </c>
      <c r="M16" s="218"/>
      <c r="N16" s="219"/>
    </row>
    <row r="17" spans="1:15" x14ac:dyDescent="0.25">
      <c r="A17" s="1" t="s">
        <v>86</v>
      </c>
      <c r="B17" s="143" t="s">
        <v>87</v>
      </c>
      <c r="C17" s="218">
        <v>4.0015720524017464</v>
      </c>
      <c r="D17" s="219">
        <v>-3.4080175453227559</v>
      </c>
      <c r="E17" s="218">
        <v>5.8313355603589443</v>
      </c>
      <c r="F17" s="219">
        <f t="shared" si="0"/>
        <v>1.8297635079571979</v>
      </c>
      <c r="G17" s="218">
        <v>6.7605067064083455</v>
      </c>
      <c r="H17" s="219">
        <f t="shared" si="0"/>
        <v>0.92917114604940121</v>
      </c>
      <c r="I17" s="218">
        <v>6.8220845019451737</v>
      </c>
      <c r="J17" s="219">
        <f t="shared" si="0"/>
        <v>6.1577795536828184E-2</v>
      </c>
      <c r="K17" s="218">
        <v>6.8866018317439339</v>
      </c>
      <c r="L17" s="219">
        <f t="shared" si="1"/>
        <v>6.4517329798760237E-2</v>
      </c>
      <c r="M17" s="218"/>
      <c r="N17" s="219"/>
    </row>
    <row r="18" spans="1:15" x14ac:dyDescent="0.25">
      <c r="A18" s="1" t="s">
        <v>88</v>
      </c>
      <c r="B18" s="143" t="s">
        <v>89</v>
      </c>
      <c r="C18" s="218">
        <v>3.6523630907726932</v>
      </c>
      <c r="D18" s="219">
        <v>-3.4295121010880272</v>
      </c>
      <c r="E18" s="218">
        <v>5.9282195332757128</v>
      </c>
      <c r="F18" s="219">
        <f t="shared" si="0"/>
        <v>2.2758564425030197</v>
      </c>
      <c r="G18" s="218">
        <v>6.9025843149549875</v>
      </c>
      <c r="H18" s="219">
        <f t="shared" si="0"/>
        <v>0.97436478167927465</v>
      </c>
      <c r="I18" s="218">
        <v>6.8264086055904345</v>
      </c>
      <c r="J18" s="219">
        <f t="shared" si="0"/>
        <v>-7.6175709364552979E-2</v>
      </c>
      <c r="K18" s="218">
        <v>6.499798836911598</v>
      </c>
      <c r="L18" s="219">
        <f t="shared" si="1"/>
        <v>-0.32660976867883651</v>
      </c>
      <c r="M18" s="218"/>
      <c r="N18" s="219"/>
    </row>
    <row r="19" spans="1:15" x14ac:dyDescent="0.25">
      <c r="A19" s="1" t="s">
        <v>90</v>
      </c>
      <c r="B19" s="143" t="s">
        <v>91</v>
      </c>
      <c r="C19" s="218">
        <v>6.220779220779221</v>
      </c>
      <c r="D19" s="219">
        <v>-1.2079309678614418</v>
      </c>
      <c r="E19" s="218">
        <v>6.9308398023994355</v>
      </c>
      <c r="F19" s="219">
        <f t="shared" si="0"/>
        <v>0.71006058162021457</v>
      </c>
      <c r="G19" s="218">
        <v>7.2594999762797094</v>
      </c>
      <c r="H19" s="219">
        <f t="shared" si="0"/>
        <v>0.32866017388027391</v>
      </c>
      <c r="I19" s="218">
        <v>6.7909695542611646</v>
      </c>
      <c r="J19" s="219">
        <f t="shared" si="0"/>
        <v>-0.46853042201854489</v>
      </c>
      <c r="K19" s="218">
        <v>6.9614775499721784</v>
      </c>
      <c r="L19" s="219">
        <f t="shared" si="1"/>
        <v>0.17050799571101383</v>
      </c>
      <c r="M19" s="218"/>
      <c r="N19" s="219"/>
    </row>
    <row r="20" spans="1:15" x14ac:dyDescent="0.25">
      <c r="A20" s="1" t="s">
        <v>92</v>
      </c>
      <c r="B20" s="143" t="s">
        <v>93</v>
      </c>
      <c r="C20" s="218">
        <v>5.3013895543842837</v>
      </c>
      <c r="D20" s="219">
        <v>-1.8246712828427594</v>
      </c>
      <c r="E20" s="218">
        <v>6.2279114435907807</v>
      </c>
      <c r="F20" s="219">
        <f t="shared" si="0"/>
        <v>0.92652188920649703</v>
      </c>
      <c r="G20" s="218">
        <v>6.7056474124973162</v>
      </c>
      <c r="H20" s="219">
        <f t="shared" si="0"/>
        <v>0.47773596890653547</v>
      </c>
      <c r="I20" s="218">
        <v>6.5663159638803741</v>
      </c>
      <c r="J20" s="219">
        <f t="shared" si="0"/>
        <v>-0.13933144861694213</v>
      </c>
      <c r="K20" s="218">
        <v>6.8930442249892661</v>
      </c>
      <c r="L20" s="219">
        <f t="shared" si="1"/>
        <v>0.32672826110889197</v>
      </c>
      <c r="M20" s="218"/>
      <c r="N20" s="219"/>
    </row>
    <row r="21" spans="1:15" ht="15.75" x14ac:dyDescent="0.25">
      <c r="A21" s="1" t="s">
        <v>0</v>
      </c>
      <c r="B21" s="146" t="s">
        <v>30</v>
      </c>
      <c r="C21" s="220">
        <v>6.3173322576307651</v>
      </c>
      <c r="D21" s="221">
        <v>-1.1030430860612865</v>
      </c>
      <c r="E21" s="220">
        <v>5.5219885141008653</v>
      </c>
      <c r="F21" s="221">
        <f t="shared" si="0"/>
        <v>-0.79534374352989978</v>
      </c>
      <c r="G21" s="220">
        <v>6.81836284648623</v>
      </c>
      <c r="H21" s="221">
        <f t="shared" si="0"/>
        <v>1.2963743323853647</v>
      </c>
      <c r="I21" s="220">
        <v>6.7723569064660403</v>
      </c>
      <c r="J21" s="221">
        <f t="shared" si="0"/>
        <v>-4.6005940020189762E-2</v>
      </c>
      <c r="K21" s="220">
        <v>6.910044821236232</v>
      </c>
      <c r="L21" s="221">
        <f t="shared" si="1"/>
        <v>0.13768791477019171</v>
      </c>
      <c r="M21" s="220">
        <v>7.3802195883264572</v>
      </c>
      <c r="N21" s="221">
        <v>7.5952984646055377E-2</v>
      </c>
    </row>
    <row r="22" spans="1:15" ht="6" customHeight="1" x14ac:dyDescent="0.25"/>
    <row r="23" spans="1:15" x14ac:dyDescent="0.25">
      <c r="B23" s="129" t="s">
        <v>55</v>
      </c>
      <c r="C23" s="226"/>
      <c r="D23" s="226"/>
      <c r="E23" s="226"/>
      <c r="F23" s="226"/>
      <c r="G23" s="226"/>
      <c r="H23" s="226"/>
      <c r="I23" s="226"/>
      <c r="J23" s="226"/>
      <c r="K23" s="226"/>
      <c r="L23" s="226"/>
      <c r="M23" s="226"/>
      <c r="N23" s="226"/>
    </row>
    <row r="24" spans="1:15" x14ac:dyDescent="0.25">
      <c r="N24" s="227"/>
    </row>
    <row r="26" spans="1:15" ht="48.75" customHeight="1" thickBot="1" x14ac:dyDescent="0.3">
      <c r="B26" s="12" t="s">
        <v>302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222"/>
      <c r="D27" s="222"/>
      <c r="E27" s="222"/>
      <c r="F27" s="222"/>
      <c r="G27" s="222"/>
      <c r="H27" s="222"/>
      <c r="I27" s="222"/>
      <c r="J27" s="222"/>
      <c r="K27" s="222"/>
      <c r="L27" s="222"/>
      <c r="M27" s="48"/>
      <c r="N27" s="48"/>
      <c r="O27" s="1" t="s">
        <v>95</v>
      </c>
    </row>
    <row r="28" spans="1:15" ht="22.5" thickTop="1" thickBot="1" x14ac:dyDescent="0.3">
      <c r="B28" s="150" t="s">
        <v>96</v>
      </c>
      <c r="C28" s="223" t="s">
        <v>137</v>
      </c>
      <c r="D28" s="224"/>
      <c r="E28" s="224"/>
      <c r="F28" s="224"/>
      <c r="G28" s="224"/>
      <c r="H28" s="224"/>
      <c r="I28" s="224"/>
      <c r="J28" s="224"/>
      <c r="K28" s="224"/>
      <c r="L28" s="224"/>
      <c r="M28" s="224"/>
      <c r="N28" s="224"/>
    </row>
    <row r="29" spans="1:15" ht="22.5" thickTop="1" thickBot="1" x14ac:dyDescent="0.3">
      <c r="B29" s="135"/>
      <c r="C29" s="136">
        <v>2020</v>
      </c>
      <c r="D29" s="137"/>
      <c r="E29" s="138">
        <v>2021</v>
      </c>
      <c r="F29" s="137"/>
      <c r="G29" s="138">
        <v>2022</v>
      </c>
      <c r="H29" s="137"/>
      <c r="I29" s="138">
        <v>2023</v>
      </c>
      <c r="J29" s="137"/>
      <c r="K29" s="138">
        <v>2024</v>
      </c>
      <c r="L29" s="137"/>
      <c r="M29" s="138">
        <f>M$7</f>
        <v>2025</v>
      </c>
      <c r="N29" s="139"/>
    </row>
    <row r="30" spans="1:15" ht="16.5" thickTop="1" thickBot="1" x14ac:dyDescent="0.3">
      <c r="B30" s="107"/>
      <c r="C30" s="140" t="s">
        <v>69</v>
      </c>
      <c r="D30" s="141" t="str">
        <f>CONCATENATE("dif ",RIGHT(C29,2),"/",RIGHT(C29-1,2))</f>
        <v>dif 20/19</v>
      </c>
      <c r="E30" s="142" t="s">
        <v>69</v>
      </c>
      <c r="F30" s="141" t="str">
        <f>CONCATENATE("dif ",RIGHT(E29,2),"/",RIGHT(C29,2))</f>
        <v>dif 21/20</v>
      </c>
      <c r="G30" s="142" t="s">
        <v>69</v>
      </c>
      <c r="H30" s="141" t="str">
        <f>CONCATENATE("dif ",RIGHT(G29,2),"/",RIGHT(E29,2))</f>
        <v>dif 22/21</v>
      </c>
      <c r="I30" s="142" t="s">
        <v>69</v>
      </c>
      <c r="J30" s="141" t="str">
        <f>CONCATENATE("dif ",RIGHT(I29,2),"/",RIGHT(G29,2))</f>
        <v>dif 23/22</v>
      </c>
      <c r="K30" s="142" t="s">
        <v>69</v>
      </c>
      <c r="L30" s="141" t="str">
        <f>CONCATENATE("dif ",RIGHT(K29,2),"/",RIGHT(I29,2))</f>
        <v>dif 24/23</v>
      </c>
      <c r="M30" s="142" t="s">
        <v>69</v>
      </c>
      <c r="N30" s="141" t="str">
        <f>CONCATENATE("def ",RIGHT(M29,2),"/",RIGHT(K29,2))</f>
        <v>def 25/24</v>
      </c>
    </row>
    <row r="31" spans="1:15" x14ac:dyDescent="0.25">
      <c r="B31" s="143" t="s">
        <v>71</v>
      </c>
      <c r="C31" s="218">
        <v>7.1722886288253331</v>
      </c>
      <c r="D31" s="219">
        <v>-0.87553624568665711</v>
      </c>
      <c r="E31" s="218">
        <v>4.0495641770637496</v>
      </c>
      <c r="F31" s="219">
        <f t="shared" ref="F31:J43" si="3">IFERROR(E31-C31,"-")</f>
        <v>-3.1227244517615835</v>
      </c>
      <c r="G31" s="218">
        <v>7.4232942910967319</v>
      </c>
      <c r="H31" s="219">
        <f t="shared" si="3"/>
        <v>3.3737301140329823</v>
      </c>
      <c r="I31" s="218">
        <v>7.3121399847842623</v>
      </c>
      <c r="J31" s="219">
        <f t="shared" si="3"/>
        <v>-0.11115430631246959</v>
      </c>
      <c r="K31" s="218">
        <v>7.7830106115304671</v>
      </c>
      <c r="L31" s="219">
        <f t="shared" ref="L31:L43" si="4">IFERROR(K31-I31,"-")</f>
        <v>0.47087062674620483</v>
      </c>
      <c r="M31" s="218">
        <v>7.6305019305019304</v>
      </c>
      <c r="N31" s="219">
        <f>IFERROR(M31-K31,"-")</f>
        <v>-0.15250868102853676</v>
      </c>
    </row>
    <row r="32" spans="1:15" x14ac:dyDescent="0.25">
      <c r="B32" s="143" t="s">
        <v>73</v>
      </c>
      <c r="C32" s="218">
        <v>7.7980511144824369</v>
      </c>
      <c r="D32" s="219">
        <v>0.24538060109288207</v>
      </c>
      <c r="E32" s="218">
        <v>3.3648678658671995</v>
      </c>
      <c r="F32" s="219">
        <f t="shared" si="3"/>
        <v>-4.4331832486152374</v>
      </c>
      <c r="G32" s="218">
        <v>6.4787005649717511</v>
      </c>
      <c r="H32" s="219">
        <f t="shared" si="3"/>
        <v>3.1138326991045515</v>
      </c>
      <c r="I32" s="218">
        <v>6.7495257166947722</v>
      </c>
      <c r="J32" s="219">
        <f t="shared" si="3"/>
        <v>0.27082515172302113</v>
      </c>
      <c r="K32" s="218">
        <v>7.0446694460988688</v>
      </c>
      <c r="L32" s="219">
        <f t="shared" si="4"/>
        <v>0.29514372940409661</v>
      </c>
      <c r="M32" s="218">
        <v>7.1990871891721753</v>
      </c>
      <c r="N32" s="219">
        <f t="shared" ref="N32:N39" si="5">IFERROR(M32-K32,"-")</f>
        <v>0.15441774307330647</v>
      </c>
    </row>
    <row r="33" spans="2:15" x14ac:dyDescent="0.25">
      <c r="B33" s="143" t="s">
        <v>75</v>
      </c>
      <c r="C33" s="218">
        <v>9.5442463533225279</v>
      </c>
      <c r="D33" s="219">
        <v>2.2861546909714141</v>
      </c>
      <c r="E33" s="218">
        <v>3.9265434880576837</v>
      </c>
      <c r="F33" s="219">
        <f t="shared" si="3"/>
        <v>-5.6177028652648442</v>
      </c>
      <c r="G33" s="218">
        <v>6.8313158042902993</v>
      </c>
      <c r="H33" s="219">
        <f t="shared" si="3"/>
        <v>2.9047723162326156</v>
      </c>
      <c r="I33" s="218">
        <v>6.7355343379730819</v>
      </c>
      <c r="J33" s="219">
        <f t="shared" si="3"/>
        <v>-9.5781466317217401E-2</v>
      </c>
      <c r="K33" s="218">
        <v>6.5830399855582638</v>
      </c>
      <c r="L33" s="219">
        <f t="shared" si="4"/>
        <v>-0.15249435241481812</v>
      </c>
      <c r="M33" s="218"/>
      <c r="N33" s="219"/>
    </row>
    <row r="34" spans="2:15" x14ac:dyDescent="0.25">
      <c r="B34" s="143" t="s">
        <v>77</v>
      </c>
      <c r="C34" s="218" t="s">
        <v>250</v>
      </c>
      <c r="D34" s="219" t="s">
        <v>250</v>
      </c>
      <c r="E34" s="218">
        <v>3.1638516792855755</v>
      </c>
      <c r="F34" s="219" t="str">
        <f t="shared" si="3"/>
        <v>-</v>
      </c>
      <c r="G34" s="218">
        <v>6.5079556291723133</v>
      </c>
      <c r="H34" s="219">
        <f t="shared" si="3"/>
        <v>3.3441039498867378</v>
      </c>
      <c r="I34" s="218">
        <v>6.2256879784812744</v>
      </c>
      <c r="J34" s="219">
        <f t="shared" si="3"/>
        <v>-0.28226765069103887</v>
      </c>
      <c r="K34" s="218">
        <v>7.0874621376027696</v>
      </c>
      <c r="L34" s="219">
        <f t="shared" si="4"/>
        <v>0.86177415912149513</v>
      </c>
      <c r="M34" s="218"/>
      <c r="N34" s="219"/>
    </row>
    <row r="35" spans="2:15" x14ac:dyDescent="0.25">
      <c r="B35" s="143" t="s">
        <v>79</v>
      </c>
      <c r="C35" s="218" t="s">
        <v>250</v>
      </c>
      <c r="D35" s="219" t="s">
        <v>250</v>
      </c>
      <c r="E35" s="218">
        <v>3.4084800302858222</v>
      </c>
      <c r="F35" s="219" t="str">
        <f t="shared" si="3"/>
        <v>-</v>
      </c>
      <c r="G35" s="218">
        <v>6.3496859616363945</v>
      </c>
      <c r="H35" s="219">
        <f t="shared" si="3"/>
        <v>2.9412059313505723</v>
      </c>
      <c r="I35" s="218">
        <v>6.6629379024337005</v>
      </c>
      <c r="J35" s="219">
        <f t="shared" si="3"/>
        <v>0.31325194079730601</v>
      </c>
      <c r="K35" s="218">
        <v>7.071705031574659</v>
      </c>
      <c r="L35" s="219">
        <f t="shared" si="4"/>
        <v>0.40876712914095847</v>
      </c>
      <c r="M35" s="218"/>
      <c r="N35" s="219"/>
    </row>
    <row r="36" spans="2:15" x14ac:dyDescent="0.25">
      <c r="B36" s="143" t="s">
        <v>81</v>
      </c>
      <c r="C36" s="218" t="s">
        <v>250</v>
      </c>
      <c r="D36" s="219" t="s">
        <v>250</v>
      </c>
      <c r="E36" s="218">
        <v>5.217721518987342</v>
      </c>
      <c r="F36" s="219" t="str">
        <f t="shared" si="3"/>
        <v>-</v>
      </c>
      <c r="G36" s="218">
        <v>7.3215162773125115</v>
      </c>
      <c r="H36" s="219">
        <f t="shared" si="3"/>
        <v>2.1037947583251695</v>
      </c>
      <c r="I36" s="218">
        <v>6.9370747342968002</v>
      </c>
      <c r="J36" s="219">
        <f t="shared" si="3"/>
        <v>-0.38444154301571132</v>
      </c>
      <c r="K36" s="218">
        <v>7.119649250246459</v>
      </c>
      <c r="L36" s="219">
        <f t="shared" si="4"/>
        <v>0.18257451594965879</v>
      </c>
      <c r="M36" s="218"/>
      <c r="N36" s="219"/>
    </row>
    <row r="37" spans="2:15" x14ac:dyDescent="0.25">
      <c r="B37" s="143" t="s">
        <v>83</v>
      </c>
      <c r="C37" s="218" t="s">
        <v>250</v>
      </c>
      <c r="D37" s="219" t="s">
        <v>250</v>
      </c>
      <c r="E37" s="218">
        <v>5.9580014482259234</v>
      </c>
      <c r="F37" s="219" t="str">
        <f t="shared" si="3"/>
        <v>-</v>
      </c>
      <c r="G37" s="218">
        <v>7.2865069625993701</v>
      </c>
      <c r="H37" s="219">
        <f t="shared" si="3"/>
        <v>1.3285055143734468</v>
      </c>
      <c r="I37" s="218">
        <v>6.9112867374660407</v>
      </c>
      <c r="J37" s="219">
        <f t="shared" si="3"/>
        <v>-0.37522022513332942</v>
      </c>
      <c r="K37" s="218">
        <v>7.1540335151987531</v>
      </c>
      <c r="L37" s="219">
        <f t="shared" si="4"/>
        <v>0.24274677773271236</v>
      </c>
      <c r="M37" s="218"/>
      <c r="N37" s="219"/>
    </row>
    <row r="38" spans="2:15" x14ac:dyDescent="0.25">
      <c r="B38" s="143" t="s">
        <v>85</v>
      </c>
      <c r="C38" s="218">
        <v>4.5153065649119766</v>
      </c>
      <c r="D38" s="219">
        <v>-2.8611240796310389</v>
      </c>
      <c r="E38" s="218">
        <v>5.031186868686869</v>
      </c>
      <c r="F38" s="219">
        <f t="shared" si="3"/>
        <v>0.51588030377489247</v>
      </c>
      <c r="G38" s="218">
        <v>7.3807104118825428</v>
      </c>
      <c r="H38" s="219">
        <f t="shared" si="3"/>
        <v>2.3495235431956738</v>
      </c>
      <c r="I38" s="218">
        <v>7.3794321023981171</v>
      </c>
      <c r="J38" s="219">
        <f t="shared" si="3"/>
        <v>-1.2783094844257548E-3</v>
      </c>
      <c r="K38" s="218">
        <v>7.2201022146507663</v>
      </c>
      <c r="L38" s="219">
        <f t="shared" si="4"/>
        <v>-0.1593298877473508</v>
      </c>
      <c r="M38" s="218"/>
      <c r="N38" s="219"/>
    </row>
    <row r="39" spans="2:15" x14ac:dyDescent="0.25">
      <c r="B39" s="143" t="s">
        <v>87</v>
      </c>
      <c r="C39" s="218">
        <v>3.9986810287975381</v>
      </c>
      <c r="D39" s="219">
        <v>-3.4416486738812964</v>
      </c>
      <c r="E39" s="218">
        <v>5.8902299289588269</v>
      </c>
      <c r="F39" s="219">
        <f t="shared" si="3"/>
        <v>1.8915489001612888</v>
      </c>
      <c r="G39" s="218">
        <v>6.9096228868660594</v>
      </c>
      <c r="H39" s="219">
        <f t="shared" si="3"/>
        <v>1.0193929579072325</v>
      </c>
      <c r="I39" s="218">
        <v>6.9975186104218361</v>
      </c>
      <c r="J39" s="219">
        <f t="shared" si="3"/>
        <v>8.7895723555776684E-2</v>
      </c>
      <c r="K39" s="218">
        <v>7.0984699200185464</v>
      </c>
      <c r="L39" s="219">
        <f t="shared" si="4"/>
        <v>0.10095130959671028</v>
      </c>
      <c r="M39" s="218"/>
      <c r="N39" s="219"/>
    </row>
    <row r="40" spans="2:15" x14ac:dyDescent="0.25">
      <c r="B40" s="143" t="s">
        <v>89</v>
      </c>
      <c r="C40" s="218">
        <v>3.5746102449888641</v>
      </c>
      <c r="D40" s="219">
        <v>-3.6582917882828547</v>
      </c>
      <c r="E40" s="218">
        <v>5.9594374235629841</v>
      </c>
      <c r="F40" s="219">
        <f t="shared" si="3"/>
        <v>2.38482717857412</v>
      </c>
      <c r="G40" s="218">
        <v>6.9936959076824445</v>
      </c>
      <c r="H40" s="219">
        <f t="shared" si="3"/>
        <v>1.0342584841194604</v>
      </c>
      <c r="I40" s="218">
        <v>6.9798752558230195</v>
      </c>
      <c r="J40" s="219">
        <f t="shared" si="3"/>
        <v>-1.3820651859425048E-2</v>
      </c>
      <c r="K40" s="218">
        <v>6.6309703145768717</v>
      </c>
      <c r="L40" s="219">
        <f t="shared" si="4"/>
        <v>-0.34890494124614779</v>
      </c>
      <c r="M40" s="218"/>
      <c r="N40" s="219"/>
    </row>
    <row r="41" spans="2:15" x14ac:dyDescent="0.25">
      <c r="B41" s="143" t="s">
        <v>91</v>
      </c>
      <c r="C41" s="218">
        <v>6.106996819627442</v>
      </c>
      <c r="D41" s="219">
        <v>-1.4409483858520105</v>
      </c>
      <c r="E41" s="218">
        <v>6.9410620974602013</v>
      </c>
      <c r="F41" s="219">
        <f t="shared" si="3"/>
        <v>0.8340652778327593</v>
      </c>
      <c r="G41" s="218">
        <v>7.5262712888029952</v>
      </c>
      <c r="H41" s="219">
        <f t="shared" si="3"/>
        <v>0.58520919134279392</v>
      </c>
      <c r="I41" s="218">
        <v>6.7701183875318449</v>
      </c>
      <c r="J41" s="219">
        <f t="shared" si="3"/>
        <v>-0.75615290127115031</v>
      </c>
      <c r="K41" s="218">
        <v>7.0974414220307027</v>
      </c>
      <c r="L41" s="219">
        <f t="shared" si="4"/>
        <v>0.3273230344988578</v>
      </c>
      <c r="M41" s="218"/>
      <c r="N41" s="219"/>
    </row>
    <row r="42" spans="2:15" x14ac:dyDescent="0.25">
      <c r="B42" s="143" t="s">
        <v>93</v>
      </c>
      <c r="C42" s="218">
        <v>5.2586779911373709</v>
      </c>
      <c r="D42" s="219">
        <v>-2.0825300625539045</v>
      </c>
      <c r="E42" s="218">
        <v>6.2516087926091108</v>
      </c>
      <c r="F42" s="219">
        <f t="shared" si="3"/>
        <v>0.99293080147173995</v>
      </c>
      <c r="G42" s="218">
        <v>6.8146903504560727</v>
      </c>
      <c r="H42" s="219">
        <f t="shared" si="3"/>
        <v>0.5630815578469619</v>
      </c>
      <c r="I42" s="218">
        <v>6.5663884479492038</v>
      </c>
      <c r="J42" s="219">
        <f t="shared" si="3"/>
        <v>-0.2483019025068689</v>
      </c>
      <c r="K42" s="218">
        <v>7.0378726397229885</v>
      </c>
      <c r="L42" s="219">
        <f t="shared" si="4"/>
        <v>0.47148419177378464</v>
      </c>
      <c r="M42" s="218"/>
      <c r="N42" s="219"/>
    </row>
    <row r="43" spans="2:15" ht="15.75" x14ac:dyDescent="0.25">
      <c r="B43" s="146" t="s">
        <v>30</v>
      </c>
      <c r="C43" s="220">
        <v>6.1436409624489263</v>
      </c>
      <c r="D43" s="221">
        <v>-1.5301397799910923</v>
      </c>
      <c r="E43" s="220">
        <v>5.4757354833176084</v>
      </c>
      <c r="F43" s="221">
        <f t="shared" si="3"/>
        <v>-0.66790547913131793</v>
      </c>
      <c r="G43" s="220">
        <v>6.9692850855190303</v>
      </c>
      <c r="H43" s="221">
        <f t="shared" si="3"/>
        <v>1.4935496022014219</v>
      </c>
      <c r="I43" s="220">
        <v>6.8539201732403097</v>
      </c>
      <c r="J43" s="221">
        <f t="shared" si="3"/>
        <v>-0.11536491227872059</v>
      </c>
      <c r="K43" s="220">
        <v>7.063027169075573</v>
      </c>
      <c r="L43" s="221">
        <f t="shared" si="4"/>
        <v>0.20910699583526338</v>
      </c>
      <c r="M43" s="220">
        <v>7.4093891159389118</v>
      </c>
      <c r="N43" s="221">
        <v>1.3474465925900958E-2</v>
      </c>
    </row>
    <row r="44" spans="2:15" ht="6" customHeight="1" x14ac:dyDescent="0.25"/>
    <row r="45" spans="2:15" x14ac:dyDescent="0.25">
      <c r="B45" s="129" t="s">
        <v>55</v>
      </c>
      <c r="C45" s="226"/>
      <c r="D45" s="226"/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8" spans="2:15" ht="48.75" customHeight="1" thickBot="1" x14ac:dyDescent="0.3">
      <c r="B48" s="12" t="s">
        <v>303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222"/>
      <c r="D49" s="222"/>
      <c r="E49" s="222"/>
      <c r="F49" s="222"/>
      <c r="G49" s="222"/>
      <c r="H49" s="222"/>
      <c r="I49" s="222"/>
      <c r="J49" s="222"/>
      <c r="K49" s="222"/>
      <c r="L49" s="222"/>
      <c r="M49" s="48"/>
      <c r="N49" s="48"/>
      <c r="O49" s="1" t="s">
        <v>99</v>
      </c>
    </row>
    <row r="50" spans="1:15" ht="22.5" thickTop="1" thickBot="1" x14ac:dyDescent="0.3">
      <c r="B50" s="135"/>
      <c r="C50" s="223" t="s">
        <v>61</v>
      </c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</row>
    <row r="51" spans="1:15" ht="22.5" thickTop="1" thickBot="1" x14ac:dyDescent="0.3">
      <c r="B51" s="135"/>
      <c r="C51" s="136">
        <v>2020</v>
      </c>
      <c r="D51" s="137"/>
      <c r="E51" s="138">
        <v>2021</v>
      </c>
      <c r="F51" s="137"/>
      <c r="G51" s="138">
        <v>2022</v>
      </c>
      <c r="H51" s="137"/>
      <c r="I51" s="138">
        <v>2023</v>
      </c>
      <c r="J51" s="137"/>
      <c r="K51" s="138">
        <v>2024</v>
      </c>
      <c r="L51" s="137"/>
      <c r="M51" s="138">
        <f>M$7</f>
        <v>2025</v>
      </c>
      <c r="N51" s="139"/>
    </row>
    <row r="52" spans="1:15" ht="16.5" thickTop="1" thickBot="1" x14ac:dyDescent="0.3">
      <c r="B52" s="107"/>
      <c r="C52" s="140" t="s">
        <v>69</v>
      </c>
      <c r="D52" s="141" t="str">
        <f>CONCATENATE("dif ",RIGHT(C51,2),"/",RIGHT(C51-1,2))</f>
        <v>dif 20/19</v>
      </c>
      <c r="E52" s="142" t="s">
        <v>69</v>
      </c>
      <c r="F52" s="141" t="str">
        <f>CONCATENATE("dif ",RIGHT(E51,2),"/",RIGHT(C51,2))</f>
        <v>dif 21/20</v>
      </c>
      <c r="G52" s="142" t="s">
        <v>69</v>
      </c>
      <c r="H52" s="141" t="str">
        <f>CONCATENATE("dif ",RIGHT(G51,2),"/",RIGHT(E51,2))</f>
        <v>dif 22/21</v>
      </c>
      <c r="I52" s="142" t="s">
        <v>69</v>
      </c>
      <c r="J52" s="141" t="str">
        <f>CONCATENATE("dif ",RIGHT(I51,2),"/",RIGHT(G51,2))</f>
        <v>dif 23/22</v>
      </c>
      <c r="K52" s="142" t="s">
        <v>69</v>
      </c>
      <c r="L52" s="141" t="str">
        <f>CONCATENATE("dif ",RIGHT(K51,2),"/",RIGHT(I51,2))</f>
        <v>dif 24/23</v>
      </c>
      <c r="M52" s="142" t="s">
        <v>69</v>
      </c>
      <c r="N52" s="141" t="str">
        <f>CONCATENATE("def ",RIGHT(M51,2),"/",RIGHT(K51,2))</f>
        <v>def 25/24</v>
      </c>
    </row>
    <row r="53" spans="1:15" x14ac:dyDescent="0.25">
      <c r="A53" s="1"/>
      <c r="B53" s="143" t="s">
        <v>71</v>
      </c>
      <c r="C53" s="218">
        <v>6.6858373639661428</v>
      </c>
      <c r="D53" s="219">
        <v>-1.3342627393150197</v>
      </c>
      <c r="E53" s="218" t="s">
        <v>250</v>
      </c>
      <c r="F53" s="219" t="str">
        <f t="shared" ref="F53:J65" si="6">IFERROR(E53-C53,"-")</f>
        <v>-</v>
      </c>
      <c r="G53" s="218">
        <v>7.9259781077273219</v>
      </c>
      <c r="H53" s="219" t="str">
        <f t="shared" si="6"/>
        <v>-</v>
      </c>
      <c r="I53" s="218">
        <v>7.5696016069635084</v>
      </c>
      <c r="J53" s="219">
        <f t="shared" si="6"/>
        <v>-0.35637650076381355</v>
      </c>
      <c r="K53" s="218">
        <v>7.9239933119687889</v>
      </c>
      <c r="L53" s="219">
        <f t="shared" ref="L53:L65" si="7">IFERROR(K53-I53,"-")</f>
        <v>0.3543917050052805</v>
      </c>
      <c r="M53" s="218">
        <v>7.7086852477477477</v>
      </c>
      <c r="N53" s="219">
        <f>IFERROR(M53-K53,"-")</f>
        <v>-0.21530806422104121</v>
      </c>
    </row>
    <row r="54" spans="1:15" x14ac:dyDescent="0.25">
      <c r="A54" s="1"/>
      <c r="B54" s="143" t="s">
        <v>73</v>
      </c>
      <c r="C54" s="218">
        <v>7.6288147622427251</v>
      </c>
      <c r="D54" s="219">
        <v>-0.22527807205583095</v>
      </c>
      <c r="E54" s="218" t="s">
        <v>250</v>
      </c>
      <c r="F54" s="219" t="str">
        <f t="shared" si="6"/>
        <v>-</v>
      </c>
      <c r="G54" s="218">
        <v>6.6174134790528232</v>
      </c>
      <c r="H54" s="219" t="str">
        <f t="shared" si="6"/>
        <v>-</v>
      </c>
      <c r="I54" s="218">
        <v>7.1070247129791788</v>
      </c>
      <c r="J54" s="219">
        <f t="shared" si="6"/>
        <v>0.48961123392635564</v>
      </c>
      <c r="K54" s="218">
        <v>7.2324605998983227</v>
      </c>
      <c r="L54" s="219">
        <f t="shared" si="7"/>
        <v>0.12543588691914387</v>
      </c>
      <c r="M54" s="218">
        <v>7.367411718026716</v>
      </c>
      <c r="N54" s="219">
        <f t="shared" ref="N54:N64" si="8">IFERROR(M54-K54,"-")</f>
        <v>0.13495111812839333</v>
      </c>
    </row>
    <row r="55" spans="1:15" x14ac:dyDescent="0.25">
      <c r="A55" s="1"/>
      <c r="B55" s="143" t="s">
        <v>75</v>
      </c>
      <c r="C55" s="218">
        <v>8.848810437452034</v>
      </c>
      <c r="D55" s="219">
        <v>1.4140643511595563</v>
      </c>
      <c r="E55" s="218" t="s">
        <v>250</v>
      </c>
      <c r="F55" s="219" t="str">
        <f t="shared" si="6"/>
        <v>-</v>
      </c>
      <c r="G55" s="218">
        <v>6.8081226387678004</v>
      </c>
      <c r="H55" s="219" t="str">
        <f t="shared" si="6"/>
        <v>-</v>
      </c>
      <c r="I55" s="218">
        <v>7.0281066163120052</v>
      </c>
      <c r="J55" s="219">
        <f t="shared" si="6"/>
        <v>0.21998397754420473</v>
      </c>
      <c r="K55" s="218">
        <v>6.6665713795666344</v>
      </c>
      <c r="L55" s="219">
        <f t="shared" si="7"/>
        <v>-0.3615352367453708</v>
      </c>
      <c r="M55" s="218"/>
      <c r="N55" s="219"/>
    </row>
    <row r="56" spans="1:15" x14ac:dyDescent="0.25">
      <c r="A56" s="1"/>
      <c r="B56" s="143" t="s">
        <v>77</v>
      </c>
      <c r="C56" s="218" t="s">
        <v>250</v>
      </c>
      <c r="D56" s="219" t="s">
        <v>250</v>
      </c>
      <c r="E56" s="218" t="s">
        <v>250</v>
      </c>
      <c r="F56" s="219" t="str">
        <f t="shared" si="6"/>
        <v>-</v>
      </c>
      <c r="G56" s="218">
        <v>6.5498000499875033</v>
      </c>
      <c r="H56" s="219" t="str">
        <f t="shared" si="6"/>
        <v>-</v>
      </c>
      <c r="I56" s="218">
        <v>6.4091439688715957</v>
      </c>
      <c r="J56" s="219">
        <f t="shared" si="6"/>
        <v>-0.14065608111590766</v>
      </c>
      <c r="K56" s="218">
        <v>7.219209496829893</v>
      </c>
      <c r="L56" s="219">
        <f t="shared" si="7"/>
        <v>0.81006552795829734</v>
      </c>
      <c r="M56" s="218"/>
      <c r="N56" s="219"/>
    </row>
    <row r="57" spans="1:15" x14ac:dyDescent="0.25">
      <c r="A57" s="1"/>
      <c r="B57" s="143" t="s">
        <v>79</v>
      </c>
      <c r="C57" s="218" t="s">
        <v>250</v>
      </c>
      <c r="D57" s="219" t="s">
        <v>250</v>
      </c>
      <c r="E57" s="218" t="s">
        <v>250</v>
      </c>
      <c r="F57" s="219" t="str">
        <f t="shared" si="6"/>
        <v>-</v>
      </c>
      <c r="G57" s="218">
        <v>6.3911605532170777</v>
      </c>
      <c r="H57" s="219" t="str">
        <f t="shared" si="6"/>
        <v>-</v>
      </c>
      <c r="I57" s="218">
        <v>6.6776628459603016</v>
      </c>
      <c r="J57" s="219">
        <f t="shared" si="6"/>
        <v>0.28650229274322392</v>
      </c>
      <c r="K57" s="218">
        <v>7.0987581312832644</v>
      </c>
      <c r="L57" s="219">
        <f t="shared" si="7"/>
        <v>0.42109528532296281</v>
      </c>
      <c r="M57" s="218"/>
      <c r="N57" s="219"/>
    </row>
    <row r="58" spans="1:15" x14ac:dyDescent="0.25">
      <c r="A58" s="1"/>
      <c r="B58" s="143" t="s">
        <v>81</v>
      </c>
      <c r="C58" s="218" t="s">
        <v>250</v>
      </c>
      <c r="D58" s="219" t="s">
        <v>250</v>
      </c>
      <c r="E58" s="218" t="s">
        <v>250</v>
      </c>
      <c r="F58" s="219" t="str">
        <f t="shared" si="6"/>
        <v>-</v>
      </c>
      <c r="G58" s="218">
        <v>7.6223715960013791</v>
      </c>
      <c r="H58" s="219" t="str">
        <f t="shared" si="6"/>
        <v>-</v>
      </c>
      <c r="I58" s="218">
        <v>7.1394742559200521</v>
      </c>
      <c r="J58" s="219">
        <f t="shared" si="6"/>
        <v>-0.48289734008132701</v>
      </c>
      <c r="K58" s="218">
        <v>7.222138964577657</v>
      </c>
      <c r="L58" s="219">
        <f t="shared" si="7"/>
        <v>8.2664708657604891E-2</v>
      </c>
      <c r="M58" s="218"/>
      <c r="N58" s="219"/>
    </row>
    <row r="59" spans="1:15" x14ac:dyDescent="0.25">
      <c r="A59" s="1"/>
      <c r="B59" s="143" t="s">
        <v>83</v>
      </c>
      <c r="C59" s="218" t="s">
        <v>250</v>
      </c>
      <c r="D59" s="219" t="s">
        <v>250</v>
      </c>
      <c r="E59" s="218">
        <v>6.5758733624454146</v>
      </c>
      <c r="F59" s="219" t="str">
        <f t="shared" si="6"/>
        <v>-</v>
      </c>
      <c r="G59" s="218">
        <v>7.7461226264676037</v>
      </c>
      <c r="H59" s="219">
        <f t="shared" si="6"/>
        <v>1.1702492640221891</v>
      </c>
      <c r="I59" s="218">
        <v>7.1045693075643159</v>
      </c>
      <c r="J59" s="219">
        <f t="shared" si="6"/>
        <v>-0.64155331890328782</v>
      </c>
      <c r="K59" s="218">
        <v>7.3560683324834271</v>
      </c>
      <c r="L59" s="219">
        <f t="shared" si="7"/>
        <v>0.25149902491911114</v>
      </c>
      <c r="M59" s="218"/>
      <c r="N59" s="219"/>
    </row>
    <row r="60" spans="1:15" x14ac:dyDescent="0.25">
      <c r="A60" s="1"/>
      <c r="B60" s="143" t="s">
        <v>85</v>
      </c>
      <c r="C60" s="218">
        <v>4.7418665400142483</v>
      </c>
      <c r="D60" s="219">
        <v>-2.2227567206840977</v>
      </c>
      <c r="E60" s="218">
        <v>5.4869713369412709</v>
      </c>
      <c r="F60" s="219">
        <f t="shared" si="6"/>
        <v>0.74510479692702258</v>
      </c>
      <c r="G60" s="218">
        <v>7.6563286361348766</v>
      </c>
      <c r="H60" s="219">
        <f t="shared" si="6"/>
        <v>2.1693572991936056</v>
      </c>
      <c r="I60" s="218">
        <v>7.7446084724005138</v>
      </c>
      <c r="J60" s="219">
        <f t="shared" si="6"/>
        <v>8.8279836265637179E-2</v>
      </c>
      <c r="K60" s="218">
        <v>7.669089242454004</v>
      </c>
      <c r="L60" s="219">
        <f t="shared" si="7"/>
        <v>-7.5519229946509725E-2</v>
      </c>
      <c r="M60" s="218"/>
      <c r="N60" s="219"/>
    </row>
    <row r="61" spans="1:15" x14ac:dyDescent="0.25">
      <c r="A61" s="1"/>
      <c r="B61" s="143" t="s">
        <v>87</v>
      </c>
      <c r="C61" s="218" t="s">
        <v>250</v>
      </c>
      <c r="D61" s="219" t="s">
        <v>250</v>
      </c>
      <c r="E61" s="218">
        <v>6.1032858936793639</v>
      </c>
      <c r="F61" s="219" t="str">
        <f t="shared" si="6"/>
        <v>-</v>
      </c>
      <c r="G61" s="218">
        <v>7.0747476304230563</v>
      </c>
      <c r="H61" s="219">
        <f t="shared" si="6"/>
        <v>0.97146173674369241</v>
      </c>
      <c r="I61" s="218">
        <v>7.0548697823760254</v>
      </c>
      <c r="J61" s="219">
        <f t="shared" si="6"/>
        <v>-1.9877848047030966E-2</v>
      </c>
      <c r="K61" s="218">
        <v>7.4543844791746858</v>
      </c>
      <c r="L61" s="219">
        <f t="shared" si="7"/>
        <v>0.39951469679866047</v>
      </c>
      <c r="M61" s="218"/>
      <c r="N61" s="219"/>
    </row>
    <row r="62" spans="1:15" x14ac:dyDescent="0.25">
      <c r="A62" s="1"/>
      <c r="B62" s="143" t="s">
        <v>89</v>
      </c>
      <c r="C62" s="218" t="s">
        <v>250</v>
      </c>
      <c r="D62" s="219" t="s">
        <v>250</v>
      </c>
      <c r="E62" s="218">
        <v>6.2974696288341496</v>
      </c>
      <c r="F62" s="219" t="str">
        <f t="shared" si="6"/>
        <v>-</v>
      </c>
      <c r="G62" s="218">
        <v>7.0171175404443851</v>
      </c>
      <c r="H62" s="219">
        <f t="shared" si="6"/>
        <v>0.71964791161023545</v>
      </c>
      <c r="I62" s="218">
        <v>7.3329767822311709</v>
      </c>
      <c r="J62" s="219">
        <f t="shared" si="6"/>
        <v>0.31585924178678582</v>
      </c>
      <c r="K62" s="218">
        <v>6.8535038932146826</v>
      </c>
      <c r="L62" s="219">
        <f t="shared" si="7"/>
        <v>-0.47947288901648832</v>
      </c>
      <c r="M62" s="218"/>
      <c r="N62" s="219"/>
    </row>
    <row r="63" spans="1:15" x14ac:dyDescent="0.25">
      <c r="A63" s="1"/>
      <c r="B63" s="143" t="s">
        <v>91</v>
      </c>
      <c r="C63" s="218" t="s">
        <v>250</v>
      </c>
      <c r="D63" s="219" t="s">
        <v>250</v>
      </c>
      <c r="E63" s="218">
        <v>7.1325370675453046</v>
      </c>
      <c r="F63" s="219" t="str">
        <f t="shared" si="6"/>
        <v>-</v>
      </c>
      <c r="G63" s="218">
        <v>7.4343215592562171</v>
      </c>
      <c r="H63" s="219">
        <f t="shared" si="6"/>
        <v>0.30178449171091248</v>
      </c>
      <c r="I63" s="218">
        <v>7.0038556349156185</v>
      </c>
      <c r="J63" s="219">
        <f t="shared" si="6"/>
        <v>-0.4304659243405986</v>
      </c>
      <c r="K63" s="218">
        <v>7.313558145989453</v>
      </c>
      <c r="L63" s="219">
        <f t="shared" si="7"/>
        <v>0.30970251107383451</v>
      </c>
      <c r="M63" s="218"/>
      <c r="N63" s="219"/>
    </row>
    <row r="64" spans="1:15" x14ac:dyDescent="0.25">
      <c r="A64" s="1"/>
      <c r="B64" s="143" t="s">
        <v>93</v>
      </c>
      <c r="C64" s="218" t="s">
        <v>250</v>
      </c>
      <c r="D64" s="219" t="s">
        <v>250</v>
      </c>
      <c r="E64" s="218">
        <v>6.3402881271733733</v>
      </c>
      <c r="F64" s="219" t="str">
        <f t="shared" si="6"/>
        <v>-</v>
      </c>
      <c r="G64" s="218">
        <v>6.6331723867936843</v>
      </c>
      <c r="H64" s="219">
        <f t="shared" si="6"/>
        <v>0.29288425962031095</v>
      </c>
      <c r="I64" s="218">
        <v>6.6860472644868887</v>
      </c>
      <c r="J64" s="219">
        <f t="shared" si="6"/>
        <v>5.2874877693204425E-2</v>
      </c>
      <c r="K64" s="218">
        <v>7.1532647919929193</v>
      </c>
      <c r="L64" s="219">
        <f t="shared" si="7"/>
        <v>0.46721752750603063</v>
      </c>
      <c r="M64" s="218"/>
      <c r="N64" s="219"/>
    </row>
    <row r="65" spans="1:15" ht="15.75" x14ac:dyDescent="0.25">
      <c r="B65" s="146" t="s">
        <v>30</v>
      </c>
      <c r="C65" s="220" t="s">
        <v>250</v>
      </c>
      <c r="D65" s="221" t="s">
        <v>250</v>
      </c>
      <c r="E65" s="220">
        <v>5.6931988597987475</v>
      </c>
      <c r="F65" s="221" t="str">
        <f t="shared" si="6"/>
        <v>-</v>
      </c>
      <c r="G65" s="220">
        <v>7.0897793341589743</v>
      </c>
      <c r="H65" s="221">
        <f t="shared" si="6"/>
        <v>1.3965804743602268</v>
      </c>
      <c r="I65" s="220">
        <v>7.0736233461824725</v>
      </c>
      <c r="J65" s="221">
        <f t="shared" si="6"/>
        <v>-1.6155987976501862E-2</v>
      </c>
      <c r="K65" s="220">
        <v>7.2451577712929884</v>
      </c>
      <c r="L65" s="221">
        <f t="shared" si="7"/>
        <v>0.17153442511051598</v>
      </c>
      <c r="M65" s="220">
        <v>7.5327309921582</v>
      </c>
      <c r="N65" s="221">
        <v>-2.961530229178333E-2</v>
      </c>
    </row>
    <row r="66" spans="1:15" ht="6" customHeight="1" x14ac:dyDescent="0.25"/>
    <row r="67" spans="1:15" x14ac:dyDescent="0.25">
      <c r="B67" s="129" t="s">
        <v>55</v>
      </c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</row>
    <row r="70" spans="1:15" ht="48.75" customHeight="1" thickBot="1" x14ac:dyDescent="0.3">
      <c r="B70" s="12" t="s">
        <v>304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48"/>
      <c r="N71" s="48"/>
      <c r="O71" s="1" t="s">
        <v>102</v>
      </c>
    </row>
    <row r="72" spans="1:15" ht="22.5" thickTop="1" thickBot="1" x14ac:dyDescent="0.3">
      <c r="B72" s="135"/>
      <c r="C72" s="223" t="s">
        <v>62</v>
      </c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</row>
    <row r="73" spans="1:15" ht="22.5" thickTop="1" thickBot="1" x14ac:dyDescent="0.3">
      <c r="B73" s="135"/>
      <c r="C73" s="136">
        <v>2020</v>
      </c>
      <c r="D73" s="137"/>
      <c r="E73" s="138">
        <v>2021</v>
      </c>
      <c r="F73" s="137"/>
      <c r="G73" s="138">
        <v>2022</v>
      </c>
      <c r="H73" s="137"/>
      <c r="I73" s="138">
        <v>2023</v>
      </c>
      <c r="J73" s="137"/>
      <c r="K73" s="138">
        <v>2024</v>
      </c>
      <c r="L73" s="137"/>
      <c r="M73" s="138">
        <f>M$7</f>
        <v>2025</v>
      </c>
      <c r="N73" s="139"/>
    </row>
    <row r="74" spans="1:15" ht="16.5" thickTop="1" thickBot="1" x14ac:dyDescent="0.3">
      <c r="B74" s="107"/>
      <c r="C74" s="140" t="s">
        <v>69</v>
      </c>
      <c r="D74" s="141" t="str">
        <f>CONCATENATE("dif ",RIGHT(C73,2),"/",RIGHT(C73-1,2))</f>
        <v>dif 20/19</v>
      </c>
      <c r="E74" s="142" t="s">
        <v>69</v>
      </c>
      <c r="F74" s="141" t="str">
        <f>CONCATENATE("dif ",RIGHT(E73,2),"/",RIGHT(C73,2))</f>
        <v>dif 21/20</v>
      </c>
      <c r="G74" s="142" t="s">
        <v>69</v>
      </c>
      <c r="H74" s="141" t="str">
        <f>CONCATENATE("dif ",RIGHT(G73,2),"/",RIGHT(E73,2))</f>
        <v>dif 22/21</v>
      </c>
      <c r="I74" s="142" t="s">
        <v>69</v>
      </c>
      <c r="J74" s="141" t="str">
        <f>CONCATENATE("dif ",RIGHT(I73,2),"/",RIGHT(G73,2))</f>
        <v>dif 23/22</v>
      </c>
      <c r="K74" s="142" t="s">
        <v>69</v>
      </c>
      <c r="L74" s="141" t="str">
        <f>CONCATENATE("dif ",RIGHT(K73,2),"/",RIGHT(I73,2))</f>
        <v>dif 24/23</v>
      </c>
      <c r="M74" s="142" t="s">
        <v>69</v>
      </c>
      <c r="N74" s="141" t="str">
        <f>CONCATENATE("def ",RIGHT(M73,2),"/",RIGHT(K73,2))</f>
        <v>def 25/24</v>
      </c>
    </row>
    <row r="75" spans="1:15" x14ac:dyDescent="0.25">
      <c r="A75" s="1"/>
      <c r="B75" s="143" t="s">
        <v>71</v>
      </c>
      <c r="C75" s="218">
        <v>9.5154714233709505</v>
      </c>
      <c r="D75" s="219">
        <v>1.2690286231432903</v>
      </c>
      <c r="E75" s="218" t="s">
        <v>250</v>
      </c>
      <c r="F75" s="219" t="str">
        <f t="shared" ref="F75:J87" si="9">IFERROR(E75-C75,"-")</f>
        <v>-</v>
      </c>
      <c r="G75" s="218">
        <v>5.8678739101274315</v>
      </c>
      <c r="H75" s="219" t="str">
        <f t="shared" si="9"/>
        <v>-</v>
      </c>
      <c r="I75" s="218">
        <v>6.2030573983270836</v>
      </c>
      <c r="J75" s="219">
        <f t="shared" si="9"/>
        <v>0.33518348819965205</v>
      </c>
      <c r="K75" s="218">
        <v>7.2678207739307537</v>
      </c>
      <c r="L75" s="219">
        <f t="shared" ref="L75:L87" si="10">IFERROR(K75-I75,"-")</f>
        <v>1.0647633756036701</v>
      </c>
      <c r="M75" s="218">
        <v>7.3472718001019892</v>
      </c>
      <c r="N75" s="219">
        <f>IFERROR(M75-K75,"-")</f>
        <v>7.9451026171235561E-2</v>
      </c>
    </row>
    <row r="76" spans="1:15" x14ac:dyDescent="0.25">
      <c r="A76" s="1"/>
      <c r="B76" s="143" t="s">
        <v>73</v>
      </c>
      <c r="C76" s="218">
        <v>8.580380577427821</v>
      </c>
      <c r="D76" s="219">
        <v>2.816912132071228</v>
      </c>
      <c r="E76" s="218" t="s">
        <v>250</v>
      </c>
      <c r="F76" s="219" t="str">
        <f t="shared" si="9"/>
        <v>-</v>
      </c>
      <c r="G76" s="218">
        <v>5.999748427672956</v>
      </c>
      <c r="H76" s="219" t="str">
        <f t="shared" si="9"/>
        <v>-</v>
      </c>
      <c r="I76" s="218">
        <v>5.2008991289688113</v>
      </c>
      <c r="J76" s="219">
        <f t="shared" si="9"/>
        <v>-0.79884929870414467</v>
      </c>
      <c r="K76" s="218">
        <v>6.3748866727107885</v>
      </c>
      <c r="L76" s="219">
        <f t="shared" si="10"/>
        <v>1.1739875437419771</v>
      </c>
      <c r="M76" s="218">
        <v>6.5530456852791881</v>
      </c>
      <c r="N76" s="219">
        <f t="shared" ref="N76:N86" si="11">IFERROR(M76-K76,"-")</f>
        <v>0.17815901256839961</v>
      </c>
    </row>
    <row r="77" spans="1:15" x14ac:dyDescent="0.25">
      <c r="A77" s="1"/>
      <c r="B77" s="143" t="s">
        <v>75</v>
      </c>
      <c r="C77" s="218">
        <v>13.32776617954071</v>
      </c>
      <c r="D77" s="219">
        <v>7.0527980537438548</v>
      </c>
      <c r="E77" s="218" t="s">
        <v>250</v>
      </c>
      <c r="F77" s="219" t="str">
        <f t="shared" si="9"/>
        <v>-</v>
      </c>
      <c r="G77" s="218">
        <v>6.9111833875406559</v>
      </c>
      <c r="H77" s="219" t="str">
        <f t="shared" si="9"/>
        <v>-</v>
      </c>
      <c r="I77" s="218">
        <v>5.6217860105059438</v>
      </c>
      <c r="J77" s="219">
        <f t="shared" si="9"/>
        <v>-1.289397377034712</v>
      </c>
      <c r="K77" s="218">
        <v>6.2699807156631673</v>
      </c>
      <c r="L77" s="219">
        <f t="shared" si="10"/>
        <v>0.64819470515722344</v>
      </c>
      <c r="M77" s="218"/>
      <c r="N77" s="219"/>
    </row>
    <row r="78" spans="1:15" x14ac:dyDescent="0.25">
      <c r="A78" s="1"/>
      <c r="B78" s="143" t="s">
        <v>77</v>
      </c>
      <c r="C78" s="218" t="s">
        <v>250</v>
      </c>
      <c r="D78" s="219" t="s">
        <v>250</v>
      </c>
      <c r="E78" s="218" t="s">
        <v>250</v>
      </c>
      <c r="F78" s="219" t="str">
        <f t="shared" si="9"/>
        <v>-</v>
      </c>
      <c r="G78" s="218">
        <v>6.3370757846389383</v>
      </c>
      <c r="H78" s="219" t="str">
        <f t="shared" si="9"/>
        <v>-</v>
      </c>
      <c r="I78" s="218">
        <v>5.5025562372188137</v>
      </c>
      <c r="J78" s="219">
        <f t="shared" si="9"/>
        <v>-0.83451954742012457</v>
      </c>
      <c r="K78" s="218">
        <v>6.5540688148552704</v>
      </c>
      <c r="L78" s="219">
        <f t="shared" si="10"/>
        <v>1.0515125776364567</v>
      </c>
      <c r="M78" s="218"/>
      <c r="N78" s="219"/>
    </row>
    <row r="79" spans="1:15" x14ac:dyDescent="0.25">
      <c r="A79" s="1"/>
      <c r="B79" s="143" t="s">
        <v>79</v>
      </c>
      <c r="C79" s="218" t="s">
        <v>250</v>
      </c>
      <c r="D79" s="219" t="s">
        <v>250</v>
      </c>
      <c r="E79" s="218" t="s">
        <v>250</v>
      </c>
      <c r="F79" s="219" t="str">
        <f t="shared" si="9"/>
        <v>-</v>
      </c>
      <c r="G79" s="218">
        <v>6.2233920805676357</v>
      </c>
      <c r="H79" s="219" t="str">
        <f t="shared" si="9"/>
        <v>-</v>
      </c>
      <c r="I79" s="218">
        <v>6.6105027376804379</v>
      </c>
      <c r="J79" s="219">
        <f t="shared" si="9"/>
        <v>0.38711065711280224</v>
      </c>
      <c r="K79" s="218">
        <v>6.9784921892687342</v>
      </c>
      <c r="L79" s="219">
        <f t="shared" si="10"/>
        <v>0.36798945158829621</v>
      </c>
      <c r="M79" s="218"/>
      <c r="N79" s="219"/>
    </row>
    <row r="80" spans="1:15" x14ac:dyDescent="0.25">
      <c r="A80" s="1"/>
      <c r="B80" s="143" t="s">
        <v>81</v>
      </c>
      <c r="C80" s="218" t="s">
        <v>250</v>
      </c>
      <c r="D80" s="219" t="s">
        <v>250</v>
      </c>
      <c r="E80" s="218" t="s">
        <v>250</v>
      </c>
      <c r="F80" s="219" t="str">
        <f t="shared" si="9"/>
        <v>-</v>
      </c>
      <c r="G80" s="218">
        <v>6.5052606967500584</v>
      </c>
      <c r="H80" s="219" t="str">
        <f t="shared" si="9"/>
        <v>-</v>
      </c>
      <c r="I80" s="218">
        <v>6.2337695017614498</v>
      </c>
      <c r="J80" s="219">
        <f t="shared" si="9"/>
        <v>-0.27149119498860852</v>
      </c>
      <c r="K80" s="218">
        <v>6.792074896581755</v>
      </c>
      <c r="L80" s="219">
        <f t="shared" si="10"/>
        <v>0.55830539482030517</v>
      </c>
      <c r="M80" s="218"/>
      <c r="N80" s="219"/>
    </row>
    <row r="81" spans="1:15" x14ac:dyDescent="0.25">
      <c r="A81" s="1"/>
      <c r="B81" s="143" t="s">
        <v>83</v>
      </c>
      <c r="C81" s="218" t="s">
        <v>250</v>
      </c>
      <c r="D81" s="219" t="s">
        <v>250</v>
      </c>
      <c r="E81" s="218">
        <v>4.7408602150537638</v>
      </c>
      <c r="F81" s="219" t="str">
        <f t="shared" si="9"/>
        <v>-</v>
      </c>
      <c r="G81" s="218">
        <v>6.0040444893832152</v>
      </c>
      <c r="H81" s="219">
        <f t="shared" si="9"/>
        <v>1.2631842743294515</v>
      </c>
      <c r="I81" s="218">
        <v>6.2574150248971643</v>
      </c>
      <c r="J81" s="219">
        <f t="shared" si="9"/>
        <v>0.25337053551394906</v>
      </c>
      <c r="K81" s="218">
        <v>6.4991735537190083</v>
      </c>
      <c r="L81" s="219">
        <f t="shared" si="10"/>
        <v>0.24175852882184401</v>
      </c>
      <c r="M81" s="218"/>
      <c r="N81" s="219"/>
    </row>
    <row r="82" spans="1:15" x14ac:dyDescent="0.25">
      <c r="A82" s="1"/>
      <c r="B82" s="143" t="s">
        <v>85</v>
      </c>
      <c r="C82" s="218">
        <v>3.9015760694757158</v>
      </c>
      <c r="D82" s="219">
        <v>-5.5490024429209779</v>
      </c>
      <c r="E82" s="218">
        <v>4.2553735926305016</v>
      </c>
      <c r="F82" s="219">
        <f t="shared" si="9"/>
        <v>0.35379752315478585</v>
      </c>
      <c r="G82" s="218">
        <v>6.4222270837891049</v>
      </c>
      <c r="H82" s="219">
        <f t="shared" si="9"/>
        <v>2.1668534911586033</v>
      </c>
      <c r="I82" s="218">
        <v>6.1968405736853045</v>
      </c>
      <c r="J82" s="219">
        <f t="shared" si="9"/>
        <v>-0.2253865101038004</v>
      </c>
      <c r="K82" s="218">
        <v>5.9193854324734447</v>
      </c>
      <c r="L82" s="219">
        <f t="shared" si="10"/>
        <v>-0.27745514121185977</v>
      </c>
      <c r="M82" s="218"/>
      <c r="N82" s="219"/>
    </row>
    <row r="83" spans="1:15" x14ac:dyDescent="0.25">
      <c r="A83" s="1"/>
      <c r="B83" s="143" t="s">
        <v>87</v>
      </c>
      <c r="C83" s="218" t="s">
        <v>250</v>
      </c>
      <c r="D83" s="219" t="s">
        <v>250</v>
      </c>
      <c r="E83" s="218">
        <v>5.3142857142857141</v>
      </c>
      <c r="F83" s="219" t="str">
        <f t="shared" si="9"/>
        <v>-</v>
      </c>
      <c r="G83" s="218">
        <v>6.3658969804618115</v>
      </c>
      <c r="H83" s="219">
        <f t="shared" si="9"/>
        <v>1.0516112661760975</v>
      </c>
      <c r="I83" s="218">
        <v>6.8024271844660191</v>
      </c>
      <c r="J83" s="219">
        <f t="shared" si="9"/>
        <v>0.43653020400420761</v>
      </c>
      <c r="K83" s="218">
        <v>6.0145369284876908</v>
      </c>
      <c r="L83" s="219">
        <f t="shared" si="10"/>
        <v>-0.78789025597832829</v>
      </c>
      <c r="M83" s="218"/>
      <c r="N83" s="219"/>
    </row>
    <row r="84" spans="1:15" x14ac:dyDescent="0.25">
      <c r="A84" s="1"/>
      <c r="B84" s="143" t="s">
        <v>89</v>
      </c>
      <c r="C84" s="218" t="s">
        <v>250</v>
      </c>
      <c r="D84" s="219" t="s">
        <v>250</v>
      </c>
      <c r="E84" s="218">
        <v>4.8935449735449739</v>
      </c>
      <c r="F84" s="219" t="str">
        <f t="shared" si="9"/>
        <v>-</v>
      </c>
      <c r="G84" s="218">
        <v>6.9023815755037949</v>
      </c>
      <c r="H84" s="219">
        <f t="shared" si="9"/>
        <v>2.0088366019588211</v>
      </c>
      <c r="I84" s="218">
        <v>5.767552387124649</v>
      </c>
      <c r="J84" s="219">
        <f t="shared" si="9"/>
        <v>-1.1348291883791459</v>
      </c>
      <c r="K84" s="218">
        <v>5.7592592592592595</v>
      </c>
      <c r="L84" s="219">
        <f t="shared" si="10"/>
        <v>-8.2931278653894935E-3</v>
      </c>
      <c r="M84" s="218"/>
      <c r="N84" s="219"/>
    </row>
    <row r="85" spans="1:15" x14ac:dyDescent="0.25">
      <c r="A85" s="1"/>
      <c r="B85" s="143" t="s">
        <v>91</v>
      </c>
      <c r="C85" s="218" t="s">
        <v>250</v>
      </c>
      <c r="D85" s="219" t="s">
        <v>250</v>
      </c>
      <c r="E85" s="218">
        <v>6.4027327466419637</v>
      </c>
      <c r="F85" s="219" t="str">
        <f t="shared" si="9"/>
        <v>-</v>
      </c>
      <c r="G85" s="218">
        <v>7.9150615724660565</v>
      </c>
      <c r="H85" s="219">
        <f t="shared" si="9"/>
        <v>1.5123288258240928</v>
      </c>
      <c r="I85" s="218">
        <v>5.8892329680800382</v>
      </c>
      <c r="J85" s="219">
        <f t="shared" si="9"/>
        <v>-2.0258286043860183</v>
      </c>
      <c r="K85" s="218">
        <v>6.3474596677100887</v>
      </c>
      <c r="L85" s="219">
        <f t="shared" si="10"/>
        <v>0.45822669963005058</v>
      </c>
      <c r="M85" s="218"/>
      <c r="N85" s="219"/>
    </row>
    <row r="86" spans="1:15" x14ac:dyDescent="0.25">
      <c r="A86" s="1"/>
      <c r="B86" s="143" t="s">
        <v>93</v>
      </c>
      <c r="C86" s="218" t="s">
        <v>250</v>
      </c>
      <c r="D86" s="219" t="s">
        <v>250</v>
      </c>
      <c r="E86" s="218">
        <v>5.9554879734586672</v>
      </c>
      <c r="F86" s="219" t="str">
        <f t="shared" si="9"/>
        <v>-</v>
      </c>
      <c r="G86" s="218">
        <v>7.6278865828705058</v>
      </c>
      <c r="H86" s="219">
        <f t="shared" si="9"/>
        <v>1.6723986094118386</v>
      </c>
      <c r="I86" s="218">
        <v>6.1138589618021548</v>
      </c>
      <c r="J86" s="219">
        <f t="shared" si="9"/>
        <v>-1.514027621068351</v>
      </c>
      <c r="K86" s="218">
        <v>6.5914120126448896</v>
      </c>
      <c r="L86" s="219">
        <f t="shared" si="10"/>
        <v>0.47755305084273481</v>
      </c>
      <c r="M86" s="218"/>
      <c r="N86" s="219"/>
    </row>
    <row r="87" spans="1:15" ht="15.75" x14ac:dyDescent="0.25">
      <c r="B87" s="146" t="s">
        <v>30</v>
      </c>
      <c r="C87" s="220" t="s">
        <v>250</v>
      </c>
      <c r="D87" s="221" t="s">
        <v>250</v>
      </c>
      <c r="E87" s="220">
        <v>4.826008140370079</v>
      </c>
      <c r="F87" s="221" t="str">
        <f t="shared" si="9"/>
        <v>-</v>
      </c>
      <c r="G87" s="220">
        <v>6.5524744117336713</v>
      </c>
      <c r="H87" s="221">
        <f t="shared" si="9"/>
        <v>1.7264662713635923</v>
      </c>
      <c r="I87" s="220">
        <v>6.0468086842964412</v>
      </c>
      <c r="J87" s="221">
        <f t="shared" si="9"/>
        <v>-0.50566572743723004</v>
      </c>
      <c r="K87" s="220">
        <v>6.4281585702062936</v>
      </c>
      <c r="L87" s="221">
        <f t="shared" si="10"/>
        <v>0.3813498859098523</v>
      </c>
      <c r="M87" s="220">
        <v>6.9492495548206561</v>
      </c>
      <c r="N87" s="221">
        <v>0.15380590973672348</v>
      </c>
    </row>
    <row r="88" spans="1:15" ht="6" customHeight="1" x14ac:dyDescent="0.25"/>
    <row r="89" spans="1:15" x14ac:dyDescent="0.25">
      <c r="B89" s="129" t="s">
        <v>55</v>
      </c>
      <c r="C89" s="226"/>
      <c r="D89" s="226"/>
      <c r="E89" s="226"/>
      <c r="F89" s="226"/>
      <c r="G89" s="226"/>
      <c r="H89" s="226"/>
      <c r="I89" s="226"/>
      <c r="J89" s="226"/>
      <c r="K89" s="226"/>
      <c r="L89" s="226"/>
      <c r="M89" s="226"/>
      <c r="N89" s="226"/>
    </row>
    <row r="92" spans="1:15" ht="48.75" customHeight="1" thickBot="1" x14ac:dyDescent="0.3">
      <c r="B92" s="12" t="s">
        <v>305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114</v>
      </c>
    </row>
    <row r="93" spans="1:15" ht="10.5" customHeight="1" thickBot="1" x14ac:dyDescent="0.3">
      <c r="B93" s="130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48"/>
      <c r="N93" s="48"/>
      <c r="O93" s="1" t="s">
        <v>115</v>
      </c>
    </row>
    <row r="94" spans="1:15" ht="22.5" thickTop="1" thickBot="1" x14ac:dyDescent="0.3">
      <c r="B94" s="150" t="s">
        <v>96</v>
      </c>
      <c r="C94" s="223" t="s">
        <v>32</v>
      </c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</row>
    <row r="95" spans="1:15" ht="22.5" thickTop="1" thickBot="1" x14ac:dyDescent="0.3">
      <c r="B95" s="135"/>
      <c r="C95" s="136">
        <v>2020</v>
      </c>
      <c r="D95" s="137"/>
      <c r="E95" s="138">
        <v>2021</v>
      </c>
      <c r="F95" s="137"/>
      <c r="G95" s="138">
        <v>2022</v>
      </c>
      <c r="H95" s="137"/>
      <c r="I95" s="138">
        <v>2023</v>
      </c>
      <c r="J95" s="137"/>
      <c r="K95" s="138">
        <v>2024</v>
      </c>
      <c r="L95" s="137"/>
      <c r="M95" s="138">
        <f>M$7</f>
        <v>2025</v>
      </c>
      <c r="N95" s="139"/>
    </row>
    <row r="96" spans="1:15" ht="16.5" thickTop="1" thickBot="1" x14ac:dyDescent="0.3">
      <c r="B96" s="107"/>
      <c r="C96" s="140" t="s">
        <v>69</v>
      </c>
      <c r="D96" s="141" t="str">
        <f>CONCATENATE("dif ",RIGHT(C95,2),"/",RIGHT(C95-1,2))</f>
        <v>dif 20/19</v>
      </c>
      <c r="E96" s="142" t="s">
        <v>69</v>
      </c>
      <c r="F96" s="141" t="str">
        <f>CONCATENATE("dif ",RIGHT(E95,2),"/",RIGHT(C95,2))</f>
        <v>dif 21/20</v>
      </c>
      <c r="G96" s="142" t="s">
        <v>69</v>
      </c>
      <c r="H96" s="141" t="str">
        <f>CONCATENATE("dif ",RIGHT(G95,2),"/",RIGHT(E95,2))</f>
        <v>dif 22/21</v>
      </c>
      <c r="I96" s="142" t="s">
        <v>69</v>
      </c>
      <c r="J96" s="141" t="str">
        <f>CONCATENATE("dif ",RIGHT(I95,2),"/",RIGHT(G95,2))</f>
        <v>dif 23/22</v>
      </c>
      <c r="K96" s="142" t="s">
        <v>69</v>
      </c>
      <c r="L96" s="141" t="str">
        <f>CONCATENATE("dif ",RIGHT(K95,2),"/",RIGHT(I95,2))</f>
        <v>dif 24/23</v>
      </c>
      <c r="M96" s="142" t="s">
        <v>69</v>
      </c>
      <c r="N96" s="141" t="str">
        <f>CONCATENATE("def ",RIGHT(M95,2),"/",RIGHT(K95,2))</f>
        <v>def 25/24</v>
      </c>
    </row>
    <row r="97" spans="2:14" x14ac:dyDescent="0.25">
      <c r="B97" s="143" t="s">
        <v>71</v>
      </c>
      <c r="C97" s="218">
        <v>8.5498812351543947</v>
      </c>
      <c r="D97" s="219">
        <v>0.97130451165550635</v>
      </c>
      <c r="E97" s="218">
        <v>7.459677419354839</v>
      </c>
      <c r="F97" s="219">
        <f t="shared" ref="F97:J109" si="12">IFERROR(E97-C97,"-")</f>
        <v>-1.0902038157995557</v>
      </c>
      <c r="G97" s="218">
        <v>7.1522573030392449</v>
      </c>
      <c r="H97" s="219">
        <f t="shared" si="12"/>
        <v>-0.30742011631559407</v>
      </c>
      <c r="I97" s="218">
        <v>7.1824853228962819</v>
      </c>
      <c r="J97" s="219">
        <f t="shared" si="12"/>
        <v>3.0228019857037047E-2</v>
      </c>
      <c r="K97" s="218">
        <v>7.124313186813187</v>
      </c>
      <c r="L97" s="219">
        <f t="shared" ref="L97:L109" si="13">IFERROR(K97-I97,"-")</f>
        <v>-5.8172136083094905E-2</v>
      </c>
      <c r="M97" s="218">
        <v>7.185766257389723</v>
      </c>
      <c r="N97" s="219">
        <f>IFERROR(M97-K97,"-")</f>
        <v>6.1453070576535929E-2</v>
      </c>
    </row>
    <row r="98" spans="2:14" x14ac:dyDescent="0.25">
      <c r="B98" s="143" t="s">
        <v>73</v>
      </c>
      <c r="C98" s="218">
        <v>7.4531813865147196</v>
      </c>
      <c r="D98" s="219">
        <v>-3.656445047038126E-2</v>
      </c>
      <c r="E98" s="218">
        <v>5.3148734177215191</v>
      </c>
      <c r="F98" s="219">
        <f t="shared" si="12"/>
        <v>-2.1383079687932005</v>
      </c>
      <c r="G98" s="218">
        <v>6.7112960161371662</v>
      </c>
      <c r="H98" s="219">
        <f t="shared" si="12"/>
        <v>1.3964225984156471</v>
      </c>
      <c r="I98" s="218">
        <v>6.8844282238442824</v>
      </c>
      <c r="J98" s="219">
        <f t="shared" si="12"/>
        <v>0.17313220770711624</v>
      </c>
      <c r="K98" s="218">
        <v>6.5791147627882323</v>
      </c>
      <c r="L98" s="219">
        <f t="shared" si="13"/>
        <v>-0.30531346105605017</v>
      </c>
      <c r="M98" s="218">
        <v>7.3258347146578258</v>
      </c>
      <c r="N98" s="219">
        <f t="shared" ref="N98:N108" si="14">IFERROR(M98-K98,"-")</f>
        <v>0.7467199518695935</v>
      </c>
    </row>
    <row r="99" spans="2:14" x14ac:dyDescent="0.25">
      <c r="B99" s="143" t="s">
        <v>75</v>
      </c>
      <c r="C99" s="218">
        <v>8.57847866419295</v>
      </c>
      <c r="D99" s="219">
        <v>2.0284403500167052</v>
      </c>
      <c r="E99" s="218">
        <v>4.8379487179487182</v>
      </c>
      <c r="F99" s="219">
        <f t="shared" si="12"/>
        <v>-3.7405299462442319</v>
      </c>
      <c r="G99" s="218">
        <v>6.1686800894854583</v>
      </c>
      <c r="H99" s="219">
        <f t="shared" si="12"/>
        <v>1.3307313715367401</v>
      </c>
      <c r="I99" s="218">
        <v>6.7464559609574719</v>
      </c>
      <c r="J99" s="219">
        <f t="shared" si="12"/>
        <v>0.57777587147201359</v>
      </c>
      <c r="K99" s="218">
        <v>5.9644093882262412</v>
      </c>
      <c r="L99" s="219">
        <f t="shared" si="13"/>
        <v>-0.78204657273123068</v>
      </c>
      <c r="M99" s="218"/>
      <c r="N99" s="219"/>
    </row>
    <row r="100" spans="2:14" x14ac:dyDescent="0.25">
      <c r="B100" s="143" t="s">
        <v>77</v>
      </c>
      <c r="C100" s="218" t="s">
        <v>250</v>
      </c>
      <c r="D100" s="219" t="s">
        <v>250</v>
      </c>
      <c r="E100" s="218">
        <v>4.4596036585365857</v>
      </c>
      <c r="F100" s="219" t="str">
        <f t="shared" si="12"/>
        <v>-</v>
      </c>
      <c r="G100" s="218">
        <v>5.7547217325610678</v>
      </c>
      <c r="H100" s="219">
        <f t="shared" si="12"/>
        <v>1.2951180740244821</v>
      </c>
      <c r="I100" s="218">
        <v>5.8959537572254339</v>
      </c>
      <c r="J100" s="219">
        <f t="shared" si="12"/>
        <v>0.14123202466436613</v>
      </c>
      <c r="K100" s="218">
        <v>6.3570083400591875</v>
      </c>
      <c r="L100" s="219">
        <f t="shared" si="13"/>
        <v>0.46105458283375356</v>
      </c>
      <c r="M100" s="218"/>
      <c r="N100" s="219"/>
    </row>
    <row r="101" spans="2:14" x14ac:dyDescent="0.25">
      <c r="B101" s="143" t="s">
        <v>79</v>
      </c>
      <c r="C101" s="218" t="s">
        <v>250</v>
      </c>
      <c r="D101" s="219" t="s">
        <v>250</v>
      </c>
      <c r="E101" s="218">
        <v>3.953896103896104</v>
      </c>
      <c r="F101" s="219" t="str">
        <f t="shared" si="12"/>
        <v>-</v>
      </c>
      <c r="G101" s="218">
        <v>5.3110938712179987</v>
      </c>
      <c r="H101" s="219">
        <f t="shared" si="12"/>
        <v>1.3571977673218947</v>
      </c>
      <c r="I101" s="218">
        <v>5.6957466625271653</v>
      </c>
      <c r="J101" s="219">
        <f t="shared" si="12"/>
        <v>0.38465279130916663</v>
      </c>
      <c r="K101" s="218">
        <v>5.5242591135588777</v>
      </c>
      <c r="L101" s="219">
        <f t="shared" si="13"/>
        <v>-0.17148754896828766</v>
      </c>
      <c r="M101" s="218"/>
      <c r="N101" s="219"/>
    </row>
    <row r="102" spans="2:14" x14ac:dyDescent="0.25">
      <c r="B102" s="143" t="s">
        <v>81</v>
      </c>
      <c r="C102" s="218" t="s">
        <v>250</v>
      </c>
      <c r="D102" s="219" t="s">
        <v>250</v>
      </c>
      <c r="E102" s="218">
        <v>4.488826815642458</v>
      </c>
      <c r="F102" s="219" t="str">
        <f t="shared" si="12"/>
        <v>-</v>
      </c>
      <c r="G102" s="218">
        <v>5.3068219633943432</v>
      </c>
      <c r="H102" s="219">
        <f t="shared" si="12"/>
        <v>0.8179951477518852</v>
      </c>
      <c r="I102" s="218">
        <v>5.7669104204753197</v>
      </c>
      <c r="J102" s="219">
        <f t="shared" si="12"/>
        <v>0.46008845708097645</v>
      </c>
      <c r="K102" s="218">
        <v>5.5762331838565027</v>
      </c>
      <c r="L102" s="219">
        <f t="shared" si="13"/>
        <v>-0.19067723661881697</v>
      </c>
      <c r="M102" s="218"/>
      <c r="N102" s="219"/>
    </row>
    <row r="103" spans="2:14" x14ac:dyDescent="0.25">
      <c r="B103" s="143" t="s">
        <v>83</v>
      </c>
      <c r="C103" s="218" t="s">
        <v>250</v>
      </c>
      <c r="D103" s="219" t="s">
        <v>250</v>
      </c>
      <c r="E103" s="218">
        <v>6.0620796689084324</v>
      </c>
      <c r="F103" s="219" t="str">
        <f t="shared" si="12"/>
        <v>-</v>
      </c>
      <c r="G103" s="218">
        <v>5.2538919413919416</v>
      </c>
      <c r="H103" s="219">
        <f t="shared" si="12"/>
        <v>-0.80818772751649082</v>
      </c>
      <c r="I103" s="218">
        <v>6.5770280327462167</v>
      </c>
      <c r="J103" s="219">
        <f t="shared" si="12"/>
        <v>1.3231360913542751</v>
      </c>
      <c r="K103" s="218">
        <v>6.1647193585337918</v>
      </c>
      <c r="L103" s="219">
        <f t="shared" si="13"/>
        <v>-0.4123086742124249</v>
      </c>
      <c r="M103" s="218"/>
      <c r="N103" s="219"/>
    </row>
    <row r="104" spans="2:14" x14ac:dyDescent="0.25">
      <c r="B104" s="143" t="s">
        <v>85</v>
      </c>
      <c r="C104" s="218">
        <v>4.7885487528344672</v>
      </c>
      <c r="D104" s="219">
        <v>-2.5236410734682622</v>
      </c>
      <c r="E104" s="218">
        <v>6.3088786994581074</v>
      </c>
      <c r="F104" s="219">
        <f t="shared" si="12"/>
        <v>1.5203299466236402</v>
      </c>
      <c r="G104" s="218">
        <v>6.5515267175572518</v>
      </c>
      <c r="H104" s="219">
        <f t="shared" si="12"/>
        <v>0.24264801809914438</v>
      </c>
      <c r="I104" s="218">
        <v>6.1520376175548588</v>
      </c>
      <c r="J104" s="219">
        <f t="shared" si="12"/>
        <v>-0.39948910000239302</v>
      </c>
      <c r="K104" s="218">
        <v>6.5305823209049016</v>
      </c>
      <c r="L104" s="219">
        <f t="shared" si="13"/>
        <v>0.37854470335004287</v>
      </c>
      <c r="M104" s="218"/>
      <c r="N104" s="219"/>
    </row>
    <row r="105" spans="2:14" x14ac:dyDescent="0.25">
      <c r="B105" s="143" t="s">
        <v>87</v>
      </c>
      <c r="C105" s="218">
        <v>4.0127551020408161</v>
      </c>
      <c r="D105" s="219">
        <v>-3.2957266950157296</v>
      </c>
      <c r="E105" s="218">
        <v>5.477022058823529</v>
      </c>
      <c r="F105" s="219">
        <f t="shared" si="12"/>
        <v>1.4642669567827129</v>
      </c>
      <c r="G105" s="218">
        <v>5.9750933997509339</v>
      </c>
      <c r="H105" s="219">
        <f t="shared" si="12"/>
        <v>0.4980713409274049</v>
      </c>
      <c r="I105" s="218">
        <v>6.0209015361369929</v>
      </c>
      <c r="J105" s="219">
        <f t="shared" si="12"/>
        <v>4.5808136386058962E-2</v>
      </c>
      <c r="K105" s="218">
        <v>5.9559572301425661</v>
      </c>
      <c r="L105" s="219">
        <f t="shared" si="13"/>
        <v>-6.4944305994426799E-2</v>
      </c>
      <c r="M105" s="218"/>
      <c r="N105" s="219"/>
    </row>
    <row r="106" spans="2:14" x14ac:dyDescent="0.25">
      <c r="B106" s="143" t="s">
        <v>89</v>
      </c>
      <c r="C106" s="218">
        <v>4.2004830917874392</v>
      </c>
      <c r="D106" s="219">
        <v>-2.4052353565826206</v>
      </c>
      <c r="E106" s="218">
        <v>5.7539817974971559</v>
      </c>
      <c r="F106" s="219">
        <f t="shared" si="12"/>
        <v>1.5534987057097167</v>
      </c>
      <c r="G106" s="218">
        <v>6.4300360210584646</v>
      </c>
      <c r="H106" s="219">
        <f t="shared" si="12"/>
        <v>0.67605422356130873</v>
      </c>
      <c r="I106" s="218">
        <v>6.1241917502787064</v>
      </c>
      <c r="J106" s="219">
        <f t="shared" si="12"/>
        <v>-0.30584427077975818</v>
      </c>
      <c r="K106" s="218">
        <v>5.8792705931670506</v>
      </c>
      <c r="L106" s="219">
        <f t="shared" si="13"/>
        <v>-0.24492115711165585</v>
      </c>
      <c r="M106" s="218"/>
      <c r="N106" s="219"/>
    </row>
    <row r="107" spans="2:14" x14ac:dyDescent="0.25">
      <c r="B107" s="143" t="s">
        <v>91</v>
      </c>
      <c r="C107" s="218">
        <v>7.1730038022813689</v>
      </c>
      <c r="D107" s="219">
        <v>3.489099258184325E-2</v>
      </c>
      <c r="E107" s="218">
        <v>6.8810650887573965</v>
      </c>
      <c r="F107" s="219">
        <f t="shared" si="12"/>
        <v>-0.29193871352397238</v>
      </c>
      <c r="G107" s="218">
        <v>6.2824596328245965</v>
      </c>
      <c r="H107" s="219">
        <f t="shared" si="12"/>
        <v>-0.59860545593280001</v>
      </c>
      <c r="I107" s="218">
        <v>6.8906399235912126</v>
      </c>
      <c r="J107" s="219">
        <f t="shared" si="12"/>
        <v>0.60818029076661606</v>
      </c>
      <c r="K107" s="218">
        <v>6.4353897457273863</v>
      </c>
      <c r="L107" s="219">
        <f t="shared" si="13"/>
        <v>-0.45525017786382627</v>
      </c>
      <c r="M107" s="218"/>
      <c r="N107" s="219"/>
    </row>
    <row r="108" spans="2:14" x14ac:dyDescent="0.25">
      <c r="B108" s="143" t="s">
        <v>93</v>
      </c>
      <c r="C108" s="218">
        <v>5.5751479289940828</v>
      </c>
      <c r="D108" s="219">
        <v>-1.0231398550032829</v>
      </c>
      <c r="E108" s="218">
        <v>6.1369528001956466</v>
      </c>
      <c r="F108" s="219">
        <f t="shared" si="12"/>
        <v>0.56180487120156375</v>
      </c>
      <c r="G108" s="218">
        <v>6.2551784927280742</v>
      </c>
      <c r="H108" s="219">
        <f t="shared" si="12"/>
        <v>0.11822569253242765</v>
      </c>
      <c r="I108" s="218">
        <v>6.5660091047040972</v>
      </c>
      <c r="J108" s="219">
        <f t="shared" si="12"/>
        <v>0.31083061197602291</v>
      </c>
      <c r="K108" s="218">
        <v>6.3361764094029542</v>
      </c>
      <c r="L108" s="219">
        <f t="shared" si="13"/>
        <v>-0.22983269530114292</v>
      </c>
      <c r="M108" s="218"/>
      <c r="N108" s="219"/>
    </row>
    <row r="109" spans="2:14" ht="15.75" x14ac:dyDescent="0.25">
      <c r="B109" s="146" t="s">
        <v>30</v>
      </c>
      <c r="C109" s="220">
        <v>7.0010211375472275</v>
      </c>
      <c r="D109" s="221">
        <v>0.22502895325510153</v>
      </c>
      <c r="E109" s="220">
        <v>5.7489897289105913</v>
      </c>
      <c r="F109" s="221">
        <f t="shared" si="12"/>
        <v>-1.2520314086366362</v>
      </c>
      <c r="G109" s="220">
        <v>6.1223728147711647</v>
      </c>
      <c r="H109" s="221">
        <f t="shared" si="12"/>
        <v>0.37338308586057334</v>
      </c>
      <c r="I109" s="220">
        <v>6.3953136352627755</v>
      </c>
      <c r="J109" s="221">
        <f t="shared" si="12"/>
        <v>0.27294082049161084</v>
      </c>
      <c r="K109" s="220">
        <v>6.214340786430224</v>
      </c>
      <c r="L109" s="221">
        <f t="shared" si="13"/>
        <v>-0.18097284883255149</v>
      </c>
      <c r="M109" s="220">
        <v>7.2543788423616746</v>
      </c>
      <c r="N109" s="221">
        <v>0.38274145137776561</v>
      </c>
    </row>
    <row r="110" spans="2:14" ht="6" customHeight="1" x14ac:dyDescent="0.25"/>
    <row r="111" spans="2:14" x14ac:dyDescent="0.25">
      <c r="B111" s="129" t="s">
        <v>55</v>
      </c>
      <c r="C111" s="226"/>
      <c r="D111" s="226"/>
      <c r="E111" s="226"/>
      <c r="F111" s="226"/>
      <c r="G111" s="226"/>
      <c r="H111" s="226"/>
      <c r="I111" s="226"/>
      <c r="J111" s="226"/>
      <c r="K111" s="226"/>
      <c r="L111" s="226"/>
      <c r="M111" s="226"/>
      <c r="N111" s="226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9E5E-4F3C-4687-93C0-13FBF0BE3213}">
  <sheetPr>
    <tabColor rgb="FF7030A0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3609-C7DC-49D4-AA9C-5A2E57806EE9}">
  <sheetPr>
    <tabColor rgb="FFAC75D5"/>
  </sheetPr>
  <dimension ref="A1:AC112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1"/>
      <c r="D1" s="228" t="s">
        <v>150</v>
      </c>
    </row>
    <row r="2" spans="1:16" ht="18.75" x14ac:dyDescent="0.3">
      <c r="D2" s="228" t="s">
        <v>151</v>
      </c>
    </row>
    <row r="4" spans="1:16" ht="48.75" customHeight="1" thickBot="1" x14ac:dyDescent="0.3">
      <c r="B4" s="12" t="s">
        <v>306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152</v>
      </c>
    </row>
    <row r="5" spans="1:16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P5" s="1" t="s">
        <v>153</v>
      </c>
    </row>
    <row r="6" spans="1:16" ht="22.5" thickTop="1" thickBot="1" x14ac:dyDescent="0.3">
      <c r="B6" s="135"/>
      <c r="C6" s="133" t="s">
        <v>154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6" ht="22.5" thickTop="1" thickBot="1" x14ac:dyDescent="0.3">
      <c r="B7" s="135"/>
      <c r="C7" s="136">
        <v>2020</v>
      </c>
      <c r="D7" s="137"/>
      <c r="E7" s="138">
        <v>2021</v>
      </c>
      <c r="F7" s="137"/>
      <c r="G7" s="138">
        <v>2022</v>
      </c>
      <c r="H7" s="137"/>
      <c r="I7" s="138">
        <v>2023</v>
      </c>
      <c r="J7" s="137"/>
      <c r="K7" s="138">
        <v>2024</v>
      </c>
      <c r="L7" s="137"/>
      <c r="M7" s="138">
        <v>2025</v>
      </c>
      <c r="N7" s="139"/>
    </row>
    <row r="8" spans="1:16" ht="16.5" thickTop="1" thickBot="1" x14ac:dyDescent="0.3">
      <c r="B8" s="107"/>
      <c r="C8" s="140" t="s">
        <v>69</v>
      </c>
      <c r="D8" s="141" t="str">
        <f>CONCATENATE("dif ",RIGHT(C7,2),"/",RIGHT(C7-1,2))</f>
        <v>dif 20/19</v>
      </c>
      <c r="E8" s="142" t="s">
        <v>69</v>
      </c>
      <c r="F8" s="141" t="str">
        <f>CONCATENATE("dif ",RIGHT(E7,2),"/",RIGHT(C7,2))</f>
        <v>dif 21/20</v>
      </c>
      <c r="G8" s="142" t="s">
        <v>69</v>
      </c>
      <c r="H8" s="141" t="str">
        <f>CONCATENATE("dif ",RIGHT(G7,2),"/",RIGHT(E7,2))</f>
        <v>dif 22/21</v>
      </c>
      <c r="I8" s="142" t="s">
        <v>69</v>
      </c>
      <c r="J8" s="141" t="str">
        <f>CONCATENATE("dif ",RIGHT(I7,2),"/",RIGHT(G7,2))</f>
        <v>dif 23/22</v>
      </c>
      <c r="K8" s="142" t="s">
        <v>69</v>
      </c>
      <c r="L8" s="141" t="str">
        <f>CONCATENATE("dif ",RIGHT(K7,2),"/",RIGHT(I7,2))</f>
        <v>dif 24/23</v>
      </c>
      <c r="M8" s="142" t="s">
        <v>69</v>
      </c>
      <c r="N8" s="141" t="str">
        <f>CONCATENATE("var ",RIGHT(M7,2),"/",RIGHT(K7,2))</f>
        <v>var 25/24</v>
      </c>
    </row>
    <row r="9" spans="1:16" x14ac:dyDescent="0.25">
      <c r="A9" s="1" t="s">
        <v>70</v>
      </c>
      <c r="B9" s="143" t="s">
        <v>71</v>
      </c>
      <c r="C9" s="229">
        <v>0.7387999999999999</v>
      </c>
      <c r="D9" s="145">
        <v>9.42751742041259E-3</v>
      </c>
      <c r="E9" s="229">
        <v>0.22309999999999999</v>
      </c>
      <c r="F9" s="145">
        <f t="shared" ref="F9:L21" si="0">IFERROR(E9/C9-1,"-")</f>
        <v>-0.6980238224147266</v>
      </c>
      <c r="G9" s="229">
        <v>0.57789999999999997</v>
      </c>
      <c r="H9" s="145">
        <f t="shared" si="0"/>
        <v>1.5903182429403855</v>
      </c>
      <c r="I9" s="229">
        <v>0.82430000000000003</v>
      </c>
      <c r="J9" s="145">
        <f t="shared" si="0"/>
        <v>0.42637134452327397</v>
      </c>
      <c r="K9" s="229">
        <v>0.872</v>
      </c>
      <c r="L9" s="145">
        <f t="shared" si="0"/>
        <v>5.7867281329613052E-2</v>
      </c>
      <c r="M9" s="229">
        <v>0.84379999999999999</v>
      </c>
      <c r="N9" s="145">
        <f t="shared" ref="N9:N10" si="1">IFERROR(M9/K9-1,"-")</f>
        <v>-3.2339449541284426E-2</v>
      </c>
    </row>
    <row r="10" spans="1:16" x14ac:dyDescent="0.25">
      <c r="A10" s="1" t="s">
        <v>72</v>
      </c>
      <c r="B10" s="143" t="s">
        <v>73</v>
      </c>
      <c r="C10" s="229">
        <v>0.82779999999999998</v>
      </c>
      <c r="D10" s="145">
        <v>0.10270414280005347</v>
      </c>
      <c r="E10" s="229">
        <v>0.2339</v>
      </c>
      <c r="F10" s="145">
        <f t="shared" si="0"/>
        <v>-0.71744382701135545</v>
      </c>
      <c r="G10" s="229">
        <v>0.78700000000000003</v>
      </c>
      <c r="H10" s="145">
        <f t="shared" si="0"/>
        <v>2.3646857631466442</v>
      </c>
      <c r="I10" s="229">
        <v>0.87060000000000004</v>
      </c>
      <c r="J10" s="145">
        <f t="shared" si="0"/>
        <v>0.10622617534942824</v>
      </c>
      <c r="K10" s="229">
        <v>0.89639999999999997</v>
      </c>
      <c r="L10" s="145">
        <f t="shared" si="0"/>
        <v>2.9634734665747731E-2</v>
      </c>
      <c r="M10" s="229">
        <v>0.9244</v>
      </c>
      <c r="N10" s="145">
        <f t="shared" si="1"/>
        <v>3.1236055332440893E-2</v>
      </c>
    </row>
    <row r="11" spans="1:16" x14ac:dyDescent="0.25">
      <c r="A11" s="1" t="s">
        <v>74</v>
      </c>
      <c r="B11" s="143" t="s">
        <v>75</v>
      </c>
      <c r="C11" s="229">
        <v>0.36729999999999996</v>
      </c>
      <c r="D11" s="145">
        <v>-0.49337931034482763</v>
      </c>
      <c r="E11" s="229">
        <v>0.25269999999999998</v>
      </c>
      <c r="F11" s="145">
        <f t="shared" si="0"/>
        <v>-0.31200653416825486</v>
      </c>
      <c r="G11" s="229">
        <v>0.74909999999999999</v>
      </c>
      <c r="H11" s="145">
        <f t="shared" si="0"/>
        <v>1.9643846458250893</v>
      </c>
      <c r="I11" s="229">
        <v>0.73480000000000001</v>
      </c>
      <c r="J11" s="145">
        <f t="shared" si="0"/>
        <v>-1.9089574155653377E-2</v>
      </c>
      <c r="K11" s="229">
        <v>0.88939999999999997</v>
      </c>
      <c r="L11" s="145">
        <f t="shared" si="0"/>
        <v>0.21039738704409361</v>
      </c>
      <c r="M11" s="229"/>
      <c r="N11" s="145"/>
    </row>
    <row r="12" spans="1:16" x14ac:dyDescent="0.25">
      <c r="A12" s="1" t="s">
        <v>76</v>
      </c>
      <c r="B12" s="143" t="s">
        <v>77</v>
      </c>
      <c r="C12" s="229">
        <v>0</v>
      </c>
      <c r="D12" s="145">
        <v>-1</v>
      </c>
      <c r="E12" s="229">
        <v>0.2611</v>
      </c>
      <c r="F12" s="145" t="str">
        <f t="shared" si="0"/>
        <v>-</v>
      </c>
      <c r="G12" s="229">
        <v>0.79280000000000006</v>
      </c>
      <c r="H12" s="145">
        <f t="shared" si="0"/>
        <v>2.0363845270011494</v>
      </c>
      <c r="I12" s="229">
        <v>0.78159999999999996</v>
      </c>
      <c r="J12" s="145">
        <f t="shared" si="0"/>
        <v>-1.4127144298688332E-2</v>
      </c>
      <c r="K12" s="229">
        <v>0.80359999999999998</v>
      </c>
      <c r="L12" s="145">
        <f t="shared" si="0"/>
        <v>2.814738996929389E-2</v>
      </c>
      <c r="M12" s="229"/>
      <c r="N12" s="145"/>
    </row>
    <row r="13" spans="1:16" x14ac:dyDescent="0.25">
      <c r="A13" s="1" t="s">
        <v>78</v>
      </c>
      <c r="B13" s="143" t="s">
        <v>79</v>
      </c>
      <c r="C13" s="229">
        <v>0</v>
      </c>
      <c r="D13" s="145">
        <v>-1</v>
      </c>
      <c r="E13" s="229">
        <v>0.27500000000000002</v>
      </c>
      <c r="F13" s="145" t="str">
        <f t="shared" si="0"/>
        <v>-</v>
      </c>
      <c r="G13" s="229">
        <v>0.63340000000000007</v>
      </c>
      <c r="H13" s="145">
        <f t="shared" si="0"/>
        <v>1.3032727272727271</v>
      </c>
      <c r="I13" s="229">
        <v>0.73349999999999993</v>
      </c>
      <c r="J13" s="145">
        <f t="shared" si="0"/>
        <v>0.15803599621092501</v>
      </c>
      <c r="K13" s="229">
        <v>0.80420000000000003</v>
      </c>
      <c r="L13" s="145">
        <f t="shared" si="0"/>
        <v>9.6387184730743147E-2</v>
      </c>
      <c r="M13" s="229"/>
      <c r="N13" s="145"/>
    </row>
    <row r="14" spans="1:16" x14ac:dyDescent="0.25">
      <c r="A14" s="1" t="s">
        <v>80</v>
      </c>
      <c r="B14" s="143" t="s">
        <v>81</v>
      </c>
      <c r="C14" s="229">
        <v>0</v>
      </c>
      <c r="D14" s="145">
        <v>-1</v>
      </c>
      <c r="E14" s="229">
        <v>0.20440000000000003</v>
      </c>
      <c r="F14" s="145" t="str">
        <f t="shared" si="0"/>
        <v>-</v>
      </c>
      <c r="G14" s="229">
        <v>0.6873999999999999</v>
      </c>
      <c r="H14" s="145">
        <f t="shared" si="0"/>
        <v>2.363013698630136</v>
      </c>
      <c r="I14" s="229">
        <v>0.76780000000000004</v>
      </c>
      <c r="J14" s="145">
        <f t="shared" si="0"/>
        <v>0.11696246726796655</v>
      </c>
      <c r="K14" s="229">
        <v>0.81640000000000001</v>
      </c>
      <c r="L14" s="145">
        <f t="shared" si="0"/>
        <v>6.3297733784839716E-2</v>
      </c>
      <c r="M14" s="229"/>
      <c r="N14" s="145"/>
    </row>
    <row r="15" spans="1:16" x14ac:dyDescent="0.25">
      <c r="A15" s="1" t="s">
        <v>82</v>
      </c>
      <c r="B15" s="143" t="s">
        <v>83</v>
      </c>
      <c r="C15" s="229">
        <v>0</v>
      </c>
      <c r="D15" s="145">
        <v>-1</v>
      </c>
      <c r="E15" s="229">
        <v>0.39960000000000001</v>
      </c>
      <c r="F15" s="145" t="str">
        <f t="shared" si="0"/>
        <v>-</v>
      </c>
      <c r="G15" s="229">
        <v>0.80249999999999999</v>
      </c>
      <c r="H15" s="145">
        <f t="shared" si="0"/>
        <v>1.008258258258258</v>
      </c>
      <c r="I15" s="229">
        <v>0.83689999999999998</v>
      </c>
      <c r="J15" s="145">
        <f t="shared" si="0"/>
        <v>4.2866043613707161E-2</v>
      </c>
      <c r="K15" s="229">
        <v>0.87379999999999991</v>
      </c>
      <c r="L15" s="145">
        <f t="shared" si="0"/>
        <v>4.4091289281873447E-2</v>
      </c>
      <c r="M15" s="229"/>
      <c r="N15" s="145"/>
    </row>
    <row r="16" spans="1:16" x14ac:dyDescent="0.25">
      <c r="A16" s="1" t="s">
        <v>84</v>
      </c>
      <c r="B16" s="143" t="s">
        <v>85</v>
      </c>
      <c r="C16" s="229">
        <v>0.43909999999999999</v>
      </c>
      <c r="D16" s="145">
        <v>-0.48426121681935641</v>
      </c>
      <c r="E16" s="229">
        <v>0.62039999999999995</v>
      </c>
      <c r="F16" s="145">
        <f t="shared" si="0"/>
        <v>0.41289000227738559</v>
      </c>
      <c r="G16" s="229">
        <v>0.89769999999999994</v>
      </c>
      <c r="H16" s="145">
        <f t="shared" si="0"/>
        <v>0.44696969696969702</v>
      </c>
      <c r="I16" s="229">
        <v>0.91459999999999997</v>
      </c>
      <c r="J16" s="145">
        <f t="shared" si="0"/>
        <v>1.8825888381419187E-2</v>
      </c>
      <c r="K16" s="229">
        <v>0.90269999999999995</v>
      </c>
      <c r="L16" s="145">
        <f t="shared" si="0"/>
        <v>-1.3011152416356864E-2</v>
      </c>
      <c r="M16" s="229"/>
      <c r="N16" s="145"/>
    </row>
    <row r="17" spans="1:29" x14ac:dyDescent="0.25">
      <c r="A17" s="1" t="s">
        <v>86</v>
      </c>
      <c r="B17" s="143" t="s">
        <v>87</v>
      </c>
      <c r="C17" s="229">
        <v>0.20370000000000002</v>
      </c>
      <c r="D17" s="145">
        <v>-0.74345088161209061</v>
      </c>
      <c r="E17" s="229">
        <v>0.5484</v>
      </c>
      <c r="F17" s="145">
        <f t="shared" si="0"/>
        <v>1.6921944035346095</v>
      </c>
      <c r="G17" s="229">
        <v>0.70709999999999995</v>
      </c>
      <c r="H17" s="145">
        <f t="shared" si="0"/>
        <v>0.2893873085339167</v>
      </c>
      <c r="I17" s="229">
        <v>0.78359999999999996</v>
      </c>
      <c r="J17" s="145">
        <f t="shared" si="0"/>
        <v>0.10818837505303347</v>
      </c>
      <c r="K17" s="229">
        <v>0.75800000000000001</v>
      </c>
      <c r="L17" s="145">
        <f t="shared" si="0"/>
        <v>-3.2669729453802865E-2</v>
      </c>
      <c r="M17" s="229"/>
      <c r="N17" s="145"/>
    </row>
    <row r="18" spans="1:29" x14ac:dyDescent="0.25">
      <c r="A18" s="1" t="s">
        <v>88</v>
      </c>
      <c r="B18" s="143" t="s">
        <v>89</v>
      </c>
      <c r="C18" s="229">
        <v>0.20949999999999999</v>
      </c>
      <c r="D18" s="145">
        <v>-0.72292024864435922</v>
      </c>
      <c r="E18" s="229">
        <v>0.69010000000000005</v>
      </c>
      <c r="F18" s="145">
        <f t="shared" si="0"/>
        <v>2.2940334128878286</v>
      </c>
      <c r="G18" s="229">
        <v>0.77500000000000002</v>
      </c>
      <c r="H18" s="145">
        <f t="shared" si="0"/>
        <v>0.12302564845674535</v>
      </c>
      <c r="I18" s="229">
        <v>0.85840000000000005</v>
      </c>
      <c r="J18" s="145">
        <f t="shared" si="0"/>
        <v>0.10761290322580641</v>
      </c>
      <c r="K18" s="229">
        <v>0.89359999999999995</v>
      </c>
      <c r="L18" s="145">
        <f t="shared" si="0"/>
        <v>4.1006523765144243E-2</v>
      </c>
      <c r="M18" s="229"/>
      <c r="N18" s="145"/>
      <c r="AB18" s="230"/>
    </row>
    <row r="19" spans="1:29" x14ac:dyDescent="0.25">
      <c r="A19" s="1" t="s">
        <v>90</v>
      </c>
      <c r="B19" s="143" t="s">
        <v>91</v>
      </c>
      <c r="C19" s="229">
        <v>0.27260000000000001</v>
      </c>
      <c r="D19" s="145">
        <v>-0.61223328591749637</v>
      </c>
      <c r="E19" s="229">
        <v>0.71479999999999999</v>
      </c>
      <c r="F19" s="145">
        <f t="shared" si="0"/>
        <v>1.6221570066030813</v>
      </c>
      <c r="G19" s="229">
        <v>0.79510000000000003</v>
      </c>
      <c r="H19" s="145">
        <f t="shared" si="0"/>
        <v>0.11233911583659761</v>
      </c>
      <c r="I19" s="229">
        <v>0.85420000000000007</v>
      </c>
      <c r="J19" s="145">
        <f t="shared" si="0"/>
        <v>7.4330272921645069E-2</v>
      </c>
      <c r="K19" s="229">
        <v>0.83440000000000003</v>
      </c>
      <c r="L19" s="145">
        <f t="shared" si="0"/>
        <v>-2.317958323577618E-2</v>
      </c>
      <c r="M19" s="229"/>
      <c r="N19" s="145"/>
      <c r="AB19" s="230"/>
      <c r="AC19" s="230"/>
    </row>
    <row r="20" spans="1:29" x14ac:dyDescent="0.25">
      <c r="A20" s="1" t="s">
        <v>92</v>
      </c>
      <c r="B20" s="143" t="s">
        <v>93</v>
      </c>
      <c r="C20" s="229">
        <v>0.2797</v>
      </c>
      <c r="D20" s="145">
        <v>-0.60031437553586742</v>
      </c>
      <c r="E20" s="229">
        <v>0.61990000000000001</v>
      </c>
      <c r="F20" s="145">
        <f t="shared" si="0"/>
        <v>1.2163031819806935</v>
      </c>
      <c r="G20" s="229">
        <v>0.78520000000000001</v>
      </c>
      <c r="H20" s="145">
        <f t="shared" si="0"/>
        <v>0.26665591224391028</v>
      </c>
      <c r="I20" s="229">
        <v>0.79709999999999992</v>
      </c>
      <c r="J20" s="145">
        <f t="shared" si="0"/>
        <v>1.5155374426897517E-2</v>
      </c>
      <c r="K20" s="229">
        <v>0.79709999999999992</v>
      </c>
      <c r="L20" s="145">
        <f t="shared" si="0"/>
        <v>0</v>
      </c>
      <c r="M20" s="229"/>
      <c r="N20" s="145"/>
      <c r="O20" s="151"/>
    </row>
    <row r="21" spans="1:29" ht="15.75" x14ac:dyDescent="0.25">
      <c r="A21" s="1" t="s">
        <v>0</v>
      </c>
      <c r="B21" s="146" t="s">
        <v>30</v>
      </c>
      <c r="C21" s="231">
        <v>0.49125694136118242</v>
      </c>
      <c r="D21" s="148">
        <v>-0.33462581029377603</v>
      </c>
      <c r="E21" s="231">
        <v>0.48201408869433904</v>
      </c>
      <c r="F21" s="148">
        <f t="shared" si="0"/>
        <v>-1.881470140906949E-2</v>
      </c>
      <c r="G21" s="231">
        <v>0.74892677369097149</v>
      </c>
      <c r="H21" s="148">
        <f t="shared" si="0"/>
        <v>0.5537445714909186</v>
      </c>
      <c r="I21" s="231">
        <v>0.81331329152256404</v>
      </c>
      <c r="J21" s="148">
        <f t="shared" si="0"/>
        <v>8.5971713248110149E-2</v>
      </c>
      <c r="K21" s="231">
        <v>0.84524916570756325</v>
      </c>
      <c r="L21" s="148">
        <f t="shared" si="0"/>
        <v>3.9266386665357089E-2</v>
      </c>
      <c r="M21" s="231"/>
      <c r="N21" s="148"/>
      <c r="O21" s="232"/>
    </row>
    <row r="22" spans="1:29" ht="6" customHeight="1" x14ac:dyDescent="0.25">
      <c r="O22" s="232"/>
    </row>
    <row r="23" spans="1:29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232"/>
    </row>
    <row r="24" spans="1:29" x14ac:dyDescent="0.25">
      <c r="C24" s="233"/>
      <c r="K24" s="233"/>
      <c r="M24" s="233"/>
      <c r="N24" s="145"/>
      <c r="O24" s="232"/>
    </row>
    <row r="26" spans="1:29" ht="21.75" customHeight="1" thickBot="1" x14ac:dyDescent="0.3">
      <c r="B26" s="12" t="s">
        <v>307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155</v>
      </c>
    </row>
    <row r="27" spans="1:29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P27" s="1" t="s">
        <v>156</v>
      </c>
    </row>
    <row r="28" spans="1:29" ht="22.5" thickTop="1" thickBot="1" x14ac:dyDescent="0.3">
      <c r="B28" s="135"/>
      <c r="C28" s="133" t="s">
        <v>60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29" ht="22.5" thickTop="1" thickBot="1" x14ac:dyDescent="0.3">
      <c r="B29" s="135"/>
      <c r="C29" s="154">
        <f>C$7</f>
        <v>2020</v>
      </c>
      <c r="D29" s="234"/>
      <c r="E29" s="154">
        <f>E$7</f>
        <v>2021</v>
      </c>
      <c r="F29" s="234"/>
      <c r="G29" s="154">
        <f>G$7</f>
        <v>2022</v>
      </c>
      <c r="H29" s="234"/>
      <c r="I29" s="154">
        <f>I$7</f>
        <v>2023</v>
      </c>
      <c r="J29" s="234"/>
      <c r="K29" s="154">
        <f>K$7</f>
        <v>2024</v>
      </c>
      <c r="L29" s="234"/>
      <c r="M29" s="235">
        <f>M$7</f>
        <v>2025</v>
      </c>
      <c r="N29" s="236"/>
    </row>
    <row r="30" spans="1:29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",RIGHT(E29,2),"/",RIGHT(C29,2))</f>
        <v>var 21/20</v>
      </c>
      <c r="G30" s="142" t="s">
        <v>69</v>
      </c>
      <c r="H30" s="141" t="str">
        <f>CONCATENATE("var ",RIGHT(G29,2),"/",RIGHT(E29,2))</f>
        <v>var 22/21</v>
      </c>
      <c r="I30" s="142" t="s">
        <v>69</v>
      </c>
      <c r="J30" s="141" t="str">
        <f>CONCATENATE("var ",RIGHT(I29,2),"/",RIGHT(G29,2))</f>
        <v>var 23/22</v>
      </c>
      <c r="K30" s="142" t="s">
        <v>69</v>
      </c>
      <c r="L30" s="141" t="str">
        <f>CONCATENATE("var ",RIGHT(K29,2),"/",RIGHT(I29,2))</f>
        <v>var 24/23</v>
      </c>
      <c r="M30" s="142" t="s">
        <v>69</v>
      </c>
      <c r="N30" s="141" t="str">
        <f>CONCATENATE("var ",RIGHT(M29,2),"/",RIGHT(K29,2))</f>
        <v>var 25/24</v>
      </c>
    </row>
    <row r="31" spans="1:29" x14ac:dyDescent="0.25">
      <c r="B31" s="143" t="s">
        <v>71</v>
      </c>
      <c r="C31" s="229">
        <v>0.8327</v>
      </c>
      <c r="D31" s="145"/>
      <c r="E31" s="229">
        <v>0.32579999999999998</v>
      </c>
      <c r="F31" s="145">
        <f t="shared" ref="F31:J43" si="2">IFERROR(E31/C31-1,"-")</f>
        <v>-0.60874264440975145</v>
      </c>
      <c r="G31" s="229">
        <v>0.61520000000000008</v>
      </c>
      <c r="H31" s="145">
        <f t="shared" si="2"/>
        <v>0.88827501534683884</v>
      </c>
      <c r="I31" s="229">
        <v>0.91280000000000006</v>
      </c>
      <c r="J31" s="145">
        <f t="shared" si="2"/>
        <v>0.48374512353706112</v>
      </c>
      <c r="K31" s="229">
        <v>0.96530000000000005</v>
      </c>
      <c r="L31" s="145">
        <f t="shared" ref="L31:L43" si="3">IFERROR(K31/I31-1,"-")</f>
        <v>5.7515337423312829E-2</v>
      </c>
      <c r="M31" s="229">
        <v>0.93849999999999989</v>
      </c>
      <c r="N31" s="145">
        <f t="shared" ref="N31:N32" si="4">IFERROR(M31/K31-1,"-")</f>
        <v>-2.776338961980751E-2</v>
      </c>
    </row>
    <row r="32" spans="1:29" x14ac:dyDescent="0.25">
      <c r="B32" s="143" t="s">
        <v>73</v>
      </c>
      <c r="C32" s="229">
        <v>0.9698</v>
      </c>
      <c r="D32" s="145"/>
      <c r="E32" s="229">
        <v>0.40229999999999999</v>
      </c>
      <c r="F32" s="145">
        <f t="shared" si="2"/>
        <v>-0.58517220045370177</v>
      </c>
      <c r="G32" s="229">
        <v>0.86180000000000012</v>
      </c>
      <c r="H32" s="145">
        <f t="shared" si="2"/>
        <v>1.1421824509072835</v>
      </c>
      <c r="I32" s="229">
        <v>0.96200000000000008</v>
      </c>
      <c r="J32" s="145">
        <f t="shared" si="2"/>
        <v>0.11626827570201903</v>
      </c>
      <c r="K32" s="229">
        <v>1.0661</v>
      </c>
      <c r="L32" s="145">
        <f t="shared" si="3"/>
        <v>0.10821205821205826</v>
      </c>
      <c r="M32" s="229">
        <v>1.0306999999999999</v>
      </c>
      <c r="N32" s="145">
        <f t="shared" si="4"/>
        <v>-3.3205140230747721E-2</v>
      </c>
    </row>
    <row r="33" spans="2:16" x14ac:dyDescent="0.25">
      <c r="B33" s="143" t="s">
        <v>75</v>
      </c>
      <c r="C33" s="229">
        <v>0.39979999999999999</v>
      </c>
      <c r="D33" s="145"/>
      <c r="E33" s="229">
        <v>0.41789999999999999</v>
      </c>
      <c r="F33" s="145">
        <f t="shared" si="2"/>
        <v>4.5272636318159032E-2</v>
      </c>
      <c r="G33" s="229">
        <v>0.8236</v>
      </c>
      <c r="H33" s="145">
        <f t="shared" si="2"/>
        <v>0.97080641301746828</v>
      </c>
      <c r="I33" s="229">
        <v>0.7944</v>
      </c>
      <c r="J33" s="145">
        <f t="shared" si="2"/>
        <v>-3.5454103933948544E-2</v>
      </c>
      <c r="K33" s="229">
        <v>0.98959999999999992</v>
      </c>
      <c r="L33" s="145">
        <f t="shared" si="3"/>
        <v>0.2457200402819737</v>
      </c>
      <c r="M33" s="229"/>
      <c r="N33" s="145"/>
    </row>
    <row r="34" spans="2:16" x14ac:dyDescent="0.25">
      <c r="B34" s="143" t="s">
        <v>77</v>
      </c>
      <c r="C34" s="229">
        <v>0</v>
      </c>
      <c r="D34" s="145"/>
      <c r="E34" s="229">
        <v>0.40389999999999998</v>
      </c>
      <c r="F34" s="145" t="str">
        <f t="shared" si="2"/>
        <v>-</v>
      </c>
      <c r="G34" s="229">
        <v>0.90949999999999998</v>
      </c>
      <c r="H34" s="145">
        <f t="shared" si="2"/>
        <v>1.2517949987620698</v>
      </c>
      <c r="I34" s="229">
        <v>0.88819999999999988</v>
      </c>
      <c r="J34" s="145">
        <f t="shared" si="2"/>
        <v>-2.3419461242440986E-2</v>
      </c>
      <c r="K34" s="229">
        <v>0.91859999999999997</v>
      </c>
      <c r="L34" s="145">
        <f t="shared" si="3"/>
        <v>3.4226525557307097E-2</v>
      </c>
      <c r="M34" s="229"/>
      <c r="N34" s="145"/>
    </row>
    <row r="35" spans="2:16" x14ac:dyDescent="0.25">
      <c r="B35" s="143" t="s">
        <v>79</v>
      </c>
      <c r="C35" s="229">
        <v>0</v>
      </c>
      <c r="D35" s="145"/>
      <c r="E35" s="229">
        <v>0.43189999999999995</v>
      </c>
      <c r="F35" s="145" t="str">
        <f t="shared" si="2"/>
        <v>-</v>
      </c>
      <c r="G35" s="229">
        <v>0.76180000000000003</v>
      </c>
      <c r="H35" s="145">
        <f t="shared" si="2"/>
        <v>0.76383422088446418</v>
      </c>
      <c r="I35" s="229">
        <v>0.872</v>
      </c>
      <c r="J35" s="145">
        <f t="shared" si="2"/>
        <v>0.14465739039117875</v>
      </c>
      <c r="K35" s="229">
        <v>0.94200000000000006</v>
      </c>
      <c r="L35" s="145">
        <f t="shared" si="3"/>
        <v>8.0275229357798183E-2</v>
      </c>
      <c r="M35" s="229"/>
      <c r="N35" s="145"/>
    </row>
    <row r="36" spans="2:16" x14ac:dyDescent="0.25">
      <c r="B36" s="143" t="s">
        <v>81</v>
      </c>
      <c r="C36" s="229">
        <v>0</v>
      </c>
      <c r="D36" s="145"/>
      <c r="E36" s="229">
        <v>0.26039999999999996</v>
      </c>
      <c r="F36" s="145" t="str">
        <f t="shared" si="2"/>
        <v>-</v>
      </c>
      <c r="G36" s="229">
        <v>0.81559999999999999</v>
      </c>
      <c r="H36" s="145">
        <f t="shared" si="2"/>
        <v>2.1321044546851002</v>
      </c>
      <c r="I36" s="229">
        <v>0.9104000000000001</v>
      </c>
      <c r="J36" s="145">
        <f t="shared" si="2"/>
        <v>0.11623344776851408</v>
      </c>
      <c r="K36" s="229">
        <v>0.96189999999999998</v>
      </c>
      <c r="L36" s="145">
        <f t="shared" si="3"/>
        <v>5.656854130052702E-2</v>
      </c>
      <c r="M36" s="229"/>
      <c r="N36" s="145"/>
    </row>
    <row r="37" spans="2:16" x14ac:dyDescent="0.25">
      <c r="B37" s="143" t="s">
        <v>83</v>
      </c>
      <c r="C37" s="229">
        <v>0</v>
      </c>
      <c r="D37" s="145"/>
      <c r="E37" s="229">
        <v>0.4869</v>
      </c>
      <c r="F37" s="145" t="str">
        <f t="shared" si="2"/>
        <v>-</v>
      </c>
      <c r="G37" s="229">
        <v>0.92709999999999992</v>
      </c>
      <c r="H37" s="145">
        <f t="shared" si="2"/>
        <v>0.90408708153624961</v>
      </c>
      <c r="I37" s="229">
        <v>0.94920000000000004</v>
      </c>
      <c r="J37" s="145">
        <f t="shared" si="2"/>
        <v>2.3837773702944709E-2</v>
      </c>
      <c r="K37" s="229">
        <v>0.99629999999999996</v>
      </c>
      <c r="L37" s="145">
        <f t="shared" si="3"/>
        <v>4.9620733249051696E-2</v>
      </c>
      <c r="M37" s="229"/>
      <c r="N37" s="145"/>
    </row>
    <row r="38" spans="2:16" x14ac:dyDescent="0.25">
      <c r="B38" s="143" t="s">
        <v>85</v>
      </c>
      <c r="C38" s="229">
        <v>0.52979999999999994</v>
      </c>
      <c r="D38" s="145"/>
      <c r="E38" s="229">
        <v>0.78590000000000004</v>
      </c>
      <c r="F38" s="145">
        <f t="shared" si="2"/>
        <v>0.48338995847489641</v>
      </c>
      <c r="G38" s="229">
        <v>1.0247999999999999</v>
      </c>
      <c r="H38" s="145">
        <f t="shared" si="2"/>
        <v>0.30398269499936359</v>
      </c>
      <c r="I38" s="229">
        <v>1.0207999999999999</v>
      </c>
      <c r="J38" s="145">
        <f t="shared" si="2"/>
        <v>-3.9032006245121043E-3</v>
      </c>
      <c r="K38" s="229">
        <v>1.0063</v>
      </c>
      <c r="L38" s="145">
        <f t="shared" si="3"/>
        <v>-1.4204545454545414E-2</v>
      </c>
      <c r="M38" s="229"/>
      <c r="N38" s="145"/>
    </row>
    <row r="39" spans="2:16" x14ac:dyDescent="0.25">
      <c r="B39" s="143" t="s">
        <v>87</v>
      </c>
      <c r="C39" s="229">
        <v>0.25850000000000001</v>
      </c>
      <c r="D39" s="145"/>
      <c r="E39" s="229">
        <v>0.68519999999999992</v>
      </c>
      <c r="F39" s="145">
        <f t="shared" si="2"/>
        <v>1.6506769825918757</v>
      </c>
      <c r="G39" s="229">
        <v>0.81950000000000001</v>
      </c>
      <c r="H39" s="145">
        <f t="shared" si="2"/>
        <v>0.19600116754232366</v>
      </c>
      <c r="I39" s="229">
        <v>0.88959999999999995</v>
      </c>
      <c r="J39" s="145">
        <f t="shared" si="2"/>
        <v>8.5539963392312401E-2</v>
      </c>
      <c r="K39" s="229">
        <v>0.85860000000000003</v>
      </c>
      <c r="L39" s="145">
        <f t="shared" si="3"/>
        <v>-3.484712230215814E-2</v>
      </c>
      <c r="M39" s="229"/>
      <c r="N39" s="145"/>
    </row>
    <row r="40" spans="2:16" x14ac:dyDescent="0.25">
      <c r="B40" s="143" t="s">
        <v>89</v>
      </c>
      <c r="C40" s="229">
        <v>0.28689999999999999</v>
      </c>
      <c r="D40" s="145"/>
      <c r="E40" s="229">
        <v>0.79390000000000005</v>
      </c>
      <c r="F40" s="145">
        <f t="shared" si="2"/>
        <v>1.7671662600209137</v>
      </c>
      <c r="G40" s="229">
        <v>0.8881</v>
      </c>
      <c r="H40" s="145">
        <f t="shared" si="2"/>
        <v>0.11865474241088281</v>
      </c>
      <c r="I40" s="229">
        <v>0.97180000000000011</v>
      </c>
      <c r="J40" s="145">
        <f t="shared" si="2"/>
        <v>9.424614345231408E-2</v>
      </c>
      <c r="K40" s="229">
        <v>1.0153000000000001</v>
      </c>
      <c r="L40" s="145">
        <f t="shared" si="3"/>
        <v>4.4762296768882548E-2</v>
      </c>
      <c r="M40" s="229"/>
      <c r="N40" s="145"/>
    </row>
    <row r="41" spans="2:16" x14ac:dyDescent="0.25">
      <c r="B41" s="143" t="s">
        <v>91</v>
      </c>
      <c r="C41" s="229">
        <v>0.38200000000000001</v>
      </c>
      <c r="D41" s="145"/>
      <c r="E41" s="229">
        <v>0.8012999999999999</v>
      </c>
      <c r="F41" s="145">
        <f t="shared" si="2"/>
        <v>1.0976439790575911</v>
      </c>
      <c r="G41" s="229">
        <v>0.87360000000000004</v>
      </c>
      <c r="H41" s="145">
        <f t="shared" si="2"/>
        <v>9.0228378884313232E-2</v>
      </c>
      <c r="I41" s="229">
        <v>0.95010000000000006</v>
      </c>
      <c r="J41" s="145">
        <f t="shared" si="2"/>
        <v>8.7568681318681341E-2</v>
      </c>
      <c r="K41" s="229">
        <v>0.92370000000000008</v>
      </c>
      <c r="L41" s="145">
        <f t="shared" si="3"/>
        <v>-2.7786548784338505E-2</v>
      </c>
      <c r="M41" s="229"/>
      <c r="N41" s="145"/>
    </row>
    <row r="42" spans="2:16" x14ac:dyDescent="0.25">
      <c r="B42" s="143" t="s">
        <v>93</v>
      </c>
      <c r="C42" s="229">
        <v>0.39159999999999995</v>
      </c>
      <c r="D42" s="145"/>
      <c r="E42" s="229">
        <v>0.66610000000000003</v>
      </c>
      <c r="F42" s="145">
        <f t="shared" si="2"/>
        <v>0.70097037793667027</v>
      </c>
      <c r="G42" s="229">
        <v>0.86670000000000003</v>
      </c>
      <c r="H42" s="145">
        <f t="shared" si="2"/>
        <v>0.30115598258519749</v>
      </c>
      <c r="I42" s="229">
        <v>0.87</v>
      </c>
      <c r="J42" s="145">
        <f t="shared" si="2"/>
        <v>3.8075458636206427E-3</v>
      </c>
      <c r="K42" s="229">
        <v>0.88249999999999995</v>
      </c>
      <c r="L42" s="145">
        <f t="shared" si="3"/>
        <v>1.4367816091954033E-2</v>
      </c>
      <c r="M42" s="229"/>
      <c r="N42" s="145"/>
    </row>
    <row r="43" spans="2:16" ht="15.75" x14ac:dyDescent="0.25">
      <c r="B43" s="146" t="s">
        <v>30</v>
      </c>
      <c r="C43" s="231">
        <v>0.58674350442618195</v>
      </c>
      <c r="D43" s="148"/>
      <c r="E43" s="237">
        <v>0.61734478770601819</v>
      </c>
      <c r="F43" s="148">
        <f t="shared" si="2"/>
        <v>5.215444746979081E-2</v>
      </c>
      <c r="G43" s="237">
        <v>0.84878834356712252</v>
      </c>
      <c r="H43" s="148">
        <f t="shared" si="2"/>
        <v>0.3749016116603523</v>
      </c>
      <c r="I43" s="231">
        <v>0.9159504223366709</v>
      </c>
      <c r="J43" s="148">
        <f t="shared" si="2"/>
        <v>7.9127004133082934E-2</v>
      </c>
      <c r="K43" s="231">
        <v>0.95750805881643142</v>
      </c>
      <c r="L43" s="148">
        <f t="shared" si="3"/>
        <v>4.5371054443911207E-2</v>
      </c>
      <c r="M43" s="231"/>
      <c r="N43" s="148"/>
    </row>
    <row r="44" spans="2:16" ht="6" customHeight="1" x14ac:dyDescent="0.25"/>
    <row r="45" spans="2:16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6" x14ac:dyDescent="0.25">
      <c r="C46" s="233"/>
      <c r="K46" s="233"/>
      <c r="L46" s="233"/>
    </row>
    <row r="48" spans="2:16" ht="21.75" customHeight="1" thickBot="1" x14ac:dyDescent="0.3">
      <c r="B48" s="12" t="s">
        <v>308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157</v>
      </c>
    </row>
    <row r="49" spans="2:16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P49" s="1" t="s">
        <v>158</v>
      </c>
    </row>
    <row r="50" spans="2:16" ht="22.5" thickTop="1" thickBot="1" x14ac:dyDescent="0.3">
      <c r="B50" s="135"/>
      <c r="C50" s="133" t="s">
        <v>61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2:16" ht="22.5" thickTop="1" thickBot="1" x14ac:dyDescent="0.3">
      <c r="B51" s="135"/>
      <c r="C51" s="154">
        <f>C$7</f>
        <v>2020</v>
      </c>
      <c r="D51" s="234"/>
      <c r="E51" s="154">
        <f>E$7</f>
        <v>2021</v>
      </c>
      <c r="F51" s="234"/>
      <c r="G51" s="154">
        <f>G$7</f>
        <v>2022</v>
      </c>
      <c r="H51" s="234"/>
      <c r="I51" s="154">
        <f>I$7</f>
        <v>2023</v>
      </c>
      <c r="J51" s="234"/>
      <c r="K51" s="154">
        <f>K$7</f>
        <v>2024</v>
      </c>
      <c r="L51" s="234"/>
      <c r="M51" s="235">
        <f>M$7</f>
        <v>2025</v>
      </c>
      <c r="N51" s="236"/>
    </row>
    <row r="52" spans="2:16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",RIGHT(E51,2),"/",RIGHT(C51,2))</f>
        <v>var 21/20</v>
      </c>
      <c r="G52" s="142" t="s">
        <v>69</v>
      </c>
      <c r="H52" s="141" t="str">
        <f>CONCATENATE("var ",RIGHT(G51,2),"/",RIGHT(E51,2))</f>
        <v>var 22/21</v>
      </c>
      <c r="I52" s="142" t="s">
        <v>69</v>
      </c>
      <c r="J52" s="141" t="str">
        <f>CONCATENATE("var ",RIGHT(I51,2),"/",RIGHT(G51,2))</f>
        <v>var 23/22</v>
      </c>
      <c r="K52" s="142" t="s">
        <v>69</v>
      </c>
      <c r="L52" s="141" t="str">
        <f>CONCATENATE("var ",RIGHT(K51,2),"/",RIGHT(I51,2))</f>
        <v>var 24/23</v>
      </c>
      <c r="M52" s="142" t="s">
        <v>69</v>
      </c>
      <c r="N52" s="141" t="str">
        <f>CONCATENATE("var ",RIGHT(M51,2),"/",RIGHT(K51,2))</f>
        <v>var 25/24</v>
      </c>
    </row>
    <row r="53" spans="2:16" x14ac:dyDescent="0.25">
      <c r="B53" s="143" t="s">
        <v>71</v>
      </c>
      <c r="C53" s="229">
        <v>0.84459999999999991</v>
      </c>
      <c r="D53" s="145"/>
      <c r="E53" s="229">
        <v>0</v>
      </c>
      <c r="F53" s="145">
        <f t="shared" ref="F53:J65" si="5">IFERROR(E53/C53-1,"-")</f>
        <v>-1</v>
      </c>
      <c r="G53" s="229">
        <v>0</v>
      </c>
      <c r="H53" s="145" t="str">
        <f t="shared" si="5"/>
        <v>-</v>
      </c>
      <c r="I53" s="229">
        <v>0.98719999999999997</v>
      </c>
      <c r="J53" s="145" t="str">
        <f t="shared" si="5"/>
        <v>-</v>
      </c>
      <c r="K53" s="229">
        <v>0.99319999999999997</v>
      </c>
      <c r="L53" s="145">
        <f t="shared" ref="L53:L65" si="6">IFERROR(K53/I53-1,"-")</f>
        <v>6.0777957860616016E-3</v>
      </c>
      <c r="M53" s="229">
        <v>0.95640000000000003</v>
      </c>
      <c r="N53" s="145">
        <f t="shared" ref="N53:N54" si="7">IFERROR(M53/K53-1,"-")</f>
        <v>-3.7051953282319694E-2</v>
      </c>
    </row>
    <row r="54" spans="2:16" x14ac:dyDescent="0.25">
      <c r="B54" s="143" t="s">
        <v>73</v>
      </c>
      <c r="C54" s="229">
        <v>1.0042</v>
      </c>
      <c r="D54" s="145"/>
      <c r="E54" s="229">
        <v>0</v>
      </c>
      <c r="F54" s="145">
        <f t="shared" si="5"/>
        <v>-1</v>
      </c>
      <c r="G54" s="229">
        <v>0</v>
      </c>
      <c r="H54" s="145" t="str">
        <f t="shared" si="5"/>
        <v>-</v>
      </c>
      <c r="I54" s="229">
        <v>1.0593000000000001</v>
      </c>
      <c r="J54" s="145" t="str">
        <f t="shared" si="5"/>
        <v>-</v>
      </c>
      <c r="K54" s="229">
        <v>1.1003000000000001</v>
      </c>
      <c r="L54" s="145">
        <f t="shared" si="6"/>
        <v>3.8704805059945224E-2</v>
      </c>
      <c r="M54" s="229">
        <v>1.0770999999999999</v>
      </c>
      <c r="N54" s="145">
        <f t="shared" si="7"/>
        <v>-2.1085158593111109E-2</v>
      </c>
    </row>
    <row r="55" spans="2:16" x14ac:dyDescent="0.25">
      <c r="B55" s="143" t="s">
        <v>75</v>
      </c>
      <c r="C55" s="229">
        <v>0.40310000000000001</v>
      </c>
      <c r="D55" s="145"/>
      <c r="E55" s="229">
        <v>0</v>
      </c>
      <c r="F55" s="145">
        <f t="shared" si="5"/>
        <v>-1</v>
      </c>
      <c r="G55" s="229">
        <v>0</v>
      </c>
      <c r="H55" s="145" t="str">
        <f t="shared" si="5"/>
        <v>-</v>
      </c>
      <c r="I55" s="229">
        <v>0.84499999999999997</v>
      </c>
      <c r="J55" s="145" t="str">
        <f t="shared" si="5"/>
        <v>-</v>
      </c>
      <c r="K55" s="229">
        <v>1.0183</v>
      </c>
      <c r="L55" s="145">
        <f t="shared" si="6"/>
        <v>0.20508875739644972</v>
      </c>
      <c r="M55" s="229"/>
      <c r="N55" s="145"/>
    </row>
    <row r="56" spans="2:16" x14ac:dyDescent="0.25">
      <c r="B56" s="143" t="s">
        <v>77</v>
      </c>
      <c r="C56" s="229">
        <v>0</v>
      </c>
      <c r="D56" s="145"/>
      <c r="E56" s="229">
        <v>0</v>
      </c>
      <c r="F56" s="145" t="str">
        <f t="shared" si="5"/>
        <v>-</v>
      </c>
      <c r="G56" s="229">
        <v>0</v>
      </c>
      <c r="H56" s="145" t="str">
        <f t="shared" si="5"/>
        <v>-</v>
      </c>
      <c r="I56" s="229">
        <v>0.95319999999999994</v>
      </c>
      <c r="J56" s="145" t="str">
        <f t="shared" si="5"/>
        <v>-</v>
      </c>
      <c r="K56" s="229">
        <v>0.96579999999999999</v>
      </c>
      <c r="L56" s="145">
        <f t="shared" si="6"/>
        <v>1.3218631976500195E-2</v>
      </c>
      <c r="M56" s="229"/>
      <c r="N56" s="145"/>
    </row>
    <row r="57" spans="2:16" x14ac:dyDescent="0.25">
      <c r="B57" s="143" t="s">
        <v>79</v>
      </c>
      <c r="C57" s="229">
        <v>0</v>
      </c>
      <c r="D57" s="145"/>
      <c r="E57" s="229">
        <v>0</v>
      </c>
      <c r="F57" s="145" t="str">
        <f t="shared" si="5"/>
        <v>-</v>
      </c>
      <c r="G57" s="229">
        <v>0</v>
      </c>
      <c r="H57" s="145" t="str">
        <f t="shared" si="5"/>
        <v>-</v>
      </c>
      <c r="I57" s="229">
        <v>0.89180000000000004</v>
      </c>
      <c r="J57" s="145" t="str">
        <f t="shared" si="5"/>
        <v>-</v>
      </c>
      <c r="K57" s="229">
        <v>0.94340000000000002</v>
      </c>
      <c r="L57" s="145">
        <f t="shared" si="6"/>
        <v>5.786050684009858E-2</v>
      </c>
      <c r="M57" s="229"/>
      <c r="N57" s="145"/>
    </row>
    <row r="58" spans="2:16" x14ac:dyDescent="0.25">
      <c r="B58" s="143" t="s">
        <v>81</v>
      </c>
      <c r="C58" s="229">
        <v>0</v>
      </c>
      <c r="D58" s="145"/>
      <c r="E58" s="229">
        <v>0</v>
      </c>
      <c r="F58" s="145" t="str">
        <f t="shared" si="5"/>
        <v>-</v>
      </c>
      <c r="G58" s="229">
        <v>0</v>
      </c>
      <c r="H58" s="145" t="str">
        <f t="shared" si="5"/>
        <v>-</v>
      </c>
      <c r="I58" s="229">
        <v>0.95090000000000008</v>
      </c>
      <c r="J58" s="145" t="str">
        <f t="shared" si="5"/>
        <v>-</v>
      </c>
      <c r="K58" s="229">
        <v>0.95669999999999999</v>
      </c>
      <c r="L58" s="145">
        <f t="shared" si="6"/>
        <v>6.0994846987063589E-3</v>
      </c>
      <c r="M58" s="229"/>
      <c r="N58" s="145"/>
    </row>
    <row r="59" spans="2:16" x14ac:dyDescent="0.25">
      <c r="B59" s="143" t="s">
        <v>83</v>
      </c>
      <c r="C59" s="229">
        <v>0</v>
      </c>
      <c r="D59" s="145"/>
      <c r="E59" s="229">
        <v>0</v>
      </c>
      <c r="F59" s="145" t="str">
        <f t="shared" si="5"/>
        <v>-</v>
      </c>
      <c r="G59" s="229">
        <v>0</v>
      </c>
      <c r="H59" s="145" t="str">
        <f t="shared" si="5"/>
        <v>-</v>
      </c>
      <c r="I59" s="229">
        <v>0.96950000000000003</v>
      </c>
      <c r="J59" s="145" t="str">
        <f t="shared" si="5"/>
        <v>-</v>
      </c>
      <c r="K59" s="229">
        <v>1.0078</v>
      </c>
      <c r="L59" s="145">
        <f t="shared" si="6"/>
        <v>3.9504899432697194E-2</v>
      </c>
      <c r="M59" s="229"/>
      <c r="N59" s="145"/>
    </row>
    <row r="60" spans="2:16" x14ac:dyDescent="0.25">
      <c r="B60" s="143" t="s">
        <v>85</v>
      </c>
      <c r="C60" s="229">
        <v>0.61080000000000001</v>
      </c>
      <c r="D60" s="145"/>
      <c r="E60" s="229">
        <v>0</v>
      </c>
      <c r="F60" s="145">
        <f t="shared" si="5"/>
        <v>-1</v>
      </c>
      <c r="G60" s="229">
        <v>0</v>
      </c>
      <c r="H60" s="145" t="str">
        <f t="shared" si="5"/>
        <v>-</v>
      </c>
      <c r="I60" s="229">
        <v>1.0537000000000001</v>
      </c>
      <c r="J60" s="145" t="str">
        <f t="shared" si="5"/>
        <v>-</v>
      </c>
      <c r="K60" s="229">
        <v>1.0227999999999999</v>
      </c>
      <c r="L60" s="145">
        <f t="shared" si="6"/>
        <v>-2.9325234886590223E-2</v>
      </c>
      <c r="M60" s="229"/>
      <c r="N60" s="145"/>
    </row>
    <row r="61" spans="2:16" x14ac:dyDescent="0.25">
      <c r="B61" s="143" t="s">
        <v>87</v>
      </c>
      <c r="C61" s="229">
        <v>0</v>
      </c>
      <c r="D61" s="145"/>
      <c r="E61" s="229">
        <v>0</v>
      </c>
      <c r="F61" s="145" t="str">
        <f t="shared" si="5"/>
        <v>-</v>
      </c>
      <c r="G61" s="229">
        <v>0</v>
      </c>
      <c r="H61" s="145" t="str">
        <f t="shared" si="5"/>
        <v>-</v>
      </c>
      <c r="I61" s="229">
        <v>0.89219999999999999</v>
      </c>
      <c r="J61" s="145" t="str">
        <f t="shared" si="5"/>
        <v>-</v>
      </c>
      <c r="K61" s="229">
        <v>0.87370000000000003</v>
      </c>
      <c r="L61" s="145">
        <f t="shared" si="6"/>
        <v>-2.0735261152208029E-2</v>
      </c>
      <c r="M61" s="229"/>
      <c r="N61" s="145"/>
    </row>
    <row r="62" spans="2:16" x14ac:dyDescent="0.25">
      <c r="B62" s="143" t="s">
        <v>89</v>
      </c>
      <c r="C62" s="229">
        <v>0</v>
      </c>
      <c r="D62" s="145"/>
      <c r="E62" s="229">
        <v>0</v>
      </c>
      <c r="F62" s="145" t="str">
        <f t="shared" si="5"/>
        <v>-</v>
      </c>
      <c r="G62" s="229">
        <v>0</v>
      </c>
      <c r="H62" s="145" t="str">
        <f t="shared" si="5"/>
        <v>-</v>
      </c>
      <c r="I62" s="229">
        <v>1.0177</v>
      </c>
      <c r="J62" s="145" t="str">
        <f t="shared" si="5"/>
        <v>-</v>
      </c>
      <c r="K62" s="229">
        <v>1.0761000000000001</v>
      </c>
      <c r="L62" s="145">
        <f t="shared" si="6"/>
        <v>5.7384297926697414E-2</v>
      </c>
      <c r="M62" s="229"/>
      <c r="N62" s="145"/>
    </row>
    <row r="63" spans="2:16" x14ac:dyDescent="0.25">
      <c r="B63" s="143" t="s">
        <v>91</v>
      </c>
      <c r="C63" s="229">
        <v>0</v>
      </c>
      <c r="D63" s="145"/>
      <c r="E63" s="229">
        <v>0</v>
      </c>
      <c r="F63" s="145" t="str">
        <f t="shared" si="5"/>
        <v>-</v>
      </c>
      <c r="G63" s="229">
        <v>0</v>
      </c>
      <c r="H63" s="145" t="str">
        <f t="shared" si="5"/>
        <v>-</v>
      </c>
      <c r="I63" s="229">
        <v>0.9998999999999999</v>
      </c>
      <c r="J63" s="145" t="str">
        <f t="shared" si="5"/>
        <v>-</v>
      </c>
      <c r="K63" s="229">
        <v>0.95109999999999995</v>
      </c>
      <c r="L63" s="145">
        <f t="shared" si="6"/>
        <v>-4.8804880488048763E-2</v>
      </c>
      <c r="M63" s="229"/>
      <c r="N63" s="145"/>
    </row>
    <row r="64" spans="2:16" x14ac:dyDescent="0.25">
      <c r="B64" s="143" t="s">
        <v>93</v>
      </c>
      <c r="C64" s="229">
        <v>0</v>
      </c>
      <c r="D64" s="145"/>
      <c r="E64" s="229">
        <v>0</v>
      </c>
      <c r="F64" s="145" t="str">
        <f t="shared" si="5"/>
        <v>-</v>
      </c>
      <c r="G64" s="229">
        <v>0</v>
      </c>
      <c r="H64" s="145" t="str">
        <f t="shared" si="5"/>
        <v>-</v>
      </c>
      <c r="I64" s="229">
        <v>0.90180000000000005</v>
      </c>
      <c r="J64" s="145" t="str">
        <f t="shared" si="5"/>
        <v>-</v>
      </c>
      <c r="K64" s="229">
        <v>0.91739999999999999</v>
      </c>
      <c r="L64" s="145">
        <f t="shared" si="6"/>
        <v>1.7298735861610126E-2</v>
      </c>
      <c r="M64" s="229"/>
      <c r="N64" s="145"/>
    </row>
    <row r="65" spans="2:16" ht="15.75" x14ac:dyDescent="0.25">
      <c r="B65" s="146" t="s">
        <v>30</v>
      </c>
      <c r="C65" s="237">
        <v>0</v>
      </c>
      <c r="D65" s="238"/>
      <c r="E65" s="239">
        <v>0.89238316717268507</v>
      </c>
      <c r="F65" s="238" t="str">
        <f t="shared" si="5"/>
        <v>-</v>
      </c>
      <c r="G65" s="239">
        <v>0.86230572081972345</v>
      </c>
      <c r="H65" s="238">
        <f t="shared" si="5"/>
        <v>-3.3704632112520949E-2</v>
      </c>
      <c r="I65" s="239">
        <v>0.95995106478564085</v>
      </c>
      <c r="J65" s="238">
        <f t="shared" si="5"/>
        <v>0.11323749988935927</v>
      </c>
      <c r="K65" s="239">
        <v>0.9824608507075423</v>
      </c>
      <c r="L65" s="238">
        <f t="shared" si="6"/>
        <v>2.3448888956571823E-2</v>
      </c>
      <c r="M65" s="239"/>
      <c r="N65" s="238"/>
    </row>
    <row r="66" spans="2:16" ht="6" customHeight="1" x14ac:dyDescent="0.25"/>
    <row r="67" spans="2:16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2:16" x14ac:dyDescent="0.25">
      <c r="C68" s="233" t="e">
        <v>#REF!</v>
      </c>
      <c r="K68" s="233"/>
      <c r="L68" s="233"/>
    </row>
    <row r="70" spans="2:16" ht="21.75" customHeight="1" thickBot="1" x14ac:dyDescent="0.3">
      <c r="B70" s="12" t="s">
        <v>309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159</v>
      </c>
    </row>
    <row r="71" spans="2:16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P71" s="1" t="s">
        <v>160</v>
      </c>
    </row>
    <row r="72" spans="2:16" ht="22.5" thickTop="1" thickBot="1" x14ac:dyDescent="0.3">
      <c r="B72" s="135"/>
      <c r="C72" s="133" t="s">
        <v>62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2:16" ht="22.5" thickTop="1" thickBot="1" x14ac:dyDescent="0.3">
      <c r="B73" s="135"/>
      <c r="C73" s="154">
        <f>C$7</f>
        <v>2020</v>
      </c>
      <c r="D73" s="234"/>
      <c r="E73" s="154">
        <f>E$7</f>
        <v>2021</v>
      </c>
      <c r="F73" s="234"/>
      <c r="G73" s="154">
        <f>G$7</f>
        <v>2022</v>
      </c>
      <c r="H73" s="234"/>
      <c r="I73" s="154">
        <f>I$7</f>
        <v>2023</v>
      </c>
      <c r="J73" s="234"/>
      <c r="K73" s="154">
        <f>K$7</f>
        <v>2024</v>
      </c>
      <c r="L73" s="234"/>
      <c r="M73" s="235">
        <f>M$7</f>
        <v>2025</v>
      </c>
      <c r="N73" s="236"/>
    </row>
    <row r="74" spans="2:16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",RIGHT(E73,2),"/",RIGHT(C73,2))</f>
        <v>var 21/20</v>
      </c>
      <c r="G74" s="142" t="s">
        <v>69</v>
      </c>
      <c r="H74" s="141" t="str">
        <f>CONCATENATE("var ",RIGHT(G73,2),"/",RIGHT(E73,2))</f>
        <v>var 22/21</v>
      </c>
      <c r="I74" s="142" t="s">
        <v>69</v>
      </c>
      <c r="J74" s="141" t="str">
        <f>CONCATENATE("var ",RIGHT(I73,2),"/",RIGHT(G73,2))</f>
        <v>var 23/22</v>
      </c>
      <c r="K74" s="142" t="s">
        <v>69</v>
      </c>
      <c r="L74" s="141" t="str">
        <f>CONCATENATE("var ",RIGHT(K73,2),"/",RIGHT(I73,2))</f>
        <v>var 24/23</v>
      </c>
      <c r="M74" s="142" t="s">
        <v>69</v>
      </c>
      <c r="N74" s="141" t="str">
        <f>CONCATENATE("var ",RIGHT(M73,2),"/",RIGHT(K73,2))</f>
        <v>var 25/24</v>
      </c>
    </row>
    <row r="75" spans="2:16" x14ac:dyDescent="0.25">
      <c r="B75" s="143" t="s">
        <v>71</v>
      </c>
      <c r="C75" s="229">
        <v>0.79469999999999996</v>
      </c>
      <c r="D75" s="145"/>
      <c r="E75" s="229">
        <v>0</v>
      </c>
      <c r="F75" s="145">
        <f t="shared" ref="F75:J87" si="8">IFERROR(E75/C75-1,"-")</f>
        <v>-1</v>
      </c>
      <c r="G75" s="229">
        <v>0</v>
      </c>
      <c r="H75" s="145" t="str">
        <f t="shared" si="8"/>
        <v>-</v>
      </c>
      <c r="I75" s="229">
        <v>0.65390000000000004</v>
      </c>
      <c r="J75" s="145" t="str">
        <f t="shared" si="8"/>
        <v>-</v>
      </c>
      <c r="K75" s="229">
        <v>0.86799999999999999</v>
      </c>
      <c r="L75" s="145">
        <f t="shared" ref="L75:L87" si="9">IFERROR(K75/I75-1,"-")</f>
        <v>0.32742009481572087</v>
      </c>
      <c r="M75" s="229">
        <v>0.87609999999999999</v>
      </c>
      <c r="N75" s="145">
        <f t="shared" ref="N75:N76" si="10">IFERROR(M75/K75-1,"-")</f>
        <v>9.3317972350230871E-3</v>
      </c>
    </row>
    <row r="76" spans="2:16" x14ac:dyDescent="0.25">
      <c r="B76" s="143" t="s">
        <v>73</v>
      </c>
      <c r="C76" s="229">
        <v>0.85</v>
      </c>
      <c r="D76" s="145"/>
      <c r="E76" s="229">
        <v>0</v>
      </c>
      <c r="F76" s="145">
        <f t="shared" si="8"/>
        <v>-1</v>
      </c>
      <c r="G76" s="229">
        <v>0</v>
      </c>
      <c r="H76" s="145" t="str">
        <f t="shared" si="8"/>
        <v>-</v>
      </c>
      <c r="I76" s="229">
        <v>0.62309999999999999</v>
      </c>
      <c r="J76" s="145" t="str">
        <f t="shared" si="8"/>
        <v>-</v>
      </c>
      <c r="K76" s="229">
        <v>0.94669999999999999</v>
      </c>
      <c r="L76" s="145">
        <f t="shared" si="9"/>
        <v>0.51933878992136084</v>
      </c>
      <c r="M76" s="229">
        <v>0.86909999999999998</v>
      </c>
      <c r="N76" s="145">
        <f t="shared" si="10"/>
        <v>-8.1968944755466344E-2</v>
      </c>
    </row>
    <row r="77" spans="2:16" x14ac:dyDescent="0.25">
      <c r="B77" s="143" t="s">
        <v>75</v>
      </c>
      <c r="C77" s="229">
        <v>0.38819999999999999</v>
      </c>
      <c r="D77" s="145"/>
      <c r="E77" s="229">
        <v>0</v>
      </c>
      <c r="F77" s="145">
        <f t="shared" si="8"/>
        <v>-1</v>
      </c>
      <c r="G77" s="229">
        <v>0</v>
      </c>
      <c r="H77" s="145" t="str">
        <f t="shared" si="8"/>
        <v>-</v>
      </c>
      <c r="I77" s="229">
        <v>0.61819999999999997</v>
      </c>
      <c r="J77" s="145" t="str">
        <f t="shared" si="8"/>
        <v>-</v>
      </c>
      <c r="K77" s="229">
        <v>0.88969999999999994</v>
      </c>
      <c r="L77" s="145">
        <f t="shared" si="9"/>
        <v>0.43917825946295697</v>
      </c>
      <c r="M77" s="229"/>
      <c r="N77" s="145"/>
    </row>
    <row r="78" spans="2:16" x14ac:dyDescent="0.25">
      <c r="B78" s="143" t="s">
        <v>77</v>
      </c>
      <c r="C78" s="229">
        <v>0</v>
      </c>
      <c r="D78" s="145"/>
      <c r="E78" s="229">
        <v>0</v>
      </c>
      <c r="F78" s="145" t="str">
        <f t="shared" si="8"/>
        <v>-</v>
      </c>
      <c r="G78" s="229">
        <v>0</v>
      </c>
      <c r="H78" s="145" t="str">
        <f t="shared" si="8"/>
        <v>-</v>
      </c>
      <c r="I78" s="229">
        <v>0.6762999999999999</v>
      </c>
      <c r="J78" s="145" t="str">
        <f t="shared" si="8"/>
        <v>-</v>
      </c>
      <c r="K78" s="229">
        <v>0.754</v>
      </c>
      <c r="L78" s="145">
        <f t="shared" si="9"/>
        <v>0.11488984178618966</v>
      </c>
      <c r="M78" s="229"/>
      <c r="N78" s="145"/>
    </row>
    <row r="79" spans="2:16" x14ac:dyDescent="0.25">
      <c r="B79" s="143" t="s">
        <v>79</v>
      </c>
      <c r="C79" s="229">
        <v>0</v>
      </c>
      <c r="D79" s="145"/>
      <c r="E79" s="229">
        <v>0</v>
      </c>
      <c r="F79" s="145" t="str">
        <f t="shared" si="8"/>
        <v>-</v>
      </c>
      <c r="G79" s="229">
        <v>0</v>
      </c>
      <c r="H79" s="145" t="str">
        <f t="shared" si="8"/>
        <v>-</v>
      </c>
      <c r="I79" s="229">
        <v>0.8075</v>
      </c>
      <c r="J79" s="145" t="str">
        <f t="shared" si="8"/>
        <v>-</v>
      </c>
      <c r="K79" s="229">
        <v>0.93720000000000003</v>
      </c>
      <c r="L79" s="145">
        <f t="shared" si="9"/>
        <v>0.16061919504643973</v>
      </c>
      <c r="M79" s="229"/>
      <c r="N79" s="145"/>
    </row>
    <row r="80" spans="2:16" x14ac:dyDescent="0.25">
      <c r="B80" s="143" t="s">
        <v>81</v>
      </c>
      <c r="C80" s="229">
        <v>0</v>
      </c>
      <c r="D80" s="145"/>
      <c r="E80" s="229">
        <v>0</v>
      </c>
      <c r="F80" s="145" t="str">
        <f t="shared" si="8"/>
        <v>-</v>
      </c>
      <c r="G80" s="229">
        <v>0</v>
      </c>
      <c r="H80" s="145" t="str">
        <f t="shared" si="8"/>
        <v>-</v>
      </c>
      <c r="I80" s="229">
        <v>0.77829999999999999</v>
      </c>
      <c r="J80" s="145" t="str">
        <f t="shared" si="8"/>
        <v>-</v>
      </c>
      <c r="K80" s="229">
        <v>0.98010000000000008</v>
      </c>
      <c r="L80" s="145">
        <f t="shared" si="9"/>
        <v>0.25928305280740083</v>
      </c>
      <c r="M80" s="229"/>
      <c r="N80" s="145"/>
    </row>
    <row r="81" spans="2:16" x14ac:dyDescent="0.25">
      <c r="B81" s="143" t="s">
        <v>83</v>
      </c>
      <c r="C81" s="229">
        <v>0</v>
      </c>
      <c r="D81" s="145"/>
      <c r="E81" s="229">
        <v>0</v>
      </c>
      <c r="F81" s="145" t="str">
        <f t="shared" si="8"/>
        <v>-</v>
      </c>
      <c r="G81" s="229">
        <v>0</v>
      </c>
      <c r="H81" s="145" t="str">
        <f t="shared" si="8"/>
        <v>-</v>
      </c>
      <c r="I81" s="229">
        <v>0.87879999999999991</v>
      </c>
      <c r="J81" s="145" t="str">
        <f t="shared" si="8"/>
        <v>-</v>
      </c>
      <c r="K81" s="229">
        <v>0.95640000000000003</v>
      </c>
      <c r="L81" s="145">
        <f t="shared" si="9"/>
        <v>8.8302230314064811E-2</v>
      </c>
      <c r="M81" s="229"/>
      <c r="N81" s="145"/>
    </row>
    <row r="82" spans="2:16" x14ac:dyDescent="0.25">
      <c r="B82" s="143" t="s">
        <v>85</v>
      </c>
      <c r="C82" s="229">
        <v>0.36880000000000002</v>
      </c>
      <c r="D82" s="145"/>
      <c r="E82" s="229">
        <v>0</v>
      </c>
      <c r="F82" s="145">
        <f t="shared" si="8"/>
        <v>-1</v>
      </c>
      <c r="G82" s="229">
        <v>0</v>
      </c>
      <c r="H82" s="145" t="str">
        <f t="shared" si="8"/>
        <v>-</v>
      </c>
      <c r="I82" s="229">
        <v>0.90639999999999998</v>
      </c>
      <c r="J82" s="145" t="str">
        <f t="shared" si="8"/>
        <v>-</v>
      </c>
      <c r="K82" s="229">
        <v>0.94879999999999998</v>
      </c>
      <c r="L82" s="145">
        <f t="shared" si="9"/>
        <v>4.6778464254192409E-2</v>
      </c>
      <c r="M82" s="229"/>
      <c r="N82" s="145"/>
    </row>
    <row r="83" spans="2:16" x14ac:dyDescent="0.25">
      <c r="B83" s="143" t="s">
        <v>87</v>
      </c>
      <c r="C83" s="229">
        <v>0</v>
      </c>
      <c r="D83" s="145"/>
      <c r="E83" s="229">
        <v>0</v>
      </c>
      <c r="F83" s="145" t="str">
        <f t="shared" si="8"/>
        <v>-</v>
      </c>
      <c r="G83" s="229">
        <v>0</v>
      </c>
      <c r="H83" s="145" t="str">
        <f t="shared" si="8"/>
        <v>-</v>
      </c>
      <c r="I83" s="229">
        <v>0.88049999999999995</v>
      </c>
      <c r="J83" s="145" t="str">
        <f t="shared" si="8"/>
        <v>-</v>
      </c>
      <c r="K83" s="229">
        <v>0.80590000000000006</v>
      </c>
      <c r="L83" s="145">
        <f t="shared" si="9"/>
        <v>-8.4724588302100945E-2</v>
      </c>
      <c r="M83" s="229"/>
      <c r="N83" s="145"/>
    </row>
    <row r="84" spans="2:16" x14ac:dyDescent="0.25">
      <c r="B84" s="143" t="s">
        <v>89</v>
      </c>
      <c r="C84" s="229">
        <v>0</v>
      </c>
      <c r="D84" s="145"/>
      <c r="E84" s="229">
        <v>0</v>
      </c>
      <c r="F84" s="145" t="str">
        <f t="shared" si="8"/>
        <v>-</v>
      </c>
      <c r="G84" s="229">
        <v>0</v>
      </c>
      <c r="H84" s="145" t="str">
        <f t="shared" si="8"/>
        <v>-</v>
      </c>
      <c r="I84" s="229">
        <v>0.81169999999999998</v>
      </c>
      <c r="J84" s="145" t="str">
        <f t="shared" si="8"/>
        <v>-</v>
      </c>
      <c r="K84" s="229">
        <v>0.80370000000000008</v>
      </c>
      <c r="L84" s="145">
        <f t="shared" si="9"/>
        <v>-9.8558580756435976E-3</v>
      </c>
      <c r="M84" s="229"/>
      <c r="N84" s="145"/>
    </row>
    <row r="85" spans="2:16" x14ac:dyDescent="0.25">
      <c r="B85" s="143" t="s">
        <v>91</v>
      </c>
      <c r="C85" s="229">
        <v>0</v>
      </c>
      <c r="D85" s="145"/>
      <c r="E85" s="229">
        <v>0</v>
      </c>
      <c r="F85" s="145" t="str">
        <f t="shared" si="8"/>
        <v>-</v>
      </c>
      <c r="G85" s="229">
        <v>0</v>
      </c>
      <c r="H85" s="145" t="str">
        <f t="shared" si="8"/>
        <v>-</v>
      </c>
      <c r="I85" s="229">
        <v>0.77670000000000006</v>
      </c>
      <c r="J85" s="145" t="str">
        <f t="shared" si="8"/>
        <v>-</v>
      </c>
      <c r="K85" s="229">
        <v>0.82819999999999994</v>
      </c>
      <c r="L85" s="145">
        <f t="shared" si="9"/>
        <v>6.6306167117290871E-2</v>
      </c>
      <c r="M85" s="229"/>
      <c r="N85" s="145"/>
    </row>
    <row r="86" spans="2:16" x14ac:dyDescent="0.25">
      <c r="B86" s="143" t="s">
        <v>93</v>
      </c>
      <c r="C86" s="229">
        <v>0</v>
      </c>
      <c r="D86" s="145"/>
      <c r="E86" s="229">
        <v>0</v>
      </c>
      <c r="F86" s="145" t="str">
        <f t="shared" si="8"/>
        <v>-</v>
      </c>
      <c r="G86" s="229">
        <v>0</v>
      </c>
      <c r="H86" s="145" t="str">
        <f t="shared" si="8"/>
        <v>-</v>
      </c>
      <c r="I86" s="229">
        <v>0.7591</v>
      </c>
      <c r="J86" s="145" t="str">
        <f t="shared" si="8"/>
        <v>-</v>
      </c>
      <c r="K86" s="229">
        <v>0.76069999999999993</v>
      </c>
      <c r="L86" s="145">
        <f t="shared" si="9"/>
        <v>2.1077591885125813E-3</v>
      </c>
      <c r="M86" s="229"/>
      <c r="N86" s="145"/>
    </row>
    <row r="87" spans="2:16" ht="15.75" x14ac:dyDescent="0.25">
      <c r="B87" s="146" t="s">
        <v>30</v>
      </c>
      <c r="C87" s="237">
        <f>IFERROR(AVERAGE(C75:C86),"-")</f>
        <v>0.20014166666666666</v>
      </c>
      <c r="D87" s="238"/>
      <c r="E87" s="237">
        <f>IFERROR(AVERAGE(E75:E86),"-")</f>
        <v>0</v>
      </c>
      <c r="F87" s="238">
        <f t="shared" si="8"/>
        <v>-1</v>
      </c>
      <c r="G87" s="237">
        <f>IFERROR(AVERAGE(G75:G86),"-")</f>
        <v>0</v>
      </c>
      <c r="H87" s="238" t="str">
        <f t="shared" si="8"/>
        <v>-</v>
      </c>
      <c r="I87" s="237">
        <f>IFERROR(AVERAGE(I75:I86),"-")</f>
        <v>0.76420833333333338</v>
      </c>
      <c r="J87" s="238" t="str">
        <f t="shared" si="8"/>
        <v>-</v>
      </c>
      <c r="K87" s="237">
        <f>IFERROR(AVERAGE(K75:K86),"-")</f>
        <v>0.8732833333333333</v>
      </c>
      <c r="L87" s="238">
        <f t="shared" si="9"/>
        <v>0.14272940406738988</v>
      </c>
      <c r="M87" s="237"/>
      <c r="N87" s="238"/>
    </row>
    <row r="88" spans="2:16" ht="6" customHeight="1" x14ac:dyDescent="0.25"/>
    <row r="89" spans="2:16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2" spans="2:16" ht="21.75" customHeight="1" thickBot="1" x14ac:dyDescent="0.3">
      <c r="B92" s="12" t="s">
        <v>310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161</v>
      </c>
    </row>
    <row r="93" spans="2:16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P93" s="1" t="s">
        <v>162</v>
      </c>
    </row>
    <row r="94" spans="2:16" ht="22.5" thickTop="1" thickBot="1" x14ac:dyDescent="0.3">
      <c r="B94" s="135"/>
      <c r="C94" s="133" t="s">
        <v>32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2:16" ht="22.5" thickTop="1" thickBot="1" x14ac:dyDescent="0.3">
      <c r="B95" s="135"/>
      <c r="C95" s="154">
        <f>C$7</f>
        <v>2020</v>
      </c>
      <c r="D95" s="234"/>
      <c r="E95" s="154">
        <f>E$7</f>
        <v>2021</v>
      </c>
      <c r="F95" s="234"/>
      <c r="G95" s="154">
        <f>G$7</f>
        <v>2022</v>
      </c>
      <c r="H95" s="234"/>
      <c r="I95" s="154">
        <f>I$7</f>
        <v>2023</v>
      </c>
      <c r="J95" s="234"/>
      <c r="K95" s="154">
        <f>K$7</f>
        <v>2024</v>
      </c>
      <c r="L95" s="234"/>
      <c r="M95" s="235">
        <f>M$7</f>
        <v>2025</v>
      </c>
      <c r="N95" s="236"/>
    </row>
    <row r="96" spans="2:16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",RIGHT(E95,2),"/",RIGHT(C95,2))</f>
        <v>var 21/20</v>
      </c>
      <c r="G96" s="142" t="s">
        <v>69</v>
      </c>
      <c r="H96" s="141" t="str">
        <f>CONCATENATE("var ",RIGHT(G95,2),"/",RIGHT(E95,2))</f>
        <v>var 22/21</v>
      </c>
      <c r="I96" s="142" t="s">
        <v>69</v>
      </c>
      <c r="J96" s="141" t="str">
        <f>CONCATENATE("var ",RIGHT(I95,2),"/",RIGHT(G95,2))</f>
        <v>var 23/22</v>
      </c>
      <c r="K96" s="142" t="s">
        <v>69</v>
      </c>
      <c r="L96" s="141" t="str">
        <f>CONCATENATE("var ",RIGHT(K95,2),"/",RIGHT(I95,2))</f>
        <v>var 24/23</v>
      </c>
      <c r="M96" s="142" t="s">
        <v>69</v>
      </c>
      <c r="N96" s="141" t="str">
        <f>CONCATENATE("var ",RIGHT(M95,2),"/",RIGHT(K95,2))</f>
        <v>var 25/24</v>
      </c>
    </row>
    <row r="97" spans="2:14" x14ac:dyDescent="0.25">
      <c r="B97" s="143" t="s">
        <v>71</v>
      </c>
      <c r="C97" s="229">
        <v>0.56869999999999998</v>
      </c>
      <c r="D97" s="145"/>
      <c r="E97" s="229">
        <v>6.0400000000000002E-2</v>
      </c>
      <c r="F97" s="145">
        <f t="shared" ref="F97:J109" si="11">IFERROR(E97/C97-1,"-")</f>
        <v>-0.89379286091084931</v>
      </c>
      <c r="G97" s="229">
        <v>0.47100000000000003</v>
      </c>
      <c r="H97" s="145">
        <f t="shared" si="11"/>
        <v>6.798013245033113</v>
      </c>
      <c r="I97" s="229">
        <v>0.5706</v>
      </c>
      <c r="J97" s="145">
        <f t="shared" si="11"/>
        <v>0.2114649681528662</v>
      </c>
      <c r="K97" s="229">
        <v>0.60470000000000002</v>
      </c>
      <c r="L97" s="145">
        <f t="shared" ref="L97:L109" si="12">IFERROR(K97/I97-1,"-")</f>
        <v>5.9761654398878372E-2</v>
      </c>
      <c r="M97" s="229">
        <v>0.58520000000000005</v>
      </c>
      <c r="N97" s="145">
        <f t="shared" ref="N97:N98" si="13">IFERROR(M97/K97-1,"-")</f>
        <v>-3.2247395402678958E-2</v>
      </c>
    </row>
    <row r="98" spans="2:14" x14ac:dyDescent="0.25">
      <c r="B98" s="143" t="s">
        <v>73</v>
      </c>
      <c r="C98" s="229">
        <v>0.55230000000000001</v>
      </c>
      <c r="D98" s="145"/>
      <c r="E98" s="229">
        <v>8.09E-2</v>
      </c>
      <c r="F98" s="145">
        <f t="shared" si="11"/>
        <v>-0.85352163679159876</v>
      </c>
      <c r="G98" s="229">
        <v>0.57269999999999999</v>
      </c>
      <c r="H98" s="145">
        <f t="shared" si="11"/>
        <v>6.079110012360939</v>
      </c>
      <c r="I98" s="229">
        <v>0.60880000000000001</v>
      </c>
      <c r="J98" s="145">
        <f t="shared" si="11"/>
        <v>6.3034747686397719E-2</v>
      </c>
      <c r="K98" s="229">
        <v>0.53410000000000002</v>
      </c>
      <c r="L98" s="145">
        <f t="shared" si="12"/>
        <v>-0.12270039421813406</v>
      </c>
      <c r="M98" s="229">
        <v>0.63429999999999997</v>
      </c>
      <c r="N98" s="145">
        <f t="shared" si="13"/>
        <v>0.18760531735630015</v>
      </c>
    </row>
    <row r="99" spans="2:14" x14ac:dyDescent="0.25">
      <c r="B99" s="143" t="s">
        <v>75</v>
      </c>
      <c r="C99" s="229">
        <v>0.3044</v>
      </c>
      <c r="D99" s="145"/>
      <c r="E99" s="229">
        <v>0.1027</v>
      </c>
      <c r="F99" s="145">
        <f t="shared" si="11"/>
        <v>-0.66261498028909327</v>
      </c>
      <c r="G99" s="229">
        <v>0.53579999999999994</v>
      </c>
      <c r="H99" s="145">
        <f t="shared" si="11"/>
        <v>4.21713729308666</v>
      </c>
      <c r="I99" s="229">
        <v>0.56409999999999993</v>
      </c>
      <c r="J99" s="145">
        <f t="shared" si="11"/>
        <v>5.2818215752146402E-2</v>
      </c>
      <c r="K99" s="229">
        <v>0.60250000000000004</v>
      </c>
      <c r="L99" s="145">
        <f t="shared" si="12"/>
        <v>6.8073036695621481E-2</v>
      </c>
      <c r="M99" s="229"/>
      <c r="N99" s="145"/>
    </row>
    <row r="100" spans="2:14" x14ac:dyDescent="0.25">
      <c r="B100" s="143" t="s">
        <v>77</v>
      </c>
      <c r="C100" s="229">
        <v>0</v>
      </c>
      <c r="D100" s="145"/>
      <c r="E100" s="229">
        <v>0.13159999999999999</v>
      </c>
      <c r="F100" s="145" t="str">
        <f t="shared" si="11"/>
        <v>-</v>
      </c>
      <c r="G100" s="229">
        <v>0.45890000000000003</v>
      </c>
      <c r="H100" s="145">
        <f t="shared" si="11"/>
        <v>2.4870820668693012</v>
      </c>
      <c r="I100" s="229">
        <v>0.49159999999999998</v>
      </c>
      <c r="J100" s="145">
        <f t="shared" si="11"/>
        <v>7.1257354543473372E-2</v>
      </c>
      <c r="K100" s="229">
        <v>0.47450000000000003</v>
      </c>
      <c r="L100" s="145">
        <f t="shared" si="12"/>
        <v>-3.4784377542717571E-2</v>
      </c>
      <c r="M100" s="229"/>
      <c r="N100" s="145"/>
    </row>
    <row r="101" spans="2:14" x14ac:dyDescent="0.25">
      <c r="B101" s="143" t="s">
        <v>79</v>
      </c>
      <c r="C101" s="229">
        <v>0</v>
      </c>
      <c r="D101" s="145"/>
      <c r="E101" s="229">
        <v>0.13250000000000001</v>
      </c>
      <c r="F101" s="145" t="str">
        <f t="shared" si="11"/>
        <v>-</v>
      </c>
      <c r="G101" s="229">
        <v>0.2661</v>
      </c>
      <c r="H101" s="145">
        <f t="shared" si="11"/>
        <v>1.0083018867924527</v>
      </c>
      <c r="I101" s="229">
        <v>0.35649999999999998</v>
      </c>
      <c r="J101" s="145">
        <f t="shared" si="11"/>
        <v>0.3397219090567456</v>
      </c>
      <c r="K101" s="229">
        <v>0.4093</v>
      </c>
      <c r="L101" s="145">
        <f t="shared" si="12"/>
        <v>0.14810659186535768</v>
      </c>
      <c r="M101" s="229"/>
      <c r="N101" s="145"/>
    </row>
    <row r="102" spans="2:14" x14ac:dyDescent="0.25">
      <c r="B102" s="143" t="s">
        <v>81</v>
      </c>
      <c r="C102" s="229">
        <v>0</v>
      </c>
      <c r="D102" s="145"/>
      <c r="E102" s="229">
        <v>0.14460000000000001</v>
      </c>
      <c r="F102" s="145" t="str">
        <f t="shared" si="11"/>
        <v>-</v>
      </c>
      <c r="G102" s="229">
        <v>0.32020000000000004</v>
      </c>
      <c r="H102" s="145">
        <f t="shared" si="11"/>
        <v>1.2143845089903182</v>
      </c>
      <c r="I102" s="229">
        <v>0.38009999999999999</v>
      </c>
      <c r="J102" s="145">
        <f t="shared" si="11"/>
        <v>0.1870705808869455</v>
      </c>
      <c r="K102" s="229">
        <v>0.39950000000000002</v>
      </c>
      <c r="L102" s="145">
        <f t="shared" si="12"/>
        <v>5.1039200210470925E-2</v>
      </c>
      <c r="M102" s="229"/>
      <c r="N102" s="145"/>
    </row>
    <row r="103" spans="2:14" x14ac:dyDescent="0.25">
      <c r="B103" s="143" t="s">
        <v>83</v>
      </c>
      <c r="C103" s="229">
        <v>0</v>
      </c>
      <c r="D103" s="145"/>
      <c r="E103" s="229">
        <v>0.22769999999999999</v>
      </c>
      <c r="F103" s="145" t="str">
        <f t="shared" si="11"/>
        <v>-</v>
      </c>
      <c r="G103" s="229">
        <v>0.44600000000000001</v>
      </c>
      <c r="H103" s="145">
        <f t="shared" si="11"/>
        <v>0.95871761089152407</v>
      </c>
      <c r="I103" s="229">
        <v>0.51519999999999999</v>
      </c>
      <c r="J103" s="145">
        <f t="shared" si="11"/>
        <v>0.15515695067264579</v>
      </c>
      <c r="K103" s="229">
        <v>0.52290000000000003</v>
      </c>
      <c r="L103" s="145">
        <f t="shared" si="12"/>
        <v>1.4945652173913082E-2</v>
      </c>
      <c r="M103" s="229"/>
      <c r="N103" s="145"/>
    </row>
    <row r="104" spans="2:14" x14ac:dyDescent="0.25">
      <c r="B104" s="143" t="s">
        <v>85</v>
      </c>
      <c r="C104" s="229">
        <v>0.21350000000000002</v>
      </c>
      <c r="D104" s="145"/>
      <c r="E104" s="229">
        <v>0.29410000000000003</v>
      </c>
      <c r="F104" s="145">
        <f t="shared" si="11"/>
        <v>0.37751756440281037</v>
      </c>
      <c r="G104" s="229">
        <v>0.53369999999999995</v>
      </c>
      <c r="H104" s="145">
        <f t="shared" si="11"/>
        <v>0.81468888133287964</v>
      </c>
      <c r="I104" s="229">
        <v>0.61020000000000008</v>
      </c>
      <c r="J104" s="145">
        <f t="shared" si="11"/>
        <v>0.14333895446880285</v>
      </c>
      <c r="K104" s="229">
        <v>0.60580000000000001</v>
      </c>
      <c r="L104" s="145">
        <f t="shared" si="12"/>
        <v>-7.2107505735825583E-3</v>
      </c>
      <c r="M104" s="229"/>
      <c r="N104" s="145"/>
    </row>
    <row r="105" spans="2:14" x14ac:dyDescent="0.25">
      <c r="B105" s="143" t="s">
        <v>87</v>
      </c>
      <c r="C105" s="229">
        <v>0.11220000000000001</v>
      </c>
      <c r="D105" s="145"/>
      <c r="E105" s="229">
        <v>0.23929999999999998</v>
      </c>
      <c r="F105" s="145">
        <f t="shared" si="11"/>
        <v>1.1327985739750441</v>
      </c>
      <c r="G105" s="229">
        <v>0.38539999999999996</v>
      </c>
      <c r="H105" s="145">
        <f t="shared" si="11"/>
        <v>0.61053071458420383</v>
      </c>
      <c r="I105" s="229">
        <v>0.48009999999999997</v>
      </c>
      <c r="J105" s="145">
        <f t="shared" si="11"/>
        <v>0.24571873378308262</v>
      </c>
      <c r="K105" s="229">
        <v>0.4698</v>
      </c>
      <c r="L105" s="145">
        <f t="shared" si="12"/>
        <v>-2.1453863778379434E-2</v>
      </c>
      <c r="M105" s="229"/>
      <c r="N105" s="145"/>
    </row>
    <row r="106" spans="2:14" x14ac:dyDescent="0.25">
      <c r="B106" s="143" t="s">
        <v>89</v>
      </c>
      <c r="C106" s="229">
        <v>0.08</v>
      </c>
      <c r="D106" s="145"/>
      <c r="E106" s="229">
        <v>0.3931</v>
      </c>
      <c r="F106" s="145">
        <f t="shared" si="11"/>
        <v>3.9137500000000003</v>
      </c>
      <c r="G106" s="229">
        <v>0.45100000000000001</v>
      </c>
      <c r="H106" s="145">
        <f t="shared" si="11"/>
        <v>0.14729076570847122</v>
      </c>
      <c r="I106" s="229">
        <v>0.53380000000000005</v>
      </c>
      <c r="J106" s="145">
        <f t="shared" si="11"/>
        <v>0.1835920177383592</v>
      </c>
      <c r="K106" s="229">
        <v>0.54510000000000003</v>
      </c>
      <c r="L106" s="145">
        <f t="shared" si="12"/>
        <v>2.1168977144998102E-2</v>
      </c>
      <c r="M106" s="229"/>
      <c r="N106" s="145"/>
    </row>
    <row r="107" spans="2:14" x14ac:dyDescent="0.25">
      <c r="B107" s="143" t="s">
        <v>91</v>
      </c>
      <c r="C107" s="229">
        <v>8.9700000000000002E-2</v>
      </c>
      <c r="D107" s="145"/>
      <c r="E107" s="229">
        <v>0.46700000000000003</v>
      </c>
      <c r="F107" s="145">
        <f t="shared" si="11"/>
        <v>4.2062430323299891</v>
      </c>
      <c r="G107" s="229">
        <v>0.57030000000000003</v>
      </c>
      <c r="H107" s="145">
        <f t="shared" si="11"/>
        <v>0.22119914346895064</v>
      </c>
      <c r="I107" s="229">
        <v>0.57950000000000002</v>
      </c>
      <c r="J107" s="145">
        <f t="shared" si="11"/>
        <v>1.6131860424338118E-2</v>
      </c>
      <c r="K107" s="229">
        <v>0.59079999999999999</v>
      </c>
      <c r="L107" s="145">
        <f t="shared" si="12"/>
        <v>1.9499568593615235E-2</v>
      </c>
      <c r="M107" s="229"/>
      <c r="N107" s="145"/>
    </row>
    <row r="108" spans="2:14" x14ac:dyDescent="0.25">
      <c r="B108" s="143" t="s">
        <v>93</v>
      </c>
      <c r="C108" s="229">
        <v>0.10249999999999999</v>
      </c>
      <c r="D108" s="145"/>
      <c r="E108" s="229">
        <v>0.48759999999999998</v>
      </c>
      <c r="F108" s="145">
        <f t="shared" si="11"/>
        <v>3.7570731707317071</v>
      </c>
      <c r="G108" s="229">
        <v>0.55159999999999998</v>
      </c>
      <c r="H108" s="145">
        <f t="shared" si="11"/>
        <v>0.13125512715340437</v>
      </c>
      <c r="I108" s="229">
        <v>0.58860000000000001</v>
      </c>
      <c r="J108" s="145">
        <f t="shared" si="11"/>
        <v>6.7077592458303137E-2</v>
      </c>
      <c r="K108" s="229">
        <v>0.56399999999999995</v>
      </c>
      <c r="L108" s="145">
        <f t="shared" si="12"/>
        <v>-4.1794087665647406E-2</v>
      </c>
      <c r="M108" s="229"/>
      <c r="N108" s="145"/>
    </row>
    <row r="109" spans="2:14" ht="15.75" x14ac:dyDescent="0.25">
      <c r="B109" s="146" t="s">
        <v>30</v>
      </c>
      <c r="C109" s="240">
        <f>IFERROR(AVERAGE(C97:C108),"-")</f>
        <v>0.16860833333333336</v>
      </c>
      <c r="D109" s="148"/>
      <c r="E109" s="240">
        <f>IFERROR(AVERAGE(E97:E108),"-")</f>
        <v>0.23012500000000002</v>
      </c>
      <c r="F109" s="148">
        <f t="shared" si="11"/>
        <v>0.36484950328670984</v>
      </c>
      <c r="G109" s="240">
        <f>IFERROR(AVERAGE(G97:G108),"-")</f>
        <v>0.46355833333333324</v>
      </c>
      <c r="H109" s="148">
        <f t="shared" si="11"/>
        <v>1.0143762447944953</v>
      </c>
      <c r="I109" s="240">
        <f>IFERROR(AVERAGE(I97:I108),"-")</f>
        <v>0.52325833333333349</v>
      </c>
      <c r="J109" s="148">
        <f t="shared" si="11"/>
        <v>0.12878638071440185</v>
      </c>
      <c r="K109" s="240">
        <f>IFERROR(AVERAGE(K97:K108),"-")</f>
        <v>0.5269166666666667</v>
      </c>
      <c r="L109" s="148">
        <f t="shared" si="12"/>
        <v>6.9914478189547768E-3</v>
      </c>
      <c r="M109" s="240"/>
      <c r="N109" s="148"/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233"/>
      <c r="K112" s="233"/>
      <c r="L112" s="233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B26E-14FF-4DCB-A842-82BF9EB19957}">
  <sheetPr>
    <tabColor theme="2" tint="-0.499984740745262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FBF16-DFDB-47EF-9F6A-7D7C11ED35E7}">
  <sheetPr>
    <tabColor theme="2" tint="-9.9978637043366805E-2"/>
  </sheetPr>
  <dimension ref="B1:AW44"/>
  <sheetViews>
    <sheetView showGridLines="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1"/>
    </row>
    <row r="5" spans="2:48" ht="50.25" customHeight="1" thickBot="1" x14ac:dyDescent="0.3">
      <c r="B5" s="12" t="s">
        <v>164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165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166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1"/>
      <c r="AV5" s="171"/>
    </row>
    <row r="6" spans="2:48" ht="6" customHeight="1" thickBot="1" x14ac:dyDescent="0.3"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06"/>
      <c r="N6" s="106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6"/>
      <c r="AB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</row>
    <row r="7" spans="2:48" ht="51.75" customHeight="1" thickBot="1" x14ac:dyDescent="0.3">
      <c r="B7" s="107"/>
      <c r="C7" s="242" t="s">
        <v>264</v>
      </c>
      <c r="D7" s="242" t="s">
        <v>265</v>
      </c>
      <c r="E7" s="242" t="s">
        <v>266</v>
      </c>
      <c r="F7" s="114" t="s">
        <v>267</v>
      </c>
      <c r="G7" s="114" t="s">
        <v>268</v>
      </c>
      <c r="H7" s="15" t="str">
        <f>CONCATENATE("var. ",RIGHT(G7,2),"/",RIGHT(F7,2))</f>
        <v>var. 25/24</v>
      </c>
      <c r="I7" s="242" t="s">
        <v>226</v>
      </c>
      <c r="J7" s="243" t="s">
        <v>227</v>
      </c>
      <c r="K7" s="243" t="s">
        <v>228</v>
      </c>
      <c r="L7" s="14" t="s">
        <v>229</v>
      </c>
      <c r="M7" s="14" t="s">
        <v>230</v>
      </c>
      <c r="N7" s="15" t="str">
        <f>CONCATENATE("var. ",RIGHT(M7,2),"/",RIGHT(L7,2))</f>
        <v>var. 25/24</v>
      </c>
      <c r="P7" s="107"/>
      <c r="Q7" s="242" t="s">
        <v>264</v>
      </c>
      <c r="R7" s="243" t="s">
        <v>265</v>
      </c>
      <c r="S7" s="243" t="s">
        <v>266</v>
      </c>
      <c r="T7" s="114" t="s">
        <v>267</v>
      </c>
      <c r="U7" s="114" t="s">
        <v>268</v>
      </c>
      <c r="V7" s="15" t="str">
        <f>CONCATENATE("var. ",RIGHT(U7,2),"/",RIGHT(T7,2))</f>
        <v>var. 25/24</v>
      </c>
      <c r="W7" s="242" t="s">
        <v>226</v>
      </c>
      <c r="X7" s="242" t="s">
        <v>227</v>
      </c>
      <c r="Y7" s="242" t="s">
        <v>228</v>
      </c>
      <c r="Z7" s="14" t="s">
        <v>229</v>
      </c>
      <c r="AA7" s="14" t="s">
        <v>230</v>
      </c>
      <c r="AB7" s="15" t="str">
        <f>CONCATENATE("var. ",RIGHT(AA7,2),"/",RIGHT(Z7,2))</f>
        <v>var. 25/24</v>
      </c>
      <c r="AD7" s="107"/>
      <c r="AE7" s="242" t="s">
        <v>264</v>
      </c>
      <c r="AF7" s="243" t="s">
        <v>265</v>
      </c>
      <c r="AG7" s="243" t="s">
        <v>266</v>
      </c>
      <c r="AH7" s="114" t="s">
        <v>267</v>
      </c>
      <c r="AI7" s="114" t="s">
        <v>268</v>
      </c>
      <c r="AJ7" s="15" t="str">
        <f>CONCATENATE("var. ",RIGHT(AI7,2),"/",RIGHT(AH7,2))</f>
        <v>var. 25/24</v>
      </c>
      <c r="AK7" s="244" t="str">
        <f>CONCATENATE("dif. ",RIGHT(AI7,2),"/",RIGHT(AH7,2))</f>
        <v>dif. 25/24</v>
      </c>
      <c r="AL7" s="245" t="str">
        <f>CONCATENATE("cuota ",RIGHT(AI7,2))</f>
        <v>cuota 25</v>
      </c>
      <c r="AM7" s="242" t="s">
        <v>226</v>
      </c>
      <c r="AN7" s="243" t="s">
        <v>227</v>
      </c>
      <c r="AO7" s="243" t="s">
        <v>228</v>
      </c>
      <c r="AP7" s="14" t="s">
        <v>229</v>
      </c>
      <c r="AQ7" s="14" t="s">
        <v>230</v>
      </c>
      <c r="AR7" s="15" t="str">
        <f>CONCATENATE("var. ",RIGHT(AQ7,2),"/",RIGHT(AP7,2))</f>
        <v>var. 25/24</v>
      </c>
      <c r="AS7" s="244" t="str">
        <f>CONCATENATE("dif. ",RIGHT(AQ7,2),"/",RIGHT(AP7,2))</f>
        <v>dif. 25/24</v>
      </c>
      <c r="AT7" s="244" t="str">
        <f>CONCATENATE("var. ",RIGHT(AQ7,2),"/",RIGHT(AM7,2))</f>
        <v>var. 25/21</v>
      </c>
      <c r="AU7" s="244" t="str">
        <f>CONCATENATE("dif. ",RIGHT(AQ7,2),"/",RIGHT(AM7,2))</f>
        <v>dif. 25/21</v>
      </c>
      <c r="AV7" s="245" t="str">
        <f>CONCATENATE("cuota ",RIGHT(AQ7,2))</f>
        <v>cuota 25</v>
      </c>
    </row>
    <row r="8" spans="2:48" ht="15.75" x14ac:dyDescent="0.25">
      <c r="B8" s="246" t="s">
        <v>43</v>
      </c>
      <c r="C8" s="247">
        <v>86.092515369776081</v>
      </c>
      <c r="D8" s="248">
        <v>107.42662960551083</v>
      </c>
      <c r="E8" s="248">
        <v>115.97720294608973</v>
      </c>
      <c r="F8" s="249">
        <v>131.83160921610559</v>
      </c>
      <c r="G8" s="248">
        <v>140.24995067639651</v>
      </c>
      <c r="H8" s="161">
        <f>G8/F8-1</f>
        <v>6.385677539967749E-2</v>
      </c>
      <c r="I8" s="247">
        <v>84.28</v>
      </c>
      <c r="J8" s="250">
        <v>109.22</v>
      </c>
      <c r="K8" s="250">
        <v>2757.6700000000005</v>
      </c>
      <c r="L8" s="250">
        <v>3088.0800000000004</v>
      </c>
      <c r="M8" s="250">
        <v>3271.2199999999993</v>
      </c>
      <c r="N8" s="161">
        <f t="shared" ref="N8:N18" si="0">M8/L8-1</f>
        <v>5.9305458407812983E-2</v>
      </c>
      <c r="P8" s="246" t="s">
        <v>43</v>
      </c>
      <c r="Q8" s="247">
        <v>18.462340641567451</v>
      </c>
      <c r="R8" s="249">
        <v>73.087706577330749</v>
      </c>
      <c r="S8" s="249">
        <v>100.82416988105642</v>
      </c>
      <c r="T8" s="249">
        <v>116.06558507604032</v>
      </c>
      <c r="U8" s="249">
        <v>123.70608683020585</v>
      </c>
      <c r="V8" s="161">
        <f t="shared" ref="V8:V18" si="1">U8/T8-1</f>
        <v>6.5829175368046E-2</v>
      </c>
      <c r="W8" s="247">
        <v>21.69</v>
      </c>
      <c r="X8" s="250">
        <v>81.88</v>
      </c>
      <c r="Y8" s="250">
        <v>2415.9299999999998</v>
      </c>
      <c r="Z8" s="250">
        <v>2691.3199999999997</v>
      </c>
      <c r="AA8" s="250">
        <v>2913.87</v>
      </c>
      <c r="AB8" s="161">
        <f t="shared" ref="AB8:AB18" si="2">AA8/Z8-1</f>
        <v>8.2691764635940856E-2</v>
      </c>
      <c r="AD8" s="82" t="s">
        <v>43</v>
      </c>
      <c r="AE8" s="251">
        <v>22574297.390000001</v>
      </c>
      <c r="AF8" s="160">
        <v>217035028.01999998</v>
      </c>
      <c r="AG8" s="160">
        <v>317518559.50999999</v>
      </c>
      <c r="AH8" s="160">
        <v>371849567.08000004</v>
      </c>
      <c r="AI8" s="160">
        <v>391082419.55000001</v>
      </c>
      <c r="AJ8" s="161">
        <f t="shared" ref="AJ8:AJ18" si="3">AI8/AH8-1</f>
        <v>5.1722132208001703E-2</v>
      </c>
      <c r="AK8" s="160">
        <f t="shared" ref="AK8:AK18" si="4">AI8-AH8</f>
        <v>19232852.469999969</v>
      </c>
      <c r="AL8" s="162">
        <f t="shared" ref="AL8:AL18" si="5">AI8/AI$8</f>
        <v>1</v>
      </c>
      <c r="AM8" s="252">
        <v>11125107.67</v>
      </c>
      <c r="AN8" s="253">
        <v>115132359.81999999</v>
      </c>
      <c r="AO8" s="253">
        <v>464598106.24000001</v>
      </c>
      <c r="AP8" s="253">
        <v>546003004.75</v>
      </c>
      <c r="AQ8" s="253">
        <v>562975740.7299999</v>
      </c>
      <c r="AR8" s="161">
        <f t="shared" ref="AR8:AR18" si="6">AQ8/AP8-1</f>
        <v>3.1085425963491176E-2</v>
      </c>
      <c r="AS8" s="160">
        <f t="shared" ref="AS8:AS18" si="7">AQ8-AP8</f>
        <v>16972735.9799999</v>
      </c>
      <c r="AT8" s="161">
        <f t="shared" ref="AT8:AT18" si="8">AQ8/AM8-1</f>
        <v>49.604071208058691</v>
      </c>
      <c r="AU8" s="160">
        <f t="shared" ref="AU8:AU18" si="9">AQ8-AM8</f>
        <v>551850633.05999994</v>
      </c>
      <c r="AV8" s="162">
        <f t="shared" ref="AV8:AV18" si="10">AQ8/AQ$8</f>
        <v>1</v>
      </c>
    </row>
    <row r="9" spans="2:48" x14ac:dyDescent="0.25">
      <c r="B9" s="18" t="s">
        <v>44</v>
      </c>
      <c r="C9" s="254">
        <v>117.1382232549568</v>
      </c>
      <c r="D9" s="255">
        <v>136.87146565085982</v>
      </c>
      <c r="E9" s="255">
        <v>146.31592200561823</v>
      </c>
      <c r="F9" s="255">
        <v>162.70668308817508</v>
      </c>
      <c r="G9" s="255">
        <v>171.54227989407727</v>
      </c>
      <c r="H9" s="95">
        <f>G9/F9-1</f>
        <v>5.4303834594882305E-2</v>
      </c>
      <c r="I9" s="254">
        <v>118.15</v>
      </c>
      <c r="J9" s="255">
        <v>137.80000000000001</v>
      </c>
      <c r="K9" s="255">
        <v>149.51</v>
      </c>
      <c r="L9" s="255">
        <v>166.26</v>
      </c>
      <c r="M9" s="255">
        <v>175.82</v>
      </c>
      <c r="N9" s="95">
        <f t="shared" si="0"/>
        <v>5.7500300733790422E-2</v>
      </c>
      <c r="P9" s="18" t="s">
        <v>44</v>
      </c>
      <c r="Q9" s="254">
        <v>27.440638922364815</v>
      </c>
      <c r="R9" s="255">
        <v>98.586857706960444</v>
      </c>
      <c r="S9" s="255">
        <v>130.22835309565522</v>
      </c>
      <c r="T9" s="255">
        <v>143.11321512292295</v>
      </c>
      <c r="U9" s="255">
        <v>154.83658556020316</v>
      </c>
      <c r="V9" s="95">
        <f t="shared" si="1"/>
        <v>8.1916756794337742E-2</v>
      </c>
      <c r="W9" s="254">
        <v>34.17</v>
      </c>
      <c r="X9" s="255">
        <v>110.27</v>
      </c>
      <c r="Y9" s="255">
        <v>135.19999999999999</v>
      </c>
      <c r="Z9" s="255">
        <v>145.38999999999999</v>
      </c>
      <c r="AA9" s="255">
        <v>161.09</v>
      </c>
      <c r="AB9" s="95">
        <f t="shared" si="2"/>
        <v>0.10798541852947263</v>
      </c>
      <c r="AD9" s="18" t="s">
        <v>44</v>
      </c>
      <c r="AE9" s="256">
        <v>11276517.379999999</v>
      </c>
      <c r="AF9" s="70">
        <v>106455964.21000001</v>
      </c>
      <c r="AG9" s="70">
        <v>151198533.88</v>
      </c>
      <c r="AH9" s="70">
        <v>171581394.75</v>
      </c>
      <c r="AI9" s="70">
        <v>175665654.5</v>
      </c>
      <c r="AJ9" s="95">
        <f t="shared" si="3"/>
        <v>2.3803628335991256E-2</v>
      </c>
      <c r="AK9" s="70">
        <f t="shared" si="4"/>
        <v>4084259.75</v>
      </c>
      <c r="AL9" s="122">
        <f t="shared" si="5"/>
        <v>0.4491780906493576</v>
      </c>
      <c r="AM9" s="257">
        <v>5867762.0700000003</v>
      </c>
      <c r="AN9" s="258">
        <v>56661102.710000001</v>
      </c>
      <c r="AO9" s="258">
        <v>74388405.060000002</v>
      </c>
      <c r="AP9" s="258">
        <v>84113618.079999998</v>
      </c>
      <c r="AQ9" s="258">
        <v>85078597.590000004</v>
      </c>
      <c r="AR9" s="95">
        <f t="shared" si="6"/>
        <v>1.1472333874429363E-2</v>
      </c>
      <c r="AS9" s="70">
        <f t="shared" si="7"/>
        <v>964979.51000000536</v>
      </c>
      <c r="AT9" s="95">
        <f t="shared" si="8"/>
        <v>13.499326416962234</v>
      </c>
      <c r="AU9" s="70">
        <f t="shared" si="9"/>
        <v>79210835.520000011</v>
      </c>
      <c r="AV9" s="122">
        <f t="shared" si="10"/>
        <v>0.15112302615327652</v>
      </c>
    </row>
    <row r="10" spans="2:48" x14ac:dyDescent="0.25">
      <c r="B10" s="24" t="s">
        <v>45</v>
      </c>
      <c r="C10" s="254">
        <v>67.873711911668366</v>
      </c>
      <c r="D10" s="255">
        <v>95.802470136595772</v>
      </c>
      <c r="E10" s="255">
        <v>104.80183527069782</v>
      </c>
      <c r="F10" s="255">
        <v>119.80364545051206</v>
      </c>
      <c r="G10" s="255">
        <v>128.90218915036343</v>
      </c>
      <c r="H10" s="95">
        <f>G10/F10-1</f>
        <v>7.5945466147019358E-2</v>
      </c>
      <c r="I10" s="254">
        <v>68.47</v>
      </c>
      <c r="J10" s="255">
        <v>96.08</v>
      </c>
      <c r="K10" s="255">
        <v>106.63</v>
      </c>
      <c r="L10" s="255">
        <v>120.73</v>
      </c>
      <c r="M10" s="255">
        <v>128.07</v>
      </c>
      <c r="N10" s="95">
        <f t="shared" si="0"/>
        <v>6.0796819348960307E-2</v>
      </c>
      <c r="P10" s="24" t="s">
        <v>45</v>
      </c>
      <c r="Q10" s="254">
        <v>10.830962079351238</v>
      </c>
      <c r="R10" s="255">
        <v>65.841190792023127</v>
      </c>
      <c r="S10" s="255">
        <v>91.417039203133882</v>
      </c>
      <c r="T10" s="255">
        <v>106.20388479695613</v>
      </c>
      <c r="U10" s="255">
        <v>112.420524559057</v>
      </c>
      <c r="V10" s="95">
        <f t="shared" si="1"/>
        <v>5.8534956362340518E-2</v>
      </c>
      <c r="W10" s="254">
        <v>14.03</v>
      </c>
      <c r="X10" s="255">
        <v>71.63</v>
      </c>
      <c r="Y10" s="255">
        <v>95.9</v>
      </c>
      <c r="Z10" s="255">
        <v>108.1</v>
      </c>
      <c r="AA10" s="255">
        <v>112.67</v>
      </c>
      <c r="AB10" s="95">
        <f t="shared" si="2"/>
        <v>4.2275670675300692E-2</v>
      </c>
      <c r="AD10" s="24" t="s">
        <v>45</v>
      </c>
      <c r="AE10" s="256">
        <v>3474618.16</v>
      </c>
      <c r="AF10" s="70">
        <v>53875636.230000004</v>
      </c>
      <c r="AG10" s="70">
        <v>79034503.379999995</v>
      </c>
      <c r="AH10" s="70">
        <v>92244111.329999998</v>
      </c>
      <c r="AI10" s="70">
        <v>98683177.930000007</v>
      </c>
      <c r="AJ10" s="95">
        <f t="shared" si="3"/>
        <v>6.9804635842438456E-2</v>
      </c>
      <c r="AK10" s="70">
        <f t="shared" si="4"/>
        <v>6439066.6000000089</v>
      </c>
      <c r="AL10" s="122">
        <f t="shared" si="5"/>
        <v>0.25233345452743711</v>
      </c>
      <c r="AM10" s="257">
        <v>1819598.93</v>
      </c>
      <c r="AN10" s="258">
        <v>27254185.800000001</v>
      </c>
      <c r="AO10" s="258">
        <v>38290390.469999999</v>
      </c>
      <c r="AP10" s="258">
        <v>45381964.280000001</v>
      </c>
      <c r="AQ10" s="258">
        <v>46405015.079999998</v>
      </c>
      <c r="AR10" s="95">
        <f t="shared" si="6"/>
        <v>2.2543114125424868E-2</v>
      </c>
      <c r="AS10" s="70">
        <f t="shared" si="7"/>
        <v>1023050.799999997</v>
      </c>
      <c r="AT10" s="95">
        <f t="shared" si="8"/>
        <v>24.502881055222428</v>
      </c>
      <c r="AU10" s="70">
        <f t="shared" si="9"/>
        <v>44585416.149999999</v>
      </c>
      <c r="AV10" s="122">
        <f t="shared" si="10"/>
        <v>8.2428090098211865E-2</v>
      </c>
    </row>
    <row r="11" spans="2:48" x14ac:dyDescent="0.25">
      <c r="B11" s="24" t="s">
        <v>46</v>
      </c>
      <c r="C11" s="254">
        <v>54.587324200520982</v>
      </c>
      <c r="D11" s="255">
        <v>69.78140055723847</v>
      </c>
      <c r="E11" s="255">
        <v>83.372344282581096</v>
      </c>
      <c r="F11" s="255">
        <v>95.90016603236603</v>
      </c>
      <c r="G11" s="255">
        <v>112.06444531766402</v>
      </c>
      <c r="H11" s="95">
        <f>G11/F11-1</f>
        <v>0.16855319395216273</v>
      </c>
      <c r="I11" s="254">
        <v>54.69</v>
      </c>
      <c r="J11" s="255">
        <v>63.06</v>
      </c>
      <c r="K11" s="255">
        <v>88.36</v>
      </c>
      <c r="L11" s="255">
        <v>88.62</v>
      </c>
      <c r="M11" s="255">
        <v>105.44</v>
      </c>
      <c r="N11" s="95">
        <f t="shared" si="0"/>
        <v>0.18979914240577744</v>
      </c>
      <c r="P11" s="24" t="s">
        <v>46</v>
      </c>
      <c r="Q11" s="254">
        <v>15.278985343804386</v>
      </c>
      <c r="R11" s="255">
        <v>55.992255037951011</v>
      </c>
      <c r="S11" s="255">
        <v>68.629433075493111</v>
      </c>
      <c r="T11" s="255">
        <v>87.054306000784564</v>
      </c>
      <c r="U11" s="255">
        <v>89.219955641196947</v>
      </c>
      <c r="V11" s="95">
        <f t="shared" si="1"/>
        <v>2.4876996209617364E-2</v>
      </c>
      <c r="W11" s="254">
        <v>13.86</v>
      </c>
      <c r="X11" s="255">
        <v>53.26</v>
      </c>
      <c r="Y11" s="255">
        <v>73.39</v>
      </c>
      <c r="Z11" s="255">
        <v>80.260000000000005</v>
      </c>
      <c r="AA11" s="255">
        <v>86.12</v>
      </c>
      <c r="AB11" s="95">
        <f t="shared" si="2"/>
        <v>7.3012708696735595E-2</v>
      </c>
      <c r="AD11" s="24" t="s">
        <v>46</v>
      </c>
      <c r="AE11" s="256">
        <v>212745.25</v>
      </c>
      <c r="AF11" s="70">
        <v>1281840.23</v>
      </c>
      <c r="AG11" s="70">
        <v>1822118.37</v>
      </c>
      <c r="AH11" s="70">
        <v>2350482.4900000002</v>
      </c>
      <c r="AI11" s="70">
        <v>2379411.17</v>
      </c>
      <c r="AJ11" s="95">
        <f t="shared" si="3"/>
        <v>1.2307549672492923E-2</v>
      </c>
      <c r="AK11" s="70">
        <f t="shared" si="4"/>
        <v>28928.679999999702</v>
      </c>
      <c r="AL11" s="122">
        <f t="shared" si="5"/>
        <v>6.0841680706022923E-3</v>
      </c>
      <c r="AM11" s="257">
        <v>91562.77</v>
      </c>
      <c r="AN11" s="258">
        <v>578634.11</v>
      </c>
      <c r="AO11" s="258">
        <v>924668.49</v>
      </c>
      <c r="AP11" s="258">
        <v>1047377.27</v>
      </c>
      <c r="AQ11" s="258">
        <v>1089994.77</v>
      </c>
      <c r="AR11" s="95">
        <f t="shared" si="6"/>
        <v>4.0689731599770074E-2</v>
      </c>
      <c r="AS11" s="70">
        <f t="shared" si="7"/>
        <v>42617.5</v>
      </c>
      <c r="AT11" s="95">
        <f t="shared" si="8"/>
        <v>10.904344637017862</v>
      </c>
      <c r="AU11" s="70">
        <f t="shared" si="9"/>
        <v>998432</v>
      </c>
      <c r="AV11" s="122">
        <f t="shared" si="10"/>
        <v>1.9361309753536176E-3</v>
      </c>
    </row>
    <row r="12" spans="2:48" x14ac:dyDescent="0.25">
      <c r="B12" s="24" t="s">
        <v>47</v>
      </c>
      <c r="C12" s="254">
        <v>157.2614275062293</v>
      </c>
      <c r="D12" s="255">
        <v>167.63678421516943</v>
      </c>
      <c r="E12" s="255">
        <v>149.52445538577581</v>
      </c>
      <c r="F12" s="255">
        <v>230.14657399325958</v>
      </c>
      <c r="G12" s="255">
        <v>231.29722419533266</v>
      </c>
      <c r="H12" s="95">
        <f t="shared" ref="H12:H18" si="11">G12/F12-1</f>
        <v>4.9996408032855211E-3</v>
      </c>
      <c r="I12" s="254">
        <v>152.04</v>
      </c>
      <c r="J12" s="255">
        <v>193.53</v>
      </c>
      <c r="K12" s="255">
        <v>149.53</v>
      </c>
      <c r="L12" s="255">
        <v>208.35</v>
      </c>
      <c r="M12" s="255">
        <v>233.96</v>
      </c>
      <c r="N12" s="95">
        <f t="shared" si="0"/>
        <v>0.12291816654667631</v>
      </c>
      <c r="P12" s="24" t="s">
        <v>47</v>
      </c>
      <c r="Q12" s="254">
        <v>26.396172079124494</v>
      </c>
      <c r="R12" s="255">
        <v>78.094776988409933</v>
      </c>
      <c r="S12" s="255">
        <v>95.437385718013189</v>
      </c>
      <c r="T12" s="255">
        <v>156.82995377802305</v>
      </c>
      <c r="U12" s="255">
        <v>184.26105015376331</v>
      </c>
      <c r="V12" s="95">
        <f t="shared" si="1"/>
        <v>0.17490980335661011</v>
      </c>
      <c r="W12" s="254">
        <v>20.39</v>
      </c>
      <c r="X12" s="255">
        <v>110.2</v>
      </c>
      <c r="Y12" s="255">
        <v>89.6</v>
      </c>
      <c r="Z12" s="255">
        <v>145.49</v>
      </c>
      <c r="AA12" s="255">
        <v>192.4</v>
      </c>
      <c r="AB12" s="95">
        <f t="shared" si="2"/>
        <v>0.32242765825829944</v>
      </c>
      <c r="AD12" s="24" t="s">
        <v>47</v>
      </c>
      <c r="AE12" s="256">
        <v>1901574.9</v>
      </c>
      <c r="AF12" s="70">
        <v>7250696.9000000004</v>
      </c>
      <c r="AG12" s="70">
        <v>9296528.870000001</v>
      </c>
      <c r="AH12" s="70">
        <v>12017713.08</v>
      </c>
      <c r="AI12" s="70">
        <v>18372750.880000003</v>
      </c>
      <c r="AJ12" s="95">
        <f t="shared" si="3"/>
        <v>0.52880591820552958</v>
      </c>
      <c r="AK12" s="70">
        <f t="shared" si="4"/>
        <v>6355037.8000000026</v>
      </c>
      <c r="AL12" s="122">
        <f t="shared" si="5"/>
        <v>4.6979229854261041E-2</v>
      </c>
      <c r="AM12" s="257">
        <v>697026.65</v>
      </c>
      <c r="AN12" s="258">
        <v>5100532.28</v>
      </c>
      <c r="AO12" s="258">
        <v>4142115.84</v>
      </c>
      <c r="AP12" s="258">
        <v>4387982.59</v>
      </c>
      <c r="AQ12" s="258">
        <v>9104239.6300000008</v>
      </c>
      <c r="AR12" s="95">
        <f t="shared" si="6"/>
        <v>1.07481215872372</v>
      </c>
      <c r="AS12" s="70">
        <f t="shared" si="7"/>
        <v>4716257.040000001</v>
      </c>
      <c r="AT12" s="95">
        <f t="shared" si="8"/>
        <v>12.06153736015689</v>
      </c>
      <c r="AU12" s="70">
        <f t="shared" si="9"/>
        <v>8407212.9800000004</v>
      </c>
      <c r="AV12" s="122">
        <f t="shared" si="10"/>
        <v>1.6171637552614092E-2</v>
      </c>
    </row>
    <row r="13" spans="2:48" x14ac:dyDescent="0.25">
      <c r="B13" s="24" t="s">
        <v>48</v>
      </c>
      <c r="C13" s="254">
        <v>35.762478807146508</v>
      </c>
      <c r="D13" s="255">
        <v>58.25432326977181</v>
      </c>
      <c r="E13" s="255">
        <v>66.56507773904157</v>
      </c>
      <c r="F13" s="255">
        <v>78.188695246355707</v>
      </c>
      <c r="G13" s="255">
        <v>84.908828652714405</v>
      </c>
      <c r="H13" s="95">
        <f t="shared" si="11"/>
        <v>8.5947634567695497E-2</v>
      </c>
      <c r="I13" s="254">
        <v>33.74</v>
      </c>
      <c r="J13" s="255">
        <v>60.31</v>
      </c>
      <c r="K13" s="255">
        <v>66.91</v>
      </c>
      <c r="L13" s="255">
        <v>79.790000000000006</v>
      </c>
      <c r="M13" s="255">
        <v>83.79</v>
      </c>
      <c r="N13" s="95">
        <f t="shared" si="0"/>
        <v>5.0131595438024812E-2</v>
      </c>
      <c r="P13" s="24" t="s">
        <v>48</v>
      </c>
      <c r="Q13" s="254">
        <v>8.129008659713385</v>
      </c>
      <c r="R13" s="255">
        <v>34.708747045986314</v>
      </c>
      <c r="S13" s="255">
        <v>58.15162644809719</v>
      </c>
      <c r="T13" s="255">
        <v>69.272694510035379</v>
      </c>
      <c r="U13" s="255">
        <v>74.918979873060664</v>
      </c>
      <c r="V13" s="95">
        <f t="shared" si="1"/>
        <v>8.1508094971061373E-2</v>
      </c>
      <c r="W13" s="254">
        <v>8.58</v>
      </c>
      <c r="X13" s="255">
        <v>39.25</v>
      </c>
      <c r="Y13" s="255">
        <v>58.46</v>
      </c>
      <c r="Z13" s="255">
        <v>71.67</v>
      </c>
      <c r="AA13" s="255">
        <v>75.38</v>
      </c>
      <c r="AB13" s="95">
        <f t="shared" si="2"/>
        <v>5.1765034184456438E-2</v>
      </c>
      <c r="AD13" s="24" t="s">
        <v>48</v>
      </c>
      <c r="AE13" s="256">
        <v>1366030.98</v>
      </c>
      <c r="AF13" s="70">
        <v>18148115.27</v>
      </c>
      <c r="AG13" s="70">
        <v>32073511.609999999</v>
      </c>
      <c r="AH13" s="70">
        <v>40013796.18</v>
      </c>
      <c r="AI13" s="70">
        <v>43111140.289999999</v>
      </c>
      <c r="AJ13" s="95">
        <f t="shared" si="3"/>
        <v>7.7406904760217055E-2</v>
      </c>
      <c r="AK13" s="70">
        <f t="shared" si="4"/>
        <v>3097344.1099999994</v>
      </c>
      <c r="AL13" s="122">
        <f t="shared" si="5"/>
        <v>0.11023543410518413</v>
      </c>
      <c r="AM13" s="257">
        <v>618719.71</v>
      </c>
      <c r="AN13" s="258">
        <v>9785463.75</v>
      </c>
      <c r="AO13" s="258">
        <v>15390930.710000001</v>
      </c>
      <c r="AP13" s="258">
        <v>20009545.25</v>
      </c>
      <c r="AQ13" s="258">
        <v>20907432.23</v>
      </c>
      <c r="AR13" s="95">
        <f t="shared" si="6"/>
        <v>4.4872932831894419E-2</v>
      </c>
      <c r="AS13" s="70">
        <f t="shared" si="7"/>
        <v>897886.98000000045</v>
      </c>
      <c r="AT13" s="95">
        <f t="shared" si="8"/>
        <v>32.791443673258769</v>
      </c>
      <c r="AU13" s="70">
        <f t="shared" si="9"/>
        <v>20288712.52</v>
      </c>
      <c r="AV13" s="122">
        <f t="shared" si="10"/>
        <v>3.71373590678876E-2</v>
      </c>
    </row>
    <row r="14" spans="2:48" x14ac:dyDescent="0.25">
      <c r="B14" s="24" t="s">
        <v>49</v>
      </c>
      <c r="C14" s="254">
        <v>79.674837064959704</v>
      </c>
      <c r="D14" s="255">
        <v>92.388557572071193</v>
      </c>
      <c r="E14" s="255">
        <v>104.4906656836398</v>
      </c>
      <c r="F14" s="255">
        <v>120.77090852800318</v>
      </c>
      <c r="G14" s="255">
        <v>122.70263355211419</v>
      </c>
      <c r="H14" s="95">
        <f t="shared" si="11"/>
        <v>1.5994953152671743E-2</v>
      </c>
      <c r="I14" s="254">
        <v>77.47</v>
      </c>
      <c r="J14" s="255">
        <v>93.97</v>
      </c>
      <c r="K14" s="255">
        <v>104.31</v>
      </c>
      <c r="L14" s="255">
        <v>119.12</v>
      </c>
      <c r="M14" s="255">
        <v>122.29</v>
      </c>
      <c r="N14" s="95">
        <f t="shared" si="0"/>
        <v>2.6611820013431764E-2</v>
      </c>
      <c r="P14" s="24" t="s">
        <v>49</v>
      </c>
      <c r="Q14" s="254">
        <v>27.020157101702143</v>
      </c>
      <c r="R14" s="255">
        <v>73.154152809057592</v>
      </c>
      <c r="S14" s="255">
        <v>91.251643124888915</v>
      </c>
      <c r="T14" s="255">
        <v>109.67482083851289</v>
      </c>
      <c r="U14" s="255">
        <v>109.25321377647434</v>
      </c>
      <c r="V14" s="95">
        <f t="shared" si="1"/>
        <v>-3.8441554662699273E-3</v>
      </c>
      <c r="W14" s="254">
        <v>28.88</v>
      </c>
      <c r="X14" s="255">
        <v>79.06</v>
      </c>
      <c r="Y14" s="255">
        <v>92.87</v>
      </c>
      <c r="Z14" s="255">
        <v>109.06</v>
      </c>
      <c r="AA14" s="255">
        <v>109.6</v>
      </c>
      <c r="AB14" s="95">
        <f t="shared" si="2"/>
        <v>4.9514028974875224E-3</v>
      </c>
      <c r="AD14" s="24" t="s">
        <v>49</v>
      </c>
      <c r="AE14" s="256">
        <v>377819.68</v>
      </c>
      <c r="AF14" s="70">
        <v>1363843.4</v>
      </c>
      <c r="AG14" s="70">
        <v>1825163.71</v>
      </c>
      <c r="AH14" s="70">
        <v>2263664.7599999998</v>
      </c>
      <c r="AI14" s="70">
        <v>2217432.63</v>
      </c>
      <c r="AJ14" s="95">
        <f t="shared" si="3"/>
        <v>-2.0423576324967829E-2</v>
      </c>
      <c r="AK14" s="70">
        <f t="shared" si="4"/>
        <v>-46232.129999999888</v>
      </c>
      <c r="AL14" s="122">
        <f t="shared" si="5"/>
        <v>5.6699880105873703E-3</v>
      </c>
      <c r="AM14" s="257">
        <v>191663.99</v>
      </c>
      <c r="AN14" s="258">
        <v>699489.94</v>
      </c>
      <c r="AO14" s="258">
        <v>881509.93</v>
      </c>
      <c r="AP14" s="258">
        <v>1087994.8799999999</v>
      </c>
      <c r="AQ14" s="258">
        <v>1055659.08</v>
      </c>
      <c r="AR14" s="95">
        <f t="shared" si="6"/>
        <v>-2.9720544273149407E-2</v>
      </c>
      <c r="AS14" s="70">
        <f t="shared" si="7"/>
        <v>-32335.799999999814</v>
      </c>
      <c r="AT14" s="95">
        <f t="shared" si="8"/>
        <v>4.5078634228578887</v>
      </c>
      <c r="AU14" s="70">
        <f t="shared" si="9"/>
        <v>863995.09000000008</v>
      </c>
      <c r="AV14" s="122">
        <f t="shared" si="10"/>
        <v>1.8751413313673998E-3</v>
      </c>
    </row>
    <row r="15" spans="2:48" x14ac:dyDescent="0.25">
      <c r="B15" s="24" t="s">
        <v>50</v>
      </c>
      <c r="C15" s="254">
        <v>53.835516295579104</v>
      </c>
      <c r="D15" s="255">
        <v>119.93955630267902</v>
      </c>
      <c r="E15" s="255">
        <v>138.43574065188142</v>
      </c>
      <c r="F15" s="255">
        <v>165.91066487128586</v>
      </c>
      <c r="G15" s="255">
        <v>210.72256792565835</v>
      </c>
      <c r="H15" s="95">
        <f t="shared" si="11"/>
        <v>0.27009657931958597</v>
      </c>
      <c r="I15" s="254">
        <v>40.299999999999997</v>
      </c>
      <c r="J15" s="255">
        <v>119.87</v>
      </c>
      <c r="K15" s="255">
        <v>139.19999999999999</v>
      </c>
      <c r="L15" s="255">
        <v>175.68</v>
      </c>
      <c r="M15" s="255">
        <v>199.71</v>
      </c>
      <c r="N15" s="95">
        <f t="shared" si="0"/>
        <v>0.13678278688524581</v>
      </c>
      <c r="P15" s="24" t="s">
        <v>50</v>
      </c>
      <c r="Q15" s="254">
        <v>15.271490041236387</v>
      </c>
      <c r="R15" s="255">
        <v>91.141707350527511</v>
      </c>
      <c r="S15" s="255">
        <v>111.57289709304678</v>
      </c>
      <c r="T15" s="255">
        <v>148.50237753800619</v>
      </c>
      <c r="U15" s="255">
        <v>184.85581894920168</v>
      </c>
      <c r="V15" s="95">
        <f t="shared" si="1"/>
        <v>0.24480039992552682</v>
      </c>
      <c r="W15" s="254">
        <v>19.100000000000001</v>
      </c>
      <c r="X15" s="255">
        <v>96.58</v>
      </c>
      <c r="Y15" s="255">
        <v>112.65</v>
      </c>
      <c r="Z15" s="255">
        <v>159.28</v>
      </c>
      <c r="AA15" s="255">
        <v>178.74</v>
      </c>
      <c r="AB15" s="95">
        <f t="shared" si="2"/>
        <v>0.12217478653942737</v>
      </c>
      <c r="AD15" s="24" t="s">
        <v>50</v>
      </c>
      <c r="AE15" s="256">
        <v>445446.5</v>
      </c>
      <c r="AF15" s="70">
        <v>8281147.7800000003</v>
      </c>
      <c r="AG15" s="70">
        <v>11750040.949999999</v>
      </c>
      <c r="AH15" s="70">
        <v>15931310.390000001</v>
      </c>
      <c r="AI15" s="70">
        <v>19751553.379999999</v>
      </c>
      <c r="AJ15" s="95">
        <f t="shared" si="3"/>
        <v>0.23979464943435813</v>
      </c>
      <c r="AK15" s="70">
        <f t="shared" si="4"/>
        <v>3820242.9899999984</v>
      </c>
      <c r="AL15" s="122">
        <f t="shared" si="5"/>
        <v>5.0504835790693876E-2</v>
      </c>
      <c r="AM15" s="257">
        <v>159924.10999999999</v>
      </c>
      <c r="AN15" s="258">
        <v>4164402.6</v>
      </c>
      <c r="AO15" s="258">
        <v>5630214.1100000003</v>
      </c>
      <c r="AP15" s="258">
        <v>8259009.9800000004</v>
      </c>
      <c r="AQ15" s="258">
        <v>9063685.0899999999</v>
      </c>
      <c r="AR15" s="95">
        <f t="shared" si="6"/>
        <v>9.7429971866918486E-2</v>
      </c>
      <c r="AS15" s="70">
        <f t="shared" si="7"/>
        <v>804675.1099999994</v>
      </c>
      <c r="AT15" s="95">
        <f t="shared" si="8"/>
        <v>55.674913432377402</v>
      </c>
      <c r="AU15" s="70">
        <f t="shared" si="9"/>
        <v>8903760.9800000004</v>
      </c>
      <c r="AV15" s="122">
        <f t="shared" si="10"/>
        <v>1.6099601517904294E-2</v>
      </c>
    </row>
    <row r="16" spans="2:48" x14ac:dyDescent="0.25">
      <c r="B16" s="24" t="s">
        <v>51</v>
      </c>
      <c r="C16" s="254">
        <v>58.994359969542423</v>
      </c>
      <c r="D16" s="255">
        <v>77.651477594610085</v>
      </c>
      <c r="E16" s="255">
        <v>93.294652633269465</v>
      </c>
      <c r="F16" s="255">
        <v>105.50522080219248</v>
      </c>
      <c r="G16" s="255">
        <v>111.63449935485727</v>
      </c>
      <c r="H16" s="95">
        <f t="shared" si="11"/>
        <v>5.8094552156393586E-2</v>
      </c>
      <c r="I16" s="254">
        <v>58.87</v>
      </c>
      <c r="J16" s="255">
        <v>78</v>
      </c>
      <c r="K16" s="255">
        <v>100.67</v>
      </c>
      <c r="L16" s="255">
        <v>115.98</v>
      </c>
      <c r="M16" s="255">
        <v>111.65</v>
      </c>
      <c r="N16" s="95">
        <f t="shared" si="0"/>
        <v>-3.7334023107432279E-2</v>
      </c>
      <c r="P16" s="24" t="s">
        <v>51</v>
      </c>
      <c r="Q16" s="254">
        <v>21.211507343856809</v>
      </c>
      <c r="R16" s="255">
        <v>58.696839499282781</v>
      </c>
      <c r="S16" s="255">
        <v>75.486412476286418</v>
      </c>
      <c r="T16" s="255">
        <v>91.11646188212616</v>
      </c>
      <c r="U16" s="255">
        <v>90.943394029091721</v>
      </c>
      <c r="V16" s="95">
        <f t="shared" si="1"/>
        <v>-1.899413667514116E-3</v>
      </c>
      <c r="W16" s="254">
        <v>27.27</v>
      </c>
      <c r="X16" s="255">
        <v>62.38</v>
      </c>
      <c r="Y16" s="255">
        <v>81.86</v>
      </c>
      <c r="Z16" s="255">
        <v>99.13</v>
      </c>
      <c r="AA16" s="255">
        <v>92.63</v>
      </c>
      <c r="AB16" s="95">
        <f t="shared" si="2"/>
        <v>-6.5570463028346571E-2</v>
      </c>
      <c r="AD16" s="24" t="s">
        <v>51</v>
      </c>
      <c r="AE16" s="256">
        <v>1135091.92</v>
      </c>
      <c r="AF16" s="70">
        <v>4543456.59</v>
      </c>
      <c r="AG16" s="70">
        <v>6782968.5600000005</v>
      </c>
      <c r="AH16" s="70">
        <v>8036896.1699999999</v>
      </c>
      <c r="AI16" s="70">
        <v>7555050</v>
      </c>
      <c r="AJ16" s="95">
        <f t="shared" si="3"/>
        <v>-5.9954260924587777E-2</v>
      </c>
      <c r="AK16" s="70">
        <f t="shared" si="4"/>
        <v>-481846.16999999993</v>
      </c>
      <c r="AL16" s="122">
        <f t="shared" si="5"/>
        <v>1.9318306378213669E-2</v>
      </c>
      <c r="AM16" s="257">
        <v>692504.05</v>
      </c>
      <c r="AN16" s="258">
        <v>2291558.0699999998</v>
      </c>
      <c r="AO16" s="258">
        <v>3490710.75</v>
      </c>
      <c r="AP16" s="258">
        <v>4226113.49</v>
      </c>
      <c r="AQ16" s="258">
        <v>3651952.04</v>
      </c>
      <c r="AR16" s="95">
        <f t="shared" si="6"/>
        <v>-0.13586039545757678</v>
      </c>
      <c r="AS16" s="70">
        <f t="shared" si="7"/>
        <v>-574161.45000000019</v>
      </c>
      <c r="AT16" s="95">
        <f t="shared" si="8"/>
        <v>4.2735461113909725</v>
      </c>
      <c r="AU16" s="70">
        <f t="shared" si="9"/>
        <v>2959447.99</v>
      </c>
      <c r="AV16" s="122">
        <f t="shared" si="10"/>
        <v>6.486872836233731E-3</v>
      </c>
    </row>
    <row r="17" spans="2:48" x14ac:dyDescent="0.25">
      <c r="B17" s="24" t="s">
        <v>52</v>
      </c>
      <c r="C17" s="254">
        <v>84.594845157910441</v>
      </c>
      <c r="D17" s="255">
        <v>109.50289224983422</v>
      </c>
      <c r="E17" s="255">
        <v>126.62676373998313</v>
      </c>
      <c r="F17" s="255">
        <v>143.4337387961688</v>
      </c>
      <c r="G17" s="255">
        <v>122.38976891181632</v>
      </c>
      <c r="H17" s="95">
        <f t="shared" si="11"/>
        <v>-0.14671561977658343</v>
      </c>
      <c r="I17" s="254">
        <v>73.34</v>
      </c>
      <c r="J17" s="255">
        <v>109.54</v>
      </c>
      <c r="K17" s="255">
        <v>131.43</v>
      </c>
      <c r="L17" s="255">
        <v>146.72</v>
      </c>
      <c r="M17" s="255">
        <v>122.24</v>
      </c>
      <c r="N17" s="95">
        <f t="shared" si="0"/>
        <v>-0.16684841875681578</v>
      </c>
      <c r="P17" s="24" t="s">
        <v>52</v>
      </c>
      <c r="Q17" s="254">
        <v>21.77660577681884</v>
      </c>
      <c r="R17" s="255">
        <v>75.097096502328881</v>
      </c>
      <c r="S17" s="255">
        <v>114.94070238862606</v>
      </c>
      <c r="T17" s="255">
        <v>131.19328524099379</v>
      </c>
      <c r="U17" s="255">
        <v>111.15490606919488</v>
      </c>
      <c r="V17" s="95">
        <f t="shared" si="1"/>
        <v>-0.15273936569992641</v>
      </c>
      <c r="W17" s="254">
        <v>20.79</v>
      </c>
      <c r="X17" s="255">
        <v>84.87</v>
      </c>
      <c r="Y17" s="255">
        <v>120.71</v>
      </c>
      <c r="Z17" s="255">
        <v>134.19</v>
      </c>
      <c r="AA17" s="255">
        <v>113.12</v>
      </c>
      <c r="AB17" s="95">
        <f t="shared" si="2"/>
        <v>-0.15701617110067811</v>
      </c>
      <c r="AD17" s="24" t="s">
        <v>52</v>
      </c>
      <c r="AE17" s="256">
        <v>1610087.0899999999</v>
      </c>
      <c r="AF17" s="70">
        <v>12055550.190000001</v>
      </c>
      <c r="AG17" s="70">
        <v>18459396.420000002</v>
      </c>
      <c r="AH17" s="70">
        <v>21426380.91</v>
      </c>
      <c r="AI17" s="70">
        <v>17975230.740000002</v>
      </c>
      <c r="AJ17" s="95">
        <f t="shared" si="3"/>
        <v>-0.16107013986619156</v>
      </c>
      <c r="AK17" s="70">
        <f t="shared" si="4"/>
        <v>-3451150.1699999981</v>
      </c>
      <c r="AL17" s="122">
        <f t="shared" si="5"/>
        <v>4.5962768565979639E-2</v>
      </c>
      <c r="AM17" s="257">
        <v>571184.14</v>
      </c>
      <c r="AN17" s="258">
        <v>6465811.2400000002</v>
      </c>
      <c r="AO17" s="258">
        <v>9199851.7400000002</v>
      </c>
      <c r="AP17" s="258">
        <v>10592455.880000001</v>
      </c>
      <c r="AQ17" s="258">
        <v>8681384.8000000007</v>
      </c>
      <c r="AR17" s="95">
        <f t="shared" si="6"/>
        <v>-0.18041812981334782</v>
      </c>
      <c r="AS17" s="70">
        <f t="shared" si="7"/>
        <v>-1911071.08</v>
      </c>
      <c r="AT17" s="95">
        <f t="shared" si="8"/>
        <v>14.198924816084705</v>
      </c>
      <c r="AU17" s="70">
        <f t="shared" si="9"/>
        <v>8110200.6600000011</v>
      </c>
      <c r="AV17" s="122">
        <f t="shared" si="10"/>
        <v>1.5420530889560205E-2</v>
      </c>
    </row>
    <row r="18" spans="2:48" x14ac:dyDescent="0.25">
      <c r="B18" s="29" t="s">
        <v>53</v>
      </c>
      <c r="C18" s="254">
        <v>83.377005194947884</v>
      </c>
      <c r="D18" s="255">
        <v>69.276224605892551</v>
      </c>
      <c r="E18" s="255">
        <v>82.895625194551073</v>
      </c>
      <c r="F18" s="255">
        <v>88.958102397746657</v>
      </c>
      <c r="G18" s="255">
        <v>83.692218603661388</v>
      </c>
      <c r="H18" s="95">
        <f t="shared" si="11"/>
        <v>-5.9195100301719705E-2</v>
      </c>
      <c r="I18" s="254">
        <v>80.14</v>
      </c>
      <c r="J18" s="255">
        <v>68.989999999999995</v>
      </c>
      <c r="K18" s="255">
        <v>82.61</v>
      </c>
      <c r="L18" s="255">
        <v>87.34</v>
      </c>
      <c r="M18" s="255">
        <v>85.25</v>
      </c>
      <c r="N18" s="95">
        <f t="shared" si="0"/>
        <v>-2.3929471032745675E-2</v>
      </c>
      <c r="P18" s="29" t="s">
        <v>53</v>
      </c>
      <c r="Q18" s="254">
        <v>11.711288813482998</v>
      </c>
      <c r="R18" s="255">
        <v>44.261594791575249</v>
      </c>
      <c r="S18" s="255">
        <v>72.936955094116485</v>
      </c>
      <c r="T18" s="255">
        <v>79.083250461088042</v>
      </c>
      <c r="U18" s="255">
        <v>71.288195161621573</v>
      </c>
      <c r="V18" s="95">
        <f t="shared" si="1"/>
        <v>-9.8567715085281282E-2</v>
      </c>
      <c r="W18" s="254">
        <v>13.54</v>
      </c>
      <c r="X18" s="255">
        <v>52.6</v>
      </c>
      <c r="Y18" s="255">
        <v>73.62</v>
      </c>
      <c r="Z18" s="255">
        <v>78.23</v>
      </c>
      <c r="AA18" s="255">
        <v>73.290000000000006</v>
      </c>
      <c r="AB18" s="95">
        <f t="shared" si="2"/>
        <v>-6.3147130256934636E-2</v>
      </c>
      <c r="AD18" s="29" t="s">
        <v>53</v>
      </c>
      <c r="AE18" s="256">
        <v>774365.54</v>
      </c>
      <c r="AF18" s="70">
        <v>3778777.21</v>
      </c>
      <c r="AG18" s="70">
        <v>5275793.76</v>
      </c>
      <c r="AH18" s="70">
        <v>5983817</v>
      </c>
      <c r="AI18" s="70">
        <v>5371018.0099999998</v>
      </c>
      <c r="AJ18" s="95">
        <f t="shared" si="3"/>
        <v>-0.10240938016653922</v>
      </c>
      <c r="AK18" s="70">
        <f t="shared" si="4"/>
        <v>-612798.99000000022</v>
      </c>
      <c r="AL18" s="122">
        <f t="shared" si="5"/>
        <v>1.3733723996543172E-2</v>
      </c>
      <c r="AM18" s="257">
        <v>415161.25</v>
      </c>
      <c r="AN18" s="258">
        <v>2131179.3199999998</v>
      </c>
      <c r="AO18" s="258">
        <v>2527238.31</v>
      </c>
      <c r="AP18" s="258">
        <v>2894939.88</v>
      </c>
      <c r="AQ18" s="258">
        <v>2620619.92</v>
      </c>
      <c r="AR18" s="95">
        <f t="shared" si="6"/>
        <v>-9.4758430700122132E-2</v>
      </c>
      <c r="AS18" s="70">
        <f t="shared" si="7"/>
        <v>-274319.95999999996</v>
      </c>
      <c r="AT18" s="95">
        <f t="shared" si="8"/>
        <v>5.3122941266796939</v>
      </c>
      <c r="AU18" s="70">
        <f t="shared" si="9"/>
        <v>2205458.67</v>
      </c>
      <c r="AV18" s="122">
        <f t="shared" si="10"/>
        <v>4.6549428872403849E-3</v>
      </c>
    </row>
    <row r="19" spans="2:48" x14ac:dyDescent="0.25">
      <c r="B19" s="125"/>
      <c r="C19" s="126"/>
      <c r="D19" s="126"/>
      <c r="E19" s="126"/>
      <c r="F19" s="126"/>
      <c r="G19" s="127"/>
      <c r="H19" s="126"/>
      <c r="I19" s="126"/>
      <c r="J19" s="126"/>
      <c r="K19" s="126"/>
      <c r="L19" s="126"/>
      <c r="M19" s="128"/>
      <c r="N19" s="128"/>
      <c r="P19" s="125"/>
      <c r="Q19" s="126"/>
      <c r="R19" s="126"/>
      <c r="S19" s="126"/>
      <c r="T19" s="126"/>
      <c r="U19" s="127"/>
      <c r="V19" s="126"/>
      <c r="W19" s="126"/>
      <c r="X19" s="126"/>
      <c r="Y19" s="126"/>
      <c r="Z19" s="126"/>
      <c r="AA19" s="128"/>
      <c r="AB19" s="128"/>
      <c r="AD19" s="125"/>
      <c r="AE19" s="125"/>
      <c r="AF19" s="125"/>
      <c r="AG19" s="125"/>
      <c r="AH19" s="126"/>
      <c r="AI19" s="127"/>
      <c r="AJ19" s="128"/>
      <c r="AK19" s="128"/>
      <c r="AL19" s="128"/>
      <c r="AM19" s="126"/>
      <c r="AN19" s="126"/>
      <c r="AO19" s="126"/>
      <c r="AP19" s="126"/>
      <c r="AQ19" s="128"/>
      <c r="AR19" s="128"/>
      <c r="AS19" s="128"/>
      <c r="AT19" s="128"/>
      <c r="AU19" s="259"/>
      <c r="AV19" s="128"/>
    </row>
    <row r="20" spans="2:48" x14ac:dyDescent="0.25">
      <c r="B20" s="129" t="s">
        <v>55</v>
      </c>
      <c r="C20" s="129"/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P20" s="129" t="s">
        <v>55</v>
      </c>
      <c r="Q20" s="129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D20" s="129" t="s">
        <v>55</v>
      </c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</row>
    <row r="21" spans="2:48" ht="39" customHeight="1" x14ac:dyDescent="0.25">
      <c r="B21" s="65" t="s">
        <v>167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168</v>
      </c>
      <c r="Q21" s="65"/>
      <c r="R21" s="65"/>
      <c r="S21" s="65"/>
      <c r="T21" s="65"/>
      <c r="U21" s="65"/>
      <c r="V21" s="65"/>
      <c r="W21" s="65"/>
      <c r="X21" s="260"/>
      <c r="Y21" s="260"/>
      <c r="Z21" s="260"/>
      <c r="AA21" s="260"/>
      <c r="AB21" s="260"/>
      <c r="AD21" s="261" t="s">
        <v>169</v>
      </c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  <c r="AR21" s="261"/>
      <c r="AS21" s="261"/>
      <c r="AT21" s="261"/>
      <c r="AU21" s="261"/>
      <c r="AV21" s="261"/>
    </row>
    <row r="22" spans="2:48" ht="24" customHeight="1" x14ac:dyDescent="0.25">
      <c r="B22" s="65" t="s">
        <v>170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2" t="s">
        <v>171</v>
      </c>
      <c r="Q22" s="262"/>
      <c r="R22" s="262"/>
      <c r="S22" s="262"/>
      <c r="T22" s="262"/>
      <c r="U22" s="262"/>
      <c r="V22" s="262"/>
      <c r="W22" s="262"/>
      <c r="X22" s="263"/>
      <c r="Y22" s="263"/>
      <c r="Z22" s="263"/>
      <c r="AA22" s="263"/>
      <c r="AB22" s="263"/>
      <c r="AQ22" s="70">
        <f>AQ11/M11</f>
        <v>10337.583175265554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4"/>
      <c r="Q23" s="264"/>
      <c r="R23" s="264"/>
      <c r="S23" s="264"/>
      <c r="T23" s="264"/>
      <c r="U23" s="264"/>
      <c r="V23" s="264"/>
      <c r="W23" s="264"/>
      <c r="X23" s="264"/>
      <c r="Y23" s="264"/>
      <c r="Z23" s="264"/>
      <c r="AA23" s="264"/>
      <c r="AB23" s="264"/>
    </row>
    <row r="27" spans="2:48" ht="50.25" customHeight="1" thickBot="1" x14ac:dyDescent="0.3">
      <c r="B27" s="12" t="s">
        <v>172</v>
      </c>
      <c r="C27" s="12"/>
      <c r="D27" s="12"/>
      <c r="E27" s="12"/>
      <c r="F27" s="12"/>
      <c r="G27" s="12"/>
      <c r="H27" s="12"/>
      <c r="I27" s="171"/>
      <c r="P27" s="12" t="s">
        <v>173</v>
      </c>
      <c r="Q27" s="12"/>
      <c r="R27" s="12"/>
      <c r="S27" s="12"/>
      <c r="T27" s="12"/>
      <c r="U27" s="12"/>
      <c r="V27" s="12"/>
      <c r="W27" s="12"/>
      <c r="AE27" s="12" t="s">
        <v>174</v>
      </c>
      <c r="AF27" s="12"/>
      <c r="AG27" s="12"/>
      <c r="AH27" s="12"/>
      <c r="AI27" s="12"/>
      <c r="AJ27" s="12"/>
      <c r="AK27" s="12"/>
      <c r="AL27" s="171"/>
    </row>
    <row r="28" spans="2:48" ht="6" customHeight="1" thickBot="1" x14ac:dyDescent="0.3">
      <c r="B28" s="105"/>
      <c r="C28" s="105"/>
      <c r="D28" s="105"/>
      <c r="E28" s="105"/>
      <c r="F28" s="105"/>
      <c r="G28" s="105"/>
      <c r="H28" s="105"/>
      <c r="I28" s="106"/>
      <c r="P28" s="105"/>
      <c r="Q28" s="105"/>
      <c r="R28" s="105"/>
      <c r="S28" s="105"/>
      <c r="T28" s="105"/>
      <c r="U28" s="105"/>
      <c r="V28" s="105"/>
      <c r="W28" s="106"/>
      <c r="AE28" s="106"/>
      <c r="AF28" s="106"/>
      <c r="AG28" s="106"/>
      <c r="AH28" s="106"/>
      <c r="AI28" s="106"/>
      <c r="AJ28" s="106"/>
      <c r="AK28" s="106"/>
      <c r="AL28" s="106"/>
    </row>
    <row r="29" spans="2:48" ht="30.75" thickBot="1" x14ac:dyDescent="0.3">
      <c r="B29" s="107"/>
      <c r="C29" s="216">
        <v>2020</v>
      </c>
      <c r="D29" s="216">
        <v>2021</v>
      </c>
      <c r="E29" s="216">
        <v>2022</v>
      </c>
      <c r="F29" s="216">
        <v>2023</v>
      </c>
      <c r="G29" s="216">
        <v>2024</v>
      </c>
      <c r="H29" s="15" t="str">
        <f>CONCATENATE("var. ",RIGHT(G29,2),"/",RIGHT(F29,2))</f>
        <v>var. 24/23</v>
      </c>
      <c r="I29" s="244" t="str">
        <f>CONCATENATE("dif. ",RIGHT(G29,2),"/",RIGHT(F29,2))</f>
        <v>dif. 24/23</v>
      </c>
      <c r="P29" s="107"/>
      <c r="Q29" s="216">
        <v>2020</v>
      </c>
      <c r="R29" s="216">
        <v>2021</v>
      </c>
      <c r="S29" s="216">
        <v>2022</v>
      </c>
      <c r="T29" s="216">
        <v>2023</v>
      </c>
      <c r="U29" s="216">
        <v>2024</v>
      </c>
      <c r="V29" s="15" t="str">
        <f>CONCATENATE("var. ",RIGHT(U29,2),"/",RIGHT(T29,2))</f>
        <v>var. 24/23</v>
      </c>
      <c r="W29" s="244" t="str">
        <f>CONCATENATE("dif. ",RIGHT(U29,2),"/",RIGHT(T29,2))</f>
        <v>dif. 24/23</v>
      </c>
      <c r="AE29" s="107"/>
      <c r="AF29" s="216">
        <v>2020</v>
      </c>
      <c r="AG29" s="216">
        <v>2021</v>
      </c>
      <c r="AH29" s="216">
        <v>2022</v>
      </c>
      <c r="AI29" s="216">
        <v>2023</v>
      </c>
      <c r="AJ29" s="216">
        <v>2024</v>
      </c>
      <c r="AK29" s="15" t="str">
        <f>CONCATENATE("var. ",RIGHT(AJ29,2),"/",RIGHT(AI29,2))</f>
        <v>var. 24/23</v>
      </c>
      <c r="AL29" s="244" t="str">
        <f>CONCATENATE("dif. ",RIGHT(AJ29,2),"/",RIGHT(AI29,2))</f>
        <v>dif. 24/23</v>
      </c>
    </row>
    <row r="30" spans="2:48" ht="15.75" x14ac:dyDescent="0.25">
      <c r="B30" s="246" t="s">
        <v>43</v>
      </c>
      <c r="C30" s="247">
        <v>95.05</v>
      </c>
      <c r="D30" s="247">
        <v>99.07</v>
      </c>
      <c r="E30" s="247">
        <v>105.63</v>
      </c>
      <c r="F30" s="247">
        <v>113.88</v>
      </c>
      <c r="G30" s="247">
        <v>125.25</v>
      </c>
      <c r="H30" s="161">
        <f>G30/F30-1</f>
        <v>9.984193888303472E-2</v>
      </c>
      <c r="I30" s="247">
        <f>G30-F30</f>
        <v>11.370000000000005</v>
      </c>
      <c r="P30" s="246" t="s">
        <v>43</v>
      </c>
      <c r="Q30" s="247">
        <v>47.83</v>
      </c>
      <c r="R30" s="247">
        <v>53</v>
      </c>
      <c r="S30" s="247">
        <v>80.58</v>
      </c>
      <c r="T30" s="247">
        <v>93.24</v>
      </c>
      <c r="U30" s="247">
        <v>104.71</v>
      </c>
      <c r="V30" s="161">
        <f>U30/T30-1</f>
        <v>0.12301587301587302</v>
      </c>
      <c r="W30" s="247">
        <f>U30-T30</f>
        <v>11.469999999999999</v>
      </c>
      <c r="AE30" s="246" t="s">
        <v>43</v>
      </c>
      <c r="AF30" s="252">
        <v>477122731.20999998</v>
      </c>
      <c r="AG30" s="252">
        <v>651901800.17999995</v>
      </c>
      <c r="AH30" s="252">
        <v>1528879517.8</v>
      </c>
      <c r="AI30" s="252">
        <v>1797799676.5999999</v>
      </c>
      <c r="AJ30" s="252">
        <v>2045218052.5</v>
      </c>
      <c r="AK30" s="161">
        <f>AJ30/AI30-1</f>
        <v>0.13762288375082909</v>
      </c>
      <c r="AL30" s="160">
        <f>AJ30-AI30</f>
        <v>247418375.9000001</v>
      </c>
    </row>
    <row r="31" spans="2:48" ht="15.75" customHeight="1" x14ac:dyDescent="0.25">
      <c r="B31" s="18" t="s">
        <v>44</v>
      </c>
      <c r="C31" s="254">
        <v>119.42</v>
      </c>
      <c r="D31" s="254">
        <v>126.49</v>
      </c>
      <c r="E31" s="254">
        <v>131.02000000000001</v>
      </c>
      <c r="F31" s="254">
        <v>139.02000000000001</v>
      </c>
      <c r="G31" s="254">
        <v>151.54</v>
      </c>
      <c r="H31" s="95">
        <f t="shared" ref="H31:H35" si="12">G31/F31-1</f>
        <v>9.0058984318802882E-2</v>
      </c>
      <c r="I31" s="255">
        <f t="shared" ref="I31:I40" si="13">G31-F31</f>
        <v>12.519999999999982</v>
      </c>
      <c r="P31" s="18" t="s">
        <v>44</v>
      </c>
      <c r="Q31" s="254">
        <v>61.17</v>
      </c>
      <c r="R31" s="255">
        <v>72.88</v>
      </c>
      <c r="S31" s="255">
        <v>107.72</v>
      </c>
      <c r="T31" s="255">
        <v>119.35</v>
      </c>
      <c r="U31" s="255">
        <v>131.18</v>
      </c>
      <c r="V31" s="95">
        <f t="shared" ref="V31:V40" si="14">U31/T31-1</f>
        <v>9.9120234604105573E-2</v>
      </c>
      <c r="W31" s="255">
        <f t="shared" ref="W31:W40" si="15">U31-T31</f>
        <v>11.830000000000013</v>
      </c>
      <c r="AE31" s="18" t="s">
        <v>44</v>
      </c>
      <c r="AF31" s="257">
        <v>217815325.03999999</v>
      </c>
      <c r="AG31" s="258">
        <v>333738906.93000001</v>
      </c>
      <c r="AH31" s="258">
        <v>743382276.49000001</v>
      </c>
      <c r="AI31" s="258">
        <v>857710368.34000003</v>
      </c>
      <c r="AJ31" s="258">
        <v>951532629.67999995</v>
      </c>
      <c r="AK31" s="95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45</v>
      </c>
      <c r="C32" s="254">
        <v>89.5</v>
      </c>
      <c r="D32" s="254">
        <v>85.87</v>
      </c>
      <c r="E32" s="254">
        <v>93.47</v>
      </c>
      <c r="F32" s="254">
        <v>101.28999999999999</v>
      </c>
      <c r="G32" s="254">
        <v>115.79999999999998</v>
      </c>
      <c r="H32" s="95">
        <f t="shared" si="12"/>
        <v>0.14325204857340301</v>
      </c>
      <c r="I32" s="255">
        <f t="shared" si="13"/>
        <v>14.509999999999991</v>
      </c>
      <c r="P32" s="24" t="s">
        <v>45</v>
      </c>
      <c r="Q32" s="254">
        <v>44.55</v>
      </c>
      <c r="R32" s="255">
        <v>43.14</v>
      </c>
      <c r="S32" s="255">
        <v>71.23</v>
      </c>
      <c r="T32" s="255">
        <v>83.79</v>
      </c>
      <c r="U32" s="255">
        <v>97.120000000000019</v>
      </c>
      <c r="V32" s="95">
        <f t="shared" si="14"/>
        <v>0.15908819668218177</v>
      </c>
      <c r="W32" s="255">
        <f t="shared" si="15"/>
        <v>13.330000000000013</v>
      </c>
      <c r="AE32" s="24" t="s">
        <v>45</v>
      </c>
      <c r="AF32" s="257">
        <v>122348722.31</v>
      </c>
      <c r="AG32" s="258">
        <v>137154616.22</v>
      </c>
      <c r="AH32" s="258">
        <v>381071528.48000002</v>
      </c>
      <c r="AI32" s="258">
        <v>437636228.67000002</v>
      </c>
      <c r="AJ32" s="258">
        <v>514385231.94</v>
      </c>
      <c r="AK32" s="95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46</v>
      </c>
      <c r="C33" s="254">
        <v>70.819999999999993</v>
      </c>
      <c r="D33" s="254">
        <v>66.41</v>
      </c>
      <c r="E33" s="254">
        <v>77.45</v>
      </c>
      <c r="F33" s="254">
        <v>80.180000000000007</v>
      </c>
      <c r="G33" s="254">
        <v>89.86</v>
      </c>
      <c r="H33" s="95">
        <f t="shared" si="12"/>
        <v>0.12072836118732844</v>
      </c>
      <c r="I33" s="255">
        <f t="shared" si="13"/>
        <v>9.6799999999999926</v>
      </c>
      <c r="P33" s="24" t="s">
        <v>46</v>
      </c>
      <c r="Q33" s="254">
        <v>38.090000000000003</v>
      </c>
      <c r="R33" s="255">
        <v>36.92</v>
      </c>
      <c r="S33" s="255">
        <v>53.920000000000009</v>
      </c>
      <c r="T33" s="255">
        <v>54.70000000000001</v>
      </c>
      <c r="U33" s="255">
        <v>64.64</v>
      </c>
      <c r="V33" s="95">
        <f t="shared" si="14"/>
        <v>0.18171846435100525</v>
      </c>
      <c r="W33" s="255">
        <f t="shared" si="15"/>
        <v>9.9399999999999906</v>
      </c>
      <c r="AE33" s="24" t="s">
        <v>46</v>
      </c>
      <c r="AF33" s="257">
        <v>2812428.07</v>
      </c>
      <c r="AG33" s="258">
        <v>4381169.17</v>
      </c>
      <c r="AH33" s="258">
        <v>8179727.9699999997</v>
      </c>
      <c r="AI33" s="258">
        <v>8858381.8200000003</v>
      </c>
      <c r="AJ33" s="258">
        <v>10477086.289999999</v>
      </c>
      <c r="AK33" s="95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47</v>
      </c>
      <c r="C34" s="254">
        <v>135.87</v>
      </c>
      <c r="D34" s="254">
        <v>154.08000000000001</v>
      </c>
      <c r="E34" s="254">
        <v>185.51</v>
      </c>
      <c r="F34" s="254">
        <v>208.15999999999997</v>
      </c>
      <c r="G34" s="254">
        <v>202.39</v>
      </c>
      <c r="H34" s="95">
        <f t="shared" si="12"/>
        <v>-2.7719062259800031E-2</v>
      </c>
      <c r="I34" s="255">
        <f t="shared" si="13"/>
        <v>-5.7699999999999818</v>
      </c>
      <c r="P34" s="24" t="s">
        <v>47</v>
      </c>
      <c r="Q34" s="254">
        <v>44.86</v>
      </c>
      <c r="R34" s="255">
        <v>46.13</v>
      </c>
      <c r="S34" s="255">
        <v>94.79</v>
      </c>
      <c r="T34" s="255">
        <v>114.31</v>
      </c>
      <c r="U34" s="255">
        <v>127.83</v>
      </c>
      <c r="V34" s="95">
        <f t="shared" si="14"/>
        <v>0.11827486659084951</v>
      </c>
      <c r="W34" s="255">
        <f t="shared" si="15"/>
        <v>13.519999999999996</v>
      </c>
      <c r="AE34" s="24" t="s">
        <v>47</v>
      </c>
      <c r="AF34" s="257">
        <v>19929247.640000001</v>
      </c>
      <c r="AG34" s="258">
        <v>22694182.550000001</v>
      </c>
      <c r="AH34" s="258">
        <v>56687870.049999997</v>
      </c>
      <c r="AI34" s="258">
        <v>62672686.409999996</v>
      </c>
      <c r="AJ34" s="258">
        <v>65406733.899999999</v>
      </c>
      <c r="AK34" s="95">
        <f t="shared" si="16"/>
        <v>4.3624226861986859E-2</v>
      </c>
      <c r="AL34" s="70">
        <f t="shared" si="17"/>
        <v>2734047.4900000021</v>
      </c>
    </row>
    <row r="35" spans="2:39" ht="15.75" customHeight="1" x14ac:dyDescent="0.25">
      <c r="B35" s="24" t="s">
        <v>48</v>
      </c>
      <c r="C35" s="254">
        <v>53.52</v>
      </c>
      <c r="D35" s="254">
        <v>51.25</v>
      </c>
      <c r="E35" s="254">
        <v>59.12</v>
      </c>
      <c r="F35" s="254">
        <v>65.87</v>
      </c>
      <c r="G35" s="254">
        <v>74.569999999999993</v>
      </c>
      <c r="H35" s="95">
        <f t="shared" si="12"/>
        <v>0.13207833611659314</v>
      </c>
      <c r="I35" s="255">
        <f t="shared" si="13"/>
        <v>8.6999999999999886</v>
      </c>
      <c r="P35" s="24" t="s">
        <v>48</v>
      </c>
      <c r="Q35" s="254">
        <v>28.760000000000005</v>
      </c>
      <c r="R35" s="255">
        <v>28.24</v>
      </c>
      <c r="S35" s="255">
        <v>42.01</v>
      </c>
      <c r="T35" s="255">
        <v>51.99</v>
      </c>
      <c r="U35" s="255">
        <v>61.31</v>
      </c>
      <c r="V35" s="95">
        <f t="shared" si="14"/>
        <v>0.17926524331602223</v>
      </c>
      <c r="W35" s="255">
        <f t="shared" si="15"/>
        <v>9.32</v>
      </c>
      <c r="AE35" s="24" t="s">
        <v>48</v>
      </c>
      <c r="AF35" s="257">
        <v>46497100.399999999</v>
      </c>
      <c r="AG35" s="258">
        <v>54944687.289999999</v>
      </c>
      <c r="AH35" s="258">
        <v>136922674.63999999</v>
      </c>
      <c r="AI35" s="258">
        <v>177625996.66999999</v>
      </c>
      <c r="AJ35" s="258">
        <v>217541794.87</v>
      </c>
      <c r="AK35" s="95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49</v>
      </c>
      <c r="C36" s="254">
        <v>86.79</v>
      </c>
      <c r="D36" s="254">
        <v>84.44</v>
      </c>
      <c r="E36" s="254">
        <v>89.45</v>
      </c>
      <c r="F36" s="254">
        <v>98.5</v>
      </c>
      <c r="G36" s="254">
        <v>108.5</v>
      </c>
      <c r="H36" s="95">
        <f>G36/F36-1</f>
        <v>0.10152284263959399</v>
      </c>
      <c r="I36" s="255">
        <f t="shared" si="13"/>
        <v>10</v>
      </c>
      <c r="P36" s="24" t="s">
        <v>49</v>
      </c>
      <c r="Q36" s="254">
        <v>49.1</v>
      </c>
      <c r="R36" s="255">
        <v>45.63</v>
      </c>
      <c r="S36" s="255">
        <v>64.64</v>
      </c>
      <c r="T36" s="255">
        <v>73.62</v>
      </c>
      <c r="U36" s="255">
        <v>81.849999999999994</v>
      </c>
      <c r="V36" s="95">
        <f t="shared" si="14"/>
        <v>0.11179027438196121</v>
      </c>
      <c r="W36" s="255">
        <f t="shared" si="15"/>
        <v>8.2299999999999898</v>
      </c>
      <c r="AE36" s="24" t="s">
        <v>49</v>
      </c>
      <c r="AF36" s="257">
        <v>3114952.08</v>
      </c>
      <c r="AG36" s="258">
        <v>4498900.47</v>
      </c>
      <c r="AH36" s="258">
        <v>7864755.4299999997</v>
      </c>
      <c r="AI36" s="258">
        <v>9097368.0999999996</v>
      </c>
      <c r="AJ36" s="258">
        <v>10277452.130000001</v>
      </c>
      <c r="AK36" s="95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50</v>
      </c>
      <c r="C37" s="254">
        <v>106.13</v>
      </c>
      <c r="D37" s="254">
        <v>125.31</v>
      </c>
      <c r="E37" s="254">
        <v>128.06</v>
      </c>
      <c r="F37" s="254">
        <v>149.08000000000001</v>
      </c>
      <c r="G37" s="254">
        <v>167.62</v>
      </c>
      <c r="H37" s="95">
        <f t="shared" ref="H37:H40" si="18">G37/F37-1</f>
        <v>0.12436275825060372</v>
      </c>
      <c r="I37" s="255">
        <f t="shared" si="13"/>
        <v>18.539999999999992</v>
      </c>
      <c r="P37" s="24" t="s">
        <v>50</v>
      </c>
      <c r="Q37" s="254">
        <v>64.31</v>
      </c>
      <c r="R37" s="255">
        <v>82.55</v>
      </c>
      <c r="S37" s="255">
        <v>96.70999999999998</v>
      </c>
      <c r="T37" s="255">
        <v>122.12</v>
      </c>
      <c r="U37" s="255">
        <v>143.97</v>
      </c>
      <c r="V37" s="95">
        <f t="shared" si="14"/>
        <v>0.17892237143792977</v>
      </c>
      <c r="W37" s="255">
        <f t="shared" si="15"/>
        <v>21.849999999999994</v>
      </c>
      <c r="AE37" s="24" t="s">
        <v>50</v>
      </c>
      <c r="AF37" s="257">
        <v>18804870.850000001</v>
      </c>
      <c r="AG37" s="258">
        <v>30921945.879999999</v>
      </c>
      <c r="AH37" s="258">
        <v>58482134.030000001</v>
      </c>
      <c r="AI37" s="258">
        <v>79534420.480000004</v>
      </c>
      <c r="AJ37" s="258">
        <v>93956888.709999993</v>
      </c>
      <c r="AK37" s="95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51</v>
      </c>
      <c r="C38" s="254">
        <v>64.19</v>
      </c>
      <c r="D38" s="254">
        <v>68.989999999999995</v>
      </c>
      <c r="E38" s="254">
        <v>76.34</v>
      </c>
      <c r="F38" s="254">
        <v>86.65</v>
      </c>
      <c r="G38" s="254">
        <v>96.86</v>
      </c>
      <c r="H38" s="95">
        <f t="shared" si="18"/>
        <v>0.1178303519907673</v>
      </c>
      <c r="I38" s="255">
        <f t="shared" si="13"/>
        <v>10.209999999999994</v>
      </c>
      <c r="P38" s="24" t="s">
        <v>51</v>
      </c>
      <c r="Q38" s="254">
        <v>33.54</v>
      </c>
      <c r="R38" s="255">
        <v>37.840000000000003</v>
      </c>
      <c r="S38" s="255">
        <v>53.16</v>
      </c>
      <c r="T38" s="255">
        <v>62.04999999999999</v>
      </c>
      <c r="U38" s="255">
        <v>69.75</v>
      </c>
      <c r="V38" s="95">
        <f t="shared" si="14"/>
        <v>0.12409347300564089</v>
      </c>
      <c r="W38" s="255">
        <f t="shared" si="15"/>
        <v>7.7000000000000099</v>
      </c>
      <c r="AE38" s="24" t="s">
        <v>51</v>
      </c>
      <c r="AF38" s="257">
        <v>10173605.369999999</v>
      </c>
      <c r="AG38" s="258">
        <v>16610861.380000001</v>
      </c>
      <c r="AH38" s="258">
        <v>27747259.210000001</v>
      </c>
      <c r="AI38" s="258">
        <v>33504230.199999999</v>
      </c>
      <c r="AJ38" s="258">
        <v>36546242.25</v>
      </c>
      <c r="AK38" s="95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52</v>
      </c>
      <c r="C39" s="254">
        <v>102.24</v>
      </c>
      <c r="D39" s="254">
        <v>98.71</v>
      </c>
      <c r="E39" s="254">
        <v>114.5</v>
      </c>
      <c r="F39" s="254">
        <v>129.04</v>
      </c>
      <c r="G39" s="254">
        <v>138.44999999999999</v>
      </c>
      <c r="H39" s="95">
        <f t="shared" si="18"/>
        <v>7.292312461252326E-2</v>
      </c>
      <c r="I39" s="255">
        <f t="shared" si="13"/>
        <v>9.4099999999999966</v>
      </c>
      <c r="P39" s="24" t="s">
        <v>52</v>
      </c>
      <c r="Q39" s="254">
        <v>50.94</v>
      </c>
      <c r="R39" s="255">
        <v>53.72</v>
      </c>
      <c r="S39" s="255">
        <v>88.72</v>
      </c>
      <c r="T39" s="255">
        <v>108.87</v>
      </c>
      <c r="U39" s="255">
        <v>119.53</v>
      </c>
      <c r="V39" s="95">
        <f t="shared" si="14"/>
        <v>9.791494442913562E-2</v>
      </c>
      <c r="W39" s="255">
        <f t="shared" si="15"/>
        <v>10.659999999999997</v>
      </c>
      <c r="AE39" s="24" t="s">
        <v>52</v>
      </c>
      <c r="AF39" s="257">
        <v>28411183</v>
      </c>
      <c r="AG39" s="258">
        <v>34127770.07</v>
      </c>
      <c r="AH39" s="258">
        <v>88124626.280000001</v>
      </c>
      <c r="AI39" s="258">
        <v>107018992.04000001</v>
      </c>
      <c r="AJ39" s="258">
        <v>118898417.72</v>
      </c>
      <c r="AK39" s="95">
        <f t="shared" si="16"/>
        <v>0.11100296735704518</v>
      </c>
      <c r="AL39" s="70">
        <f t="shared" si="17"/>
        <v>11879425.679999992</v>
      </c>
    </row>
    <row r="40" spans="2:39" x14ac:dyDescent="0.25">
      <c r="B40" s="29" t="s">
        <v>53</v>
      </c>
      <c r="C40" s="254">
        <v>58.1</v>
      </c>
      <c r="D40" s="254">
        <v>74.28</v>
      </c>
      <c r="E40" s="254">
        <v>64.23</v>
      </c>
      <c r="F40" s="254">
        <v>69.86</v>
      </c>
      <c r="G40" s="254">
        <v>72.739999999999995</v>
      </c>
      <c r="H40" s="95">
        <f t="shared" si="18"/>
        <v>4.1225307758373742E-2</v>
      </c>
      <c r="I40" s="255">
        <f t="shared" si="13"/>
        <v>2.8799999999999955</v>
      </c>
      <c r="P40" s="29" t="s">
        <v>53</v>
      </c>
      <c r="Q40" s="254">
        <v>22.7</v>
      </c>
      <c r="R40" s="255">
        <v>29.35</v>
      </c>
      <c r="S40" s="255">
        <v>43.18</v>
      </c>
      <c r="T40" s="255">
        <v>54</v>
      </c>
      <c r="U40" s="255">
        <v>56.57</v>
      </c>
      <c r="V40" s="95">
        <f t="shared" si="14"/>
        <v>4.7592592592592631E-2</v>
      </c>
      <c r="W40" s="255">
        <f t="shared" si="15"/>
        <v>2.5700000000000003</v>
      </c>
      <c r="AE40" s="29" t="s">
        <v>53</v>
      </c>
      <c r="AF40" s="257">
        <v>7215296.4500000002</v>
      </c>
      <c r="AG40" s="258">
        <v>12828760.220000001</v>
      </c>
      <c r="AH40" s="258">
        <v>20416665.23</v>
      </c>
      <c r="AI40" s="258">
        <v>24141003.859999999</v>
      </c>
      <c r="AJ40" s="258">
        <v>26195575.010000002</v>
      </c>
      <c r="AK40" s="95">
        <f t="shared" si="16"/>
        <v>8.5107113271469581E-2</v>
      </c>
      <c r="AL40" s="70">
        <f t="shared" si="17"/>
        <v>2054571.1500000022</v>
      </c>
    </row>
    <row r="41" spans="2:39" x14ac:dyDescent="0.25">
      <c r="B41" s="125"/>
      <c r="C41" s="126"/>
      <c r="D41" s="126"/>
      <c r="E41" s="126"/>
      <c r="F41" s="126"/>
      <c r="G41" s="127"/>
      <c r="H41" s="126"/>
      <c r="I41" s="128"/>
      <c r="P41" s="125"/>
      <c r="Q41" s="126"/>
      <c r="R41" s="126"/>
      <c r="S41" s="126"/>
      <c r="T41" s="126"/>
      <c r="U41" s="127"/>
      <c r="V41" s="126"/>
      <c r="W41" s="128"/>
      <c r="AE41" s="125"/>
      <c r="AF41" s="125"/>
      <c r="AG41" s="125"/>
      <c r="AH41" s="125"/>
      <c r="AI41" s="126"/>
      <c r="AJ41" s="127"/>
      <c r="AK41" s="128"/>
      <c r="AL41" s="128"/>
    </row>
    <row r="42" spans="2:39" x14ac:dyDescent="0.25">
      <c r="B42" s="265" t="s">
        <v>55</v>
      </c>
      <c r="C42" s="265"/>
      <c r="D42" s="265"/>
      <c r="E42" s="265"/>
      <c r="F42" s="265"/>
      <c r="G42" s="265"/>
      <c r="H42" s="265"/>
      <c r="I42" s="129"/>
      <c r="P42" s="129" t="s">
        <v>55</v>
      </c>
      <c r="Q42" s="129"/>
      <c r="R42" s="129"/>
      <c r="S42" s="129"/>
      <c r="T42" s="129"/>
      <c r="U42" s="129"/>
      <c r="V42" s="129"/>
      <c r="W42" s="129"/>
      <c r="AE42" s="129" t="s">
        <v>55</v>
      </c>
      <c r="AF42" s="129"/>
      <c r="AG42" s="129"/>
      <c r="AH42" s="129"/>
      <c r="AI42" s="129"/>
      <c r="AJ42" s="129"/>
      <c r="AK42" s="129"/>
      <c r="AL42" s="129"/>
    </row>
    <row r="43" spans="2:39" ht="39" customHeight="1" x14ac:dyDescent="0.25">
      <c r="B43" s="65" t="s">
        <v>167</v>
      </c>
      <c r="C43" s="65"/>
      <c r="D43" s="65"/>
      <c r="E43" s="65"/>
      <c r="F43" s="65"/>
      <c r="G43" s="65"/>
      <c r="H43" s="65"/>
      <c r="P43" s="65" t="s">
        <v>168</v>
      </c>
      <c r="Q43" s="65"/>
      <c r="R43" s="65"/>
      <c r="S43" s="65"/>
      <c r="T43" s="65"/>
      <c r="U43" s="65"/>
      <c r="V43" s="65"/>
      <c r="W43" s="65"/>
      <c r="AE43" s="261" t="s">
        <v>169</v>
      </c>
      <c r="AF43" s="261"/>
      <c r="AG43" s="261"/>
      <c r="AH43" s="261"/>
      <c r="AI43" s="261"/>
      <c r="AJ43" s="261"/>
      <c r="AK43" s="261"/>
      <c r="AL43" s="261"/>
      <c r="AM43" s="261"/>
    </row>
    <row r="44" spans="2:39" ht="24" customHeight="1" x14ac:dyDescent="0.25">
      <c r="B44" s="65" t="s">
        <v>170</v>
      </c>
      <c r="C44" s="65"/>
      <c r="D44" s="65"/>
      <c r="E44" s="65"/>
      <c r="F44" s="65"/>
      <c r="G44" s="65"/>
      <c r="H44" s="65"/>
      <c r="P44" s="262" t="s">
        <v>171</v>
      </c>
      <c r="Q44" s="262"/>
      <c r="R44" s="262"/>
      <c r="S44" s="262"/>
      <c r="T44" s="262"/>
      <c r="U44" s="262"/>
      <c r="V44" s="262"/>
      <c r="W44" s="262"/>
      <c r="AF44" s="149"/>
      <c r="AG44" s="149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37523-DD7E-4555-931A-61BD8A7BD237}">
  <sheetPr>
    <tabColor theme="4"/>
  </sheetPr>
  <dimension ref="B4:B25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163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30802-092C-4A06-8EE6-DCBE47F8E022}">
  <sheetPr>
    <tabColor theme="4" tint="0.39997558519241921"/>
  </sheetPr>
  <dimension ref="A1:AE131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311</v>
      </c>
      <c r="C1" s="1"/>
      <c r="D1" s="1"/>
      <c r="F1" s="266"/>
      <c r="G1" s="266"/>
      <c r="H1" s="266"/>
      <c r="J1" s="266"/>
    </row>
    <row r="3" spans="1:31" s="4" customFormat="1" ht="25.5" customHeight="1" thickBot="1" x14ac:dyDescent="0.3">
      <c r="B3" s="81" t="s">
        <v>312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03" t="s">
        <v>263</v>
      </c>
      <c r="D5" s="203" t="s">
        <v>264</v>
      </c>
      <c r="E5" s="203" t="s">
        <v>265</v>
      </c>
      <c r="F5" s="203" t="s">
        <v>266</v>
      </c>
      <c r="G5" s="204" t="str">
        <f>CONCATENATE("var. ",RIGHT(F5,2),"/",RIGHT(E5,2))</f>
        <v>var. 23/22</v>
      </c>
      <c r="H5" s="204" t="str">
        <f>CONCATENATE("dif. ",RIGHT(F5,2),"/",RIGHT(E5,2))</f>
        <v>dif. 23/22</v>
      </c>
      <c r="I5" s="204" t="str">
        <f>CONCATENATE("%/s total España ",RIGHT(F5,4))</f>
        <v>%/s total España 2023</v>
      </c>
      <c r="J5" s="203" t="s">
        <v>267</v>
      </c>
      <c r="K5" s="204" t="str">
        <f>CONCATENATE("var. ",RIGHT(J5,2),"/",RIGHT(F5,2))</f>
        <v>var. 24/23</v>
      </c>
      <c r="L5" s="204" t="str">
        <f>CONCATENATE("dif. ",RIGHT(J5,2),"/",RIGHT(F5,2))</f>
        <v>dif. 24/23</v>
      </c>
      <c r="M5" s="204" t="str">
        <f>CONCATENATE("%/s total España ",RIGHT(J5,4))</f>
        <v>%/s total España 2024</v>
      </c>
      <c r="N5" s="203" t="s">
        <v>268</v>
      </c>
      <c r="O5" s="204" t="str">
        <f>CONCATENATE("var. ",RIGHT(N5,2),"/",RIGHT(J5,2))</f>
        <v>var. 25/24</v>
      </c>
      <c r="P5" s="204" t="str">
        <f>CONCATENATE("dif. ",RIGHT(N5,2),"/",RIGHT(J5,2))</f>
        <v>dif. 25/24</v>
      </c>
      <c r="Q5" s="204" t="str">
        <f>CONCATENATE("var. ",RIGHT(N5,2),"/",RIGHT(C5,2))</f>
        <v>var. 25/20</v>
      </c>
      <c r="R5" s="204" t="str">
        <f>CONCATENATE("dif. ",RIGHT(N5,2),"/",RIGHT(C5,2))</f>
        <v>dif. 25/20</v>
      </c>
      <c r="S5" s="204" t="str">
        <f>CONCATENATE("%/s total España ",RIGHT(N5,4))</f>
        <v>%/s total España 2025</v>
      </c>
      <c r="T5" s="204" t="str">
        <f>CONCATENATE("%/s total Turistas ",RIGHT(N5,4))</f>
        <v>%/s total Turistas 2025</v>
      </c>
      <c r="AE5" s="1"/>
    </row>
    <row r="6" spans="1:31" s="4" customFormat="1" ht="18.75" x14ac:dyDescent="0.3">
      <c r="B6" s="267" t="s">
        <v>175</v>
      </c>
      <c r="C6" s="268">
        <v>43434</v>
      </c>
      <c r="D6" s="268">
        <v>11358</v>
      </c>
      <c r="E6" s="268">
        <v>37264</v>
      </c>
      <c r="F6" s="268">
        <v>45576</v>
      </c>
      <c r="G6" s="269">
        <f t="shared" ref="G6:G11" si="0">F6/E6-1</f>
        <v>0.22305710605410045</v>
      </c>
      <c r="H6" s="268">
        <f t="shared" ref="H6:H11" si="1">F6-E6</f>
        <v>8312</v>
      </c>
      <c r="I6" s="269"/>
      <c r="J6" s="268">
        <v>46571</v>
      </c>
      <c r="K6" s="269">
        <f t="shared" ref="K6:K11" si="2">J6/F6-1</f>
        <v>2.1831665789011856E-2</v>
      </c>
      <c r="L6" s="268">
        <f t="shared" ref="L6:L11" si="3">J6-F6</f>
        <v>995</v>
      </c>
      <c r="M6" s="269"/>
      <c r="N6" s="268">
        <v>45813</v>
      </c>
      <c r="O6" s="269">
        <f t="shared" ref="O6:O11" si="4">N6/J6-1</f>
        <v>-1.6276223400828793E-2</v>
      </c>
      <c r="P6" s="268">
        <f t="shared" ref="P6:P11" si="5">N6-J6</f>
        <v>-758</v>
      </c>
      <c r="Q6" s="269">
        <f>N6/C6-1</f>
        <v>5.4772758668324428E-2</v>
      </c>
      <c r="R6" s="268">
        <f>N6-C6</f>
        <v>2379</v>
      </c>
      <c r="S6" s="269"/>
      <c r="T6" s="269"/>
      <c r="V6" s="37"/>
      <c r="AE6" s="1"/>
    </row>
    <row r="7" spans="1:31" ht="18.75" x14ac:dyDescent="0.3">
      <c r="A7" s="4"/>
      <c r="B7" s="267" t="s">
        <v>176</v>
      </c>
      <c r="C7" s="268">
        <v>2143</v>
      </c>
      <c r="D7" s="268">
        <v>6173</v>
      </c>
      <c r="E7" s="268">
        <v>2130</v>
      </c>
      <c r="F7" s="268">
        <v>2795</v>
      </c>
      <c r="G7" s="269">
        <f t="shared" si="0"/>
        <v>0.31220657276995301</v>
      </c>
      <c r="H7" s="268">
        <f t="shared" si="1"/>
        <v>665</v>
      </c>
      <c r="I7" s="269">
        <f>F7/$F$7</f>
        <v>1</v>
      </c>
      <c r="J7" s="268">
        <v>2375</v>
      </c>
      <c r="K7" s="269">
        <f t="shared" si="2"/>
        <v>-0.15026833631484793</v>
      </c>
      <c r="L7" s="268">
        <f t="shared" si="3"/>
        <v>-420</v>
      </c>
      <c r="M7" s="269">
        <f>J7/$J$7</f>
        <v>1</v>
      </c>
      <c r="N7" s="268">
        <v>1521</v>
      </c>
      <c r="O7" s="269">
        <f t="shared" si="4"/>
        <v>-0.359578947368421</v>
      </c>
      <c r="P7" s="268">
        <f t="shared" si="5"/>
        <v>-854</v>
      </c>
      <c r="Q7" s="269">
        <f t="shared" ref="Q7:Q11" si="6">N7/C7-1</f>
        <v>-0.29024731684554361</v>
      </c>
      <c r="R7" s="268">
        <f t="shared" ref="R7:R11" si="7">N7-C7</f>
        <v>-622</v>
      </c>
      <c r="S7" s="269">
        <f>N7/$N$7</f>
        <v>1</v>
      </c>
      <c r="T7" s="269">
        <f>N7/$N$6</f>
        <v>3.3200183354069802E-2</v>
      </c>
      <c r="V7" s="37"/>
      <c r="W7" s="101"/>
      <c r="AE7" s="1" t="s">
        <v>177</v>
      </c>
    </row>
    <row r="8" spans="1:31" ht="15.75" x14ac:dyDescent="0.25">
      <c r="A8" s="4"/>
      <c r="B8" s="270" t="s">
        <v>100</v>
      </c>
      <c r="C8" s="271">
        <v>731</v>
      </c>
      <c r="D8" s="271">
        <v>703</v>
      </c>
      <c r="E8" s="271">
        <v>1030</v>
      </c>
      <c r="F8" s="271">
        <v>1231</v>
      </c>
      <c r="G8" s="272">
        <f t="shared" si="0"/>
        <v>0.19514563106796112</v>
      </c>
      <c r="H8" s="271">
        <f t="shared" si="1"/>
        <v>201</v>
      </c>
      <c r="I8" s="272">
        <f>F8/$F$7</f>
        <v>0.44042933810375673</v>
      </c>
      <c r="J8" s="271">
        <v>934</v>
      </c>
      <c r="K8" s="272">
        <f t="shared" si="2"/>
        <v>-0.24126726238830221</v>
      </c>
      <c r="L8" s="271">
        <f t="shared" si="3"/>
        <v>-297</v>
      </c>
      <c r="M8" s="272">
        <f>J8/$J$7</f>
        <v>0.39326315789473681</v>
      </c>
      <c r="N8" s="271">
        <v>1003</v>
      </c>
      <c r="O8" s="272">
        <f t="shared" si="4"/>
        <v>7.3875802997858564E-2</v>
      </c>
      <c r="P8" s="271">
        <f t="shared" si="5"/>
        <v>69</v>
      </c>
      <c r="Q8" s="272">
        <f t="shared" si="6"/>
        <v>0.37209302325581395</v>
      </c>
      <c r="R8" s="271">
        <f t="shared" si="7"/>
        <v>272</v>
      </c>
      <c r="S8" s="272">
        <f>N8/$N$7</f>
        <v>0.65943458251150555</v>
      </c>
      <c r="T8" s="272">
        <f>N8/$N$6</f>
        <v>2.1893349049396459E-2</v>
      </c>
      <c r="V8" s="37"/>
      <c r="W8" s="101"/>
      <c r="AE8" s="1" t="s">
        <v>178</v>
      </c>
    </row>
    <row r="9" spans="1:31" s="4" customFormat="1" x14ac:dyDescent="0.25">
      <c r="B9" s="273" t="s">
        <v>103</v>
      </c>
      <c r="C9" s="274">
        <v>1412</v>
      </c>
      <c r="D9" s="274">
        <v>5470</v>
      </c>
      <c r="E9" s="274">
        <v>1100</v>
      </c>
      <c r="F9" s="274">
        <v>1564</v>
      </c>
      <c r="G9" s="275">
        <f t="shared" si="0"/>
        <v>0.42181818181818187</v>
      </c>
      <c r="H9" s="276">
        <f t="shared" si="1"/>
        <v>464</v>
      </c>
      <c r="I9" s="277">
        <f>F9/$F$7</f>
        <v>0.55957066189624327</v>
      </c>
      <c r="J9" s="274">
        <v>1441</v>
      </c>
      <c r="K9" s="275">
        <f t="shared" si="2"/>
        <v>-7.8644501278772427E-2</v>
      </c>
      <c r="L9" s="276">
        <f t="shared" si="3"/>
        <v>-123</v>
      </c>
      <c r="M9" s="277">
        <f>J9/$J$7</f>
        <v>0.60673684210526313</v>
      </c>
      <c r="N9" s="274">
        <v>518</v>
      </c>
      <c r="O9" s="275">
        <f t="shared" si="4"/>
        <v>-0.64052741151977788</v>
      </c>
      <c r="P9" s="276">
        <f t="shared" si="5"/>
        <v>-923</v>
      </c>
      <c r="Q9" s="275">
        <f t="shared" si="6"/>
        <v>-0.63314447592067991</v>
      </c>
      <c r="R9" s="276">
        <f t="shared" si="7"/>
        <v>-894</v>
      </c>
      <c r="S9" s="277">
        <f>N9/$N$7</f>
        <v>0.34056541748849439</v>
      </c>
      <c r="T9" s="277">
        <f>N9/$N$6</f>
        <v>1.1306834304673346E-2</v>
      </c>
      <c r="V9" s="37"/>
      <c r="W9" s="101"/>
      <c r="AE9" s="1" t="s">
        <v>179</v>
      </c>
    </row>
    <row r="10" spans="1:31" s="4" customFormat="1" x14ac:dyDescent="0.25">
      <c r="B10" s="278" t="s">
        <v>180</v>
      </c>
      <c r="C10" s="37">
        <v>1271</v>
      </c>
      <c r="D10" s="37">
        <v>3462</v>
      </c>
      <c r="E10" s="37">
        <v>1016</v>
      </c>
      <c r="F10" s="37">
        <v>1564</v>
      </c>
      <c r="G10" s="27">
        <f t="shared" si="0"/>
        <v>0.53937007874015741</v>
      </c>
      <c r="H10" s="25">
        <f t="shared" si="1"/>
        <v>548</v>
      </c>
      <c r="I10" s="39">
        <f>F10/$F$7</f>
        <v>0.55957066189624327</v>
      </c>
      <c r="J10" s="37">
        <v>1403</v>
      </c>
      <c r="K10" s="27">
        <f t="shared" si="2"/>
        <v>-0.1029411764705882</v>
      </c>
      <c r="L10" s="25">
        <f t="shared" si="3"/>
        <v>-161</v>
      </c>
      <c r="M10" s="39">
        <f>J10/$J$7</f>
        <v>0.59073684210526312</v>
      </c>
      <c r="N10" s="37">
        <v>79</v>
      </c>
      <c r="O10" s="27">
        <f t="shared" si="4"/>
        <v>-0.94369208838203844</v>
      </c>
      <c r="P10" s="25">
        <f t="shared" si="5"/>
        <v>-1324</v>
      </c>
      <c r="Q10" s="27">
        <f t="shared" si="6"/>
        <v>-0.93784421715184896</v>
      </c>
      <c r="R10" s="25">
        <f t="shared" si="7"/>
        <v>-1192</v>
      </c>
      <c r="S10" s="39">
        <f>N10/$N$7</f>
        <v>5.1939513477975013E-2</v>
      </c>
      <c r="T10" s="39">
        <f>N10/$N$6</f>
        <v>1.7244013707899504E-3</v>
      </c>
      <c r="V10" s="37"/>
      <c r="W10" s="101"/>
      <c r="AE10" s="1" t="s">
        <v>181</v>
      </c>
    </row>
    <row r="11" spans="1:31" s="4" customFormat="1" x14ac:dyDescent="0.25">
      <c r="B11" s="278" t="s">
        <v>182</v>
      </c>
      <c r="C11" s="37">
        <f>C9-C10</f>
        <v>141</v>
      </c>
      <c r="D11" s="37">
        <f>D9-D10</f>
        <v>2008</v>
      </c>
      <c r="E11" s="37">
        <f>E9-E10</f>
        <v>84</v>
      </c>
      <c r="F11" s="37">
        <f>F9-F10</f>
        <v>0</v>
      </c>
      <c r="G11" s="27">
        <f t="shared" si="0"/>
        <v>-1</v>
      </c>
      <c r="H11" s="25">
        <f t="shared" si="1"/>
        <v>-84</v>
      </c>
      <c r="I11" s="39">
        <f>F11/$F$7</f>
        <v>0</v>
      </c>
      <c r="J11" s="37">
        <f>J9-J10</f>
        <v>38</v>
      </c>
      <c r="K11" s="27" t="e">
        <f t="shared" si="2"/>
        <v>#DIV/0!</v>
      </c>
      <c r="L11" s="25">
        <f t="shared" si="3"/>
        <v>38</v>
      </c>
      <c r="M11" s="39">
        <f>J11/$J$7</f>
        <v>1.6E-2</v>
      </c>
      <c r="N11" s="37">
        <f>N9-N10</f>
        <v>439</v>
      </c>
      <c r="O11" s="27">
        <f t="shared" si="4"/>
        <v>10.552631578947368</v>
      </c>
      <c r="P11" s="25">
        <f t="shared" si="5"/>
        <v>401</v>
      </c>
      <c r="Q11" s="27">
        <f t="shared" si="6"/>
        <v>2.1134751773049647</v>
      </c>
      <c r="R11" s="25">
        <f t="shared" si="7"/>
        <v>298</v>
      </c>
      <c r="S11" s="39">
        <f>N11/$N$7</f>
        <v>0.28862590401051941</v>
      </c>
      <c r="T11" s="39">
        <f>N11/$N$6</f>
        <v>9.5824329338833961E-3</v>
      </c>
      <c r="V11" s="37"/>
      <c r="W11" s="101"/>
      <c r="AE11" s="1" t="s">
        <v>183</v>
      </c>
    </row>
    <row r="12" spans="1:31" s="4" customFormat="1" ht="7.5" customHeight="1" x14ac:dyDescent="0.25">
      <c r="B12" s="279"/>
      <c r="C12" s="279"/>
      <c r="D12" s="279"/>
      <c r="E12" s="279"/>
      <c r="F12" s="279"/>
      <c r="G12" s="279"/>
      <c r="H12" s="279"/>
      <c r="I12" s="279"/>
      <c r="J12" s="279"/>
      <c r="K12" s="279"/>
      <c r="L12" s="279"/>
      <c r="M12" s="279"/>
      <c r="N12" s="279"/>
      <c r="O12" s="279"/>
      <c r="P12" s="279"/>
      <c r="Q12" s="279"/>
      <c r="R12" s="279"/>
      <c r="S12" s="279"/>
      <c r="T12" s="279"/>
      <c r="AE12" s="1" t="s">
        <v>184</v>
      </c>
    </row>
    <row r="13" spans="1:31" s="4" customFormat="1" x14ac:dyDescent="0.25">
      <c r="B13" s="200" t="s">
        <v>185</v>
      </c>
      <c r="C13" s="200"/>
      <c r="D13" s="200"/>
      <c r="E13" s="200"/>
      <c r="F13" s="200"/>
      <c r="G13" s="200"/>
      <c r="H13" s="200"/>
      <c r="I13" s="200"/>
      <c r="J13" s="200"/>
      <c r="K13" s="200"/>
      <c r="L13" s="200"/>
      <c r="M13" s="200"/>
      <c r="N13" s="200"/>
      <c r="O13" s="200"/>
      <c r="P13" s="200"/>
      <c r="Q13" s="200"/>
      <c r="R13" s="200"/>
      <c r="S13" s="200"/>
      <c r="T13" s="200"/>
      <c r="AE13" s="1" t="s">
        <v>186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187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5"/>
      <c r="T37" s="10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0"/>
      <c r="F39" s="110"/>
      <c r="G39" s="110"/>
      <c r="H39" s="110"/>
      <c r="I39" s="110"/>
      <c r="J39" s="15">
        <v>2020</v>
      </c>
      <c r="K39" s="15"/>
      <c r="L39" s="15"/>
      <c r="M39" s="15" t="s">
        <v>188</v>
      </c>
      <c r="N39" s="15">
        <v>2021</v>
      </c>
      <c r="O39" s="15" t="s">
        <v>188</v>
      </c>
      <c r="P39" s="15" t="s">
        <v>189</v>
      </c>
      <c r="Q39" s="15" t="s">
        <v>190</v>
      </c>
      <c r="R39" s="15" t="s">
        <v>191</v>
      </c>
      <c r="S39" s="110"/>
      <c r="T39" s="110"/>
      <c r="AE39" s="1"/>
    </row>
    <row r="40" spans="2:31" s="4" customFormat="1" ht="18.75" hidden="1" x14ac:dyDescent="0.3">
      <c r="B40" s="267" t="s">
        <v>175</v>
      </c>
      <c r="C40" s="267"/>
      <c r="D40" s="267"/>
      <c r="E40" s="268"/>
      <c r="F40" s="268"/>
      <c r="G40" s="268"/>
      <c r="H40" s="268"/>
      <c r="I40" s="268"/>
      <c r="J40" s="268">
        <v>1824653</v>
      </c>
      <c r="K40" s="268"/>
      <c r="L40" s="268"/>
      <c r="M40" s="269"/>
      <c r="N40" s="268">
        <v>2354005</v>
      </c>
      <c r="O40" s="269"/>
      <c r="P40" s="269">
        <v>1</v>
      </c>
      <c r="Q40" s="269">
        <v>0.2901110512519367</v>
      </c>
      <c r="R40" s="268">
        <v>529352</v>
      </c>
      <c r="S40" s="280"/>
      <c r="T40" s="280"/>
      <c r="AE40" s="1"/>
    </row>
    <row r="41" spans="2:31" ht="18.75" hidden="1" x14ac:dyDescent="0.3">
      <c r="B41" s="267" t="s">
        <v>176</v>
      </c>
      <c r="C41" s="267"/>
      <c r="D41" s="267"/>
      <c r="E41" s="268"/>
      <c r="F41" s="268"/>
      <c r="G41" s="268"/>
      <c r="H41" s="268"/>
      <c r="I41" s="268"/>
      <c r="J41" s="268">
        <v>603938</v>
      </c>
      <c r="K41" s="268"/>
      <c r="L41" s="268"/>
      <c r="M41" s="269">
        <v>1</v>
      </c>
      <c r="N41" s="268">
        <v>936181</v>
      </c>
      <c r="O41" s="269">
        <v>1</v>
      </c>
      <c r="P41" s="269">
        <v>0.39769711619134201</v>
      </c>
      <c r="Q41" s="269">
        <v>0.55012766211101138</v>
      </c>
      <c r="R41" s="268">
        <v>332243</v>
      </c>
      <c r="S41" s="280"/>
      <c r="T41" s="280"/>
      <c r="AE41" s="1" t="s">
        <v>177</v>
      </c>
    </row>
    <row r="42" spans="2:31" ht="15.75" hidden="1" x14ac:dyDescent="0.25">
      <c r="B42" s="270" t="s">
        <v>100</v>
      </c>
      <c r="C42" s="270"/>
      <c r="D42" s="270"/>
      <c r="E42" s="271"/>
      <c r="F42" s="271"/>
      <c r="G42" s="271"/>
      <c r="H42" s="271"/>
      <c r="I42" s="271"/>
      <c r="J42" s="271">
        <v>276550.36166633503</v>
      </c>
      <c r="K42" s="271"/>
      <c r="L42" s="271"/>
      <c r="M42" s="272">
        <v>0.45791184139155844</v>
      </c>
      <c r="N42" s="271">
        <v>430252.45635520399</v>
      </c>
      <c r="O42" s="272">
        <v>0.4595825554622493</v>
      </c>
      <c r="P42" s="272">
        <v>0.18277465695918402</v>
      </c>
      <c r="Q42" s="272">
        <v>0.55578337978930015</v>
      </c>
      <c r="R42" s="271">
        <v>153702.09468886897</v>
      </c>
      <c r="S42" s="281"/>
      <c r="T42" s="281"/>
      <c r="AE42" s="1" t="s">
        <v>178</v>
      </c>
    </row>
    <row r="43" spans="2:31" s="4" customFormat="1" hidden="1" x14ac:dyDescent="0.25">
      <c r="B43" s="273" t="s">
        <v>103</v>
      </c>
      <c r="C43" s="282"/>
      <c r="D43" s="282"/>
      <c r="E43" s="274"/>
      <c r="F43" s="274"/>
      <c r="G43" s="274"/>
      <c r="H43" s="274"/>
      <c r="I43" s="274"/>
      <c r="J43" s="274">
        <v>327387.63833385095</v>
      </c>
      <c r="K43" s="274"/>
      <c r="L43" s="274"/>
      <c r="M43" s="277">
        <v>0.54208815860874948</v>
      </c>
      <c r="N43" s="274">
        <v>505927.5436448183</v>
      </c>
      <c r="O43" s="277">
        <v>0.54041637636826456</v>
      </c>
      <c r="P43" s="277">
        <v>0.21492203442423372</v>
      </c>
      <c r="Q43" s="275">
        <v>0.54534711884540576</v>
      </c>
      <c r="R43" s="276">
        <v>178539.90531096736</v>
      </c>
      <c r="S43" s="283"/>
      <c r="T43" s="283"/>
      <c r="AE43" s="1" t="s">
        <v>179</v>
      </c>
    </row>
    <row r="44" spans="2:31" s="4" customFormat="1" hidden="1" x14ac:dyDescent="0.25">
      <c r="B44" s="278" t="s">
        <v>180</v>
      </c>
      <c r="C44" s="278"/>
      <c r="D44" s="27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181</v>
      </c>
    </row>
    <row r="45" spans="2:31" s="4" customFormat="1" hidden="1" x14ac:dyDescent="0.25">
      <c r="B45" s="278" t="s">
        <v>182</v>
      </c>
      <c r="C45" s="278"/>
      <c r="D45" s="27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183</v>
      </c>
    </row>
    <row r="46" spans="2:31" s="4" customFormat="1" ht="7.5" hidden="1" customHeight="1" x14ac:dyDescent="0.25">
      <c r="B46" s="279"/>
      <c r="C46" s="279"/>
      <c r="D46" s="279"/>
      <c r="E46" s="279"/>
      <c r="F46" s="279"/>
      <c r="G46" s="279"/>
      <c r="H46" s="279"/>
      <c r="I46" s="279"/>
      <c r="J46" s="279"/>
      <c r="K46" s="279"/>
      <c r="L46" s="279"/>
      <c r="M46" s="279"/>
      <c r="N46" s="279"/>
      <c r="O46" s="279"/>
      <c r="P46" s="279"/>
      <c r="Q46" s="279"/>
      <c r="R46" s="279"/>
      <c r="AE46" s="1" t="s">
        <v>184</v>
      </c>
    </row>
    <row r="47" spans="2:31" s="4" customFormat="1" hidden="1" x14ac:dyDescent="0.25">
      <c r="B47" s="66" t="s">
        <v>185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84"/>
      <c r="T47" s="284"/>
      <c r="AE47" s="1" t="s">
        <v>186</v>
      </c>
    </row>
    <row r="48" spans="2:31" s="4" customFormat="1" hidden="1" x14ac:dyDescent="0.25">
      <c r="AE48" s="1"/>
    </row>
    <row r="49" spans="5:12" hidden="1" x14ac:dyDescent="0.25">
      <c r="E49" s="151"/>
      <c r="F49" s="151"/>
      <c r="G49" s="151"/>
      <c r="H49" s="151"/>
      <c r="I49" s="151"/>
      <c r="J49" s="151">
        <v>0.54208815860874948</v>
      </c>
      <c r="K49" s="151"/>
      <c r="L49" s="151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1" t="s">
        <v>312</v>
      </c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6">
        <v>2020</v>
      </c>
      <c r="D123" s="216">
        <v>2021</v>
      </c>
      <c r="E123" s="216">
        <v>2022</v>
      </c>
      <c r="F123" s="216">
        <v>2023</v>
      </c>
      <c r="G123" s="204" t="str">
        <f>CONCATENATE("var. ",RIGHT(F123,2),"/",RIGHT(E123,2))</f>
        <v>var. 23/22</v>
      </c>
      <c r="H123" s="204" t="str">
        <f>CONCATENATE("dif. ",RIGHT(F123,2),"/",RIGHT(E123,2))</f>
        <v>dif. 23/22</v>
      </c>
      <c r="I123" s="204" t="str">
        <f>CONCATENATE("%/s total España ",RIGHT(F123,4))</f>
        <v>%/s total España 2023</v>
      </c>
      <c r="J123" s="216">
        <v>2024</v>
      </c>
      <c r="K123" s="204" t="str">
        <f>CONCATENATE("%/s total España ",RIGHT(J123,4))</f>
        <v>%/s total España 2024</v>
      </c>
      <c r="L123" s="204" t="str">
        <f>CONCATENATE("var. ",RIGHT(J123,2),"/",RIGHT(F123,2))</f>
        <v>var. 24/23</v>
      </c>
      <c r="M123" s="204" t="str">
        <f>CONCATENATE("dif. ",RIGHT(J123,2),"/",RIGHT(F123,2))</f>
        <v>dif. 24/23</v>
      </c>
      <c r="N123" s="204" t="str">
        <f>CONCATENATE("var. ",RIGHT(J123,2),"/",RIGHT(D123,2))</f>
        <v>var. 24/21</v>
      </c>
      <c r="O123" s="204" t="str">
        <f>CONCATENATE("dif. ",RIGHT(J123,2),"/",RIGHT(D123,2))</f>
        <v>dif. 24/21</v>
      </c>
      <c r="Z123" s="1"/>
      <c r="AE123"/>
    </row>
    <row r="124" spans="2:31" ht="18.75" x14ac:dyDescent="0.3">
      <c r="B124" s="267" t="s">
        <v>175</v>
      </c>
      <c r="C124" s="268">
        <v>96681</v>
      </c>
      <c r="D124" s="268">
        <v>140346</v>
      </c>
      <c r="E124" s="268">
        <v>257117</v>
      </c>
      <c r="F124" s="268">
        <v>278594</v>
      </c>
      <c r="G124" s="269">
        <f t="shared" ref="G124:G129" si="8">F124/E124-1</f>
        <v>8.3530066078866927E-2</v>
      </c>
      <c r="H124" s="268">
        <f t="shared" ref="H124:H129" si="9">F124-E124</f>
        <v>21477</v>
      </c>
      <c r="I124" s="269"/>
      <c r="J124" s="268">
        <v>287810</v>
      </c>
      <c r="K124" s="269"/>
      <c r="L124" s="269">
        <f t="shared" ref="L124:L129" si="10">J124/F124-1</f>
        <v>3.3080396562739978E-2</v>
      </c>
      <c r="M124" s="268">
        <f t="shared" ref="M124:M129" si="11">J124-F124</f>
        <v>9216</v>
      </c>
      <c r="N124" s="269">
        <f t="shared" ref="N124:N129" si="12">J124/D124-1</f>
        <v>1.050717512433557</v>
      </c>
      <c r="O124" s="268">
        <f t="shared" ref="O124:O129" si="13">J124-D124</f>
        <v>147464</v>
      </c>
      <c r="Z124" s="1"/>
      <c r="AE124"/>
    </row>
    <row r="125" spans="2:31" ht="18.75" x14ac:dyDescent="0.3">
      <c r="B125" s="267" t="s">
        <v>176</v>
      </c>
      <c r="C125" s="268">
        <v>26839</v>
      </c>
      <c r="D125" s="268">
        <v>45216</v>
      </c>
      <c r="E125" s="268">
        <v>29061</v>
      </c>
      <c r="F125" s="268">
        <v>32018</v>
      </c>
      <c r="G125" s="269">
        <f t="shared" si="8"/>
        <v>0.10175148824885594</v>
      </c>
      <c r="H125" s="268">
        <f t="shared" si="9"/>
        <v>2957</v>
      </c>
      <c r="I125" s="269">
        <f>F125/$F$7</f>
        <v>11.455456171735241</v>
      </c>
      <c r="J125" s="268">
        <v>29188</v>
      </c>
      <c r="K125" s="269">
        <f>J125/$J$125</f>
        <v>1</v>
      </c>
      <c r="L125" s="269">
        <f t="shared" si="10"/>
        <v>-8.838778187269658E-2</v>
      </c>
      <c r="M125" s="268">
        <f t="shared" si="11"/>
        <v>-2830</v>
      </c>
      <c r="N125" s="269">
        <f t="shared" si="12"/>
        <v>-0.35447629157820237</v>
      </c>
      <c r="O125" s="268">
        <f t="shared" si="13"/>
        <v>-16028</v>
      </c>
      <c r="Z125" s="1"/>
      <c r="AE125"/>
    </row>
    <row r="126" spans="2:31" ht="15.75" x14ac:dyDescent="0.25">
      <c r="B126" s="270" t="s">
        <v>100</v>
      </c>
      <c r="C126" s="271">
        <v>6781</v>
      </c>
      <c r="D126" s="271">
        <v>11021</v>
      </c>
      <c r="E126" s="271">
        <v>9118</v>
      </c>
      <c r="F126" s="271">
        <v>11280</v>
      </c>
      <c r="G126" s="272">
        <f t="shared" si="8"/>
        <v>0.23711340206185572</v>
      </c>
      <c r="H126" s="271">
        <f t="shared" si="9"/>
        <v>2162</v>
      </c>
      <c r="I126" s="272">
        <f>F126/$F$7</f>
        <v>4.0357781753130588</v>
      </c>
      <c r="J126" s="271">
        <v>10812</v>
      </c>
      <c r="K126" s="272">
        <f>J126/$J$125</f>
        <v>0.37042620254899272</v>
      </c>
      <c r="L126" s="272">
        <f t="shared" si="10"/>
        <v>-4.1489361702127692E-2</v>
      </c>
      <c r="M126" s="271">
        <f t="shared" si="11"/>
        <v>-468</v>
      </c>
      <c r="N126" s="272">
        <f t="shared" si="12"/>
        <v>-1.8963796388712484E-2</v>
      </c>
      <c r="O126" s="271">
        <f t="shared" si="13"/>
        <v>-209</v>
      </c>
      <c r="Z126" s="1"/>
      <c r="AE126"/>
    </row>
    <row r="127" spans="2:31" x14ac:dyDescent="0.25">
      <c r="B127" s="273" t="s">
        <v>103</v>
      </c>
      <c r="C127" s="274">
        <v>20058</v>
      </c>
      <c r="D127" s="274">
        <v>34195</v>
      </c>
      <c r="E127" s="274">
        <v>19943</v>
      </c>
      <c r="F127" s="274">
        <v>20738</v>
      </c>
      <c r="G127" s="275">
        <f t="shared" si="8"/>
        <v>3.9863611292182632E-2</v>
      </c>
      <c r="H127" s="276">
        <f t="shared" si="9"/>
        <v>795</v>
      </c>
      <c r="I127" s="277">
        <f>F127/$F$7</f>
        <v>7.4196779964221822</v>
      </c>
      <c r="J127" s="274">
        <v>18376</v>
      </c>
      <c r="K127" s="277">
        <f>J127/$J$125</f>
        <v>0.62957379745100728</v>
      </c>
      <c r="L127" s="275">
        <f t="shared" si="10"/>
        <v>-0.1138971935577201</v>
      </c>
      <c r="M127" s="276">
        <f t="shared" si="11"/>
        <v>-2362</v>
      </c>
      <c r="N127" s="275">
        <f t="shared" si="12"/>
        <v>-0.46261149290831993</v>
      </c>
      <c r="O127" s="276">
        <f t="shared" si="13"/>
        <v>-15819</v>
      </c>
      <c r="Z127" s="1"/>
      <c r="AE127"/>
    </row>
    <row r="128" spans="2:31" x14ac:dyDescent="0.25">
      <c r="B128" s="278" t="s">
        <v>180</v>
      </c>
      <c r="C128" s="37">
        <v>19550</v>
      </c>
      <c r="D128" s="37">
        <v>22992</v>
      </c>
      <c r="E128" s="37">
        <v>14901</v>
      </c>
      <c r="F128" s="37">
        <v>18512</v>
      </c>
      <c r="G128" s="27">
        <f t="shared" si="8"/>
        <v>0.24233272934702366</v>
      </c>
      <c r="H128" s="25">
        <f t="shared" si="9"/>
        <v>3611</v>
      </c>
      <c r="I128" s="39">
        <f>F128/$F$7</f>
        <v>6.6232558139534881</v>
      </c>
      <c r="J128" s="37">
        <v>14724</v>
      </c>
      <c r="K128" s="39">
        <f>J128/$J$125</f>
        <v>0.50445388515828427</v>
      </c>
      <c r="L128" s="27">
        <f t="shared" si="10"/>
        <v>-0.20462402765773557</v>
      </c>
      <c r="M128" s="25">
        <f t="shared" si="11"/>
        <v>-3788</v>
      </c>
      <c r="N128" s="27">
        <f t="shared" si="12"/>
        <v>-0.35960334029227559</v>
      </c>
      <c r="O128" s="25">
        <f t="shared" si="13"/>
        <v>-8268</v>
      </c>
      <c r="Z128" s="1"/>
      <c r="AE128"/>
    </row>
    <row r="129" spans="2:31" x14ac:dyDescent="0.25">
      <c r="B129" s="278" t="s">
        <v>182</v>
      </c>
      <c r="C129" s="37">
        <f>C127-C128</f>
        <v>508</v>
      </c>
      <c r="D129" s="37">
        <f>D127-D128</f>
        <v>11203</v>
      </c>
      <c r="E129" s="37">
        <f>E127-E128</f>
        <v>5042</v>
      </c>
      <c r="F129" s="37">
        <f>F127-F128</f>
        <v>2226</v>
      </c>
      <c r="G129" s="27">
        <f t="shared" si="8"/>
        <v>-0.55850852836176124</v>
      </c>
      <c r="H129" s="25">
        <f t="shared" si="9"/>
        <v>-2816</v>
      </c>
      <c r="I129" s="39">
        <f>F129/$F$7</f>
        <v>0.79642218246869412</v>
      </c>
      <c r="J129" s="37">
        <f>J127-J128</f>
        <v>3652</v>
      </c>
      <c r="K129" s="39">
        <f>J129/$J$125</f>
        <v>0.12511991229272304</v>
      </c>
      <c r="L129" s="27">
        <f t="shared" si="10"/>
        <v>0.6406109613656783</v>
      </c>
      <c r="M129" s="25">
        <f t="shared" si="11"/>
        <v>1426</v>
      </c>
      <c r="N129" s="27">
        <f t="shared" si="12"/>
        <v>-0.67401588860126749</v>
      </c>
      <c r="O129" s="25">
        <f t="shared" si="13"/>
        <v>-7551</v>
      </c>
      <c r="Z129" s="1"/>
      <c r="AE129"/>
    </row>
    <row r="130" spans="2:31" x14ac:dyDescent="0.25">
      <c r="B130" s="279"/>
      <c r="C130" s="279"/>
      <c r="D130" s="279"/>
      <c r="E130" s="279"/>
      <c r="F130" s="279"/>
      <c r="G130" s="279"/>
      <c r="H130" s="279"/>
      <c r="I130" s="279"/>
      <c r="J130" s="279"/>
      <c r="K130" s="279"/>
      <c r="L130" s="279"/>
      <c r="M130" s="279"/>
      <c r="N130" s="279"/>
      <c r="O130" s="279"/>
      <c r="Z130" s="1"/>
      <c r="AE130"/>
    </row>
    <row r="131" spans="2:31" x14ac:dyDescent="0.25">
      <c r="B131" s="200" t="s">
        <v>185</v>
      </c>
      <c r="C131" s="200"/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E13E4-BDD6-46A1-B773-48AAD4DD4501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193</v>
      </c>
      <c r="C6" s="287">
        <v>2143</v>
      </c>
      <c r="D6" s="287">
        <v>6173</v>
      </c>
      <c r="E6" s="287">
        <v>2130</v>
      </c>
      <c r="F6" s="288">
        <f>E6/$E$6</f>
        <v>1</v>
      </c>
      <c r="G6" s="287">
        <v>2795</v>
      </c>
      <c r="H6" s="288">
        <f>G6/E6-1</f>
        <v>0.31220657276995301</v>
      </c>
      <c r="I6" s="287">
        <f>G6-E6</f>
        <v>665</v>
      </c>
      <c r="J6" s="288">
        <f>G6/$G$6</f>
        <v>1</v>
      </c>
      <c r="K6" s="287">
        <v>2375</v>
      </c>
      <c r="L6" s="288">
        <f t="shared" ref="L6:L12" si="0">K6/G6-1</f>
        <v>-0.15026833631484793</v>
      </c>
      <c r="M6" s="287">
        <f t="shared" ref="M6:M12" si="1">K6-G6</f>
        <v>-420</v>
      </c>
      <c r="N6" s="288">
        <f>K6/$K$6</f>
        <v>1</v>
      </c>
      <c r="O6" s="287">
        <v>1521</v>
      </c>
      <c r="P6" s="288">
        <f t="shared" ref="P6:P11" si="2">O6/K6-1</f>
        <v>-0.359578947368421</v>
      </c>
      <c r="Q6" s="287">
        <f t="shared" ref="Q6:Q12" si="3">O6-K6</f>
        <v>-854</v>
      </c>
      <c r="R6" s="288">
        <f>O6/C6-1</f>
        <v>-0.29024731684554361</v>
      </c>
      <c r="S6" s="287">
        <f>O6-C6</f>
        <v>-622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1627</v>
      </c>
      <c r="D7" s="290">
        <v>5929</v>
      </c>
      <c r="E7" s="290">
        <v>1831</v>
      </c>
      <c r="F7" s="291">
        <f t="shared" ref="F7:F12" si="4">E7/$E$6</f>
        <v>0.85962441314553995</v>
      </c>
      <c r="G7" s="290">
        <v>2283</v>
      </c>
      <c r="H7" s="292">
        <f>G7/E7-1</f>
        <v>0.24685963954123435</v>
      </c>
      <c r="I7" s="293">
        <f>G7-E7</f>
        <v>452</v>
      </c>
      <c r="J7" s="291">
        <f>G7/$G$6</f>
        <v>0.81681574239713772</v>
      </c>
      <c r="K7" s="290">
        <v>1955</v>
      </c>
      <c r="L7" s="294">
        <f t="shared" si="0"/>
        <v>-0.14367060884800698</v>
      </c>
      <c r="M7" s="295">
        <f t="shared" si="1"/>
        <v>-328</v>
      </c>
      <c r="N7" s="291">
        <f>K7/$K$6</f>
        <v>0.82315789473684209</v>
      </c>
      <c r="O7" s="290">
        <v>1162</v>
      </c>
      <c r="P7" s="292">
        <f t="shared" si="2"/>
        <v>-0.40562659846547311</v>
      </c>
      <c r="Q7" s="293">
        <f t="shared" si="3"/>
        <v>-793</v>
      </c>
      <c r="R7" s="292">
        <f t="shared" ref="R7:R10" si="5">O7/C7-1</f>
        <v>-0.28580208973570986</v>
      </c>
      <c r="S7" s="293">
        <f t="shared" ref="S7:S10" si="6">O7-C7</f>
        <v>-465</v>
      </c>
      <c r="T7" s="291">
        <f>O7/$O$6</f>
        <v>0.76397107166337941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474</v>
      </c>
      <c r="D8" s="296">
        <v>0</v>
      </c>
      <c r="E8" s="296">
        <v>426</v>
      </c>
      <c r="F8" s="297">
        <f t="shared" si="4"/>
        <v>0.2</v>
      </c>
      <c r="G8" s="296">
        <v>270</v>
      </c>
      <c r="H8" s="298">
        <f>IFERROR(G8/E8-1,"-")</f>
        <v>-0.36619718309859151</v>
      </c>
      <c r="I8" s="299">
        <f t="shared" ref="I8:I12" si="7">G8-E8</f>
        <v>-156</v>
      </c>
      <c r="J8" s="297">
        <f t="shared" ref="J8:J12" si="8">G8/$G$6</f>
        <v>9.6601073345259386E-2</v>
      </c>
      <c r="K8" s="296">
        <v>1039</v>
      </c>
      <c r="L8" s="300">
        <f>IFERROR(K8/G8-1,"-")</f>
        <v>2.8481481481481481</v>
      </c>
      <c r="M8" s="301">
        <f>IF(G8=0,"nd",K8-G8)</f>
        <v>769</v>
      </c>
      <c r="N8" s="302">
        <f t="shared" ref="N8:N12" si="9">K8/$K$6</f>
        <v>0.43747368421052629</v>
      </c>
      <c r="O8" s="296">
        <v>153</v>
      </c>
      <c r="P8" s="300">
        <f>IFERROR(O8/K8-1,"-")</f>
        <v>-0.85274302213666986</v>
      </c>
      <c r="Q8" s="303">
        <f t="shared" si="3"/>
        <v>-886</v>
      </c>
      <c r="R8" s="300">
        <f>IFERROR(O8/C8-1,"-")</f>
        <v>-0.67721518987341778</v>
      </c>
      <c r="S8" s="303">
        <f t="shared" si="6"/>
        <v>-321</v>
      </c>
      <c r="T8" s="302">
        <f t="shared" ref="T8:T12" si="10">O8/$O$6</f>
        <v>0.10059171597633136</v>
      </c>
      <c r="V8" s="37"/>
      <c r="W8" s="101"/>
      <c r="AE8" s="1"/>
    </row>
    <row r="9" spans="1:31" s="4" customFormat="1" x14ac:dyDescent="0.25">
      <c r="B9" s="121" t="s">
        <v>61</v>
      </c>
      <c r="C9" s="296">
        <v>1153</v>
      </c>
      <c r="D9" s="296">
        <v>0</v>
      </c>
      <c r="E9" s="296">
        <v>1405</v>
      </c>
      <c r="F9" s="302">
        <f t="shared" si="4"/>
        <v>0.65962441314553988</v>
      </c>
      <c r="G9" s="296">
        <v>2013</v>
      </c>
      <c r="H9" s="298">
        <f>IFERROR(G9/E9-1,"-")</f>
        <v>0.43274021352313174</v>
      </c>
      <c r="I9" s="303">
        <f t="shared" si="7"/>
        <v>608</v>
      </c>
      <c r="J9" s="302">
        <f t="shared" si="8"/>
        <v>0.72021466905187836</v>
      </c>
      <c r="K9" s="296">
        <v>916</v>
      </c>
      <c r="L9" s="300">
        <f>IFERROR(K9/G9-1,"-")</f>
        <v>-0.54495777446597127</v>
      </c>
      <c r="M9" s="301">
        <f>IF(G9=0,"nd",K9-G9)</f>
        <v>-1097</v>
      </c>
      <c r="N9" s="302">
        <f t="shared" si="9"/>
        <v>0.3856842105263158</v>
      </c>
      <c r="O9" s="296">
        <v>1009</v>
      </c>
      <c r="P9" s="300">
        <f t="shared" si="2"/>
        <v>0.10152838427947608</v>
      </c>
      <c r="Q9" s="303">
        <f t="shared" si="3"/>
        <v>93</v>
      </c>
      <c r="R9" s="304">
        <f t="shared" si="5"/>
        <v>-0.12489158716392024</v>
      </c>
      <c r="S9" s="303">
        <f t="shared" si="6"/>
        <v>-144</v>
      </c>
      <c r="T9" s="302">
        <f t="shared" si="10"/>
        <v>0.66337935568704798</v>
      </c>
      <c r="V9" s="37"/>
      <c r="W9" s="101"/>
      <c r="AE9" s="1"/>
    </row>
    <row r="10" spans="1:31" s="4" customFormat="1" x14ac:dyDescent="0.25">
      <c r="B10" s="289" t="s">
        <v>195</v>
      </c>
      <c r="C10" s="305">
        <v>516</v>
      </c>
      <c r="D10" s="305">
        <v>244</v>
      </c>
      <c r="E10" s="305">
        <v>299</v>
      </c>
      <c r="F10" s="306">
        <f>IFERROR(E10/$E$6,"-")</f>
        <v>0.14037558685446008</v>
      </c>
      <c r="G10" s="305">
        <v>512</v>
      </c>
      <c r="H10" s="294">
        <f>IFERROR(G10/E10-1,"-")</f>
        <v>0.7123745819397993</v>
      </c>
      <c r="I10" s="295">
        <f>IFERROR(G10-E10,"-")</f>
        <v>213</v>
      </c>
      <c r="J10" s="306">
        <f>IFERROR(G10/$G$6,"-")</f>
        <v>0.18318425760286225</v>
      </c>
      <c r="K10" s="305">
        <v>420</v>
      </c>
      <c r="L10" s="294">
        <f>IFERROR(K10/G10-1,"-")</f>
        <v>-0.1796875</v>
      </c>
      <c r="M10" s="295">
        <f>IFERROR(K10-G10,"-")</f>
        <v>-92</v>
      </c>
      <c r="N10" s="306">
        <f>IFERROR(K10/$K$6,"-")</f>
        <v>0.17684210526315788</v>
      </c>
      <c r="O10" s="305">
        <v>359</v>
      </c>
      <c r="P10" s="294">
        <f>IFERROR(O10/K10-1,"-")</f>
        <v>-0.14523809523809528</v>
      </c>
      <c r="Q10" s="295">
        <f>IFERROR(O10-K10,"-")</f>
        <v>-61</v>
      </c>
      <c r="R10" s="294">
        <f t="shared" si="5"/>
        <v>-0.30426356589147285</v>
      </c>
      <c r="S10" s="295">
        <f t="shared" si="6"/>
        <v>-157</v>
      </c>
      <c r="T10" s="306">
        <f>IFERROR(O10/$O$6,"-")</f>
        <v>0.23602892833662065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97</v>
      </c>
      <c r="D11" s="296">
        <v>35</v>
      </c>
      <c r="E11" s="296">
        <v>173</v>
      </c>
      <c r="F11" s="302">
        <f t="shared" si="4"/>
        <v>8.1220657276995303E-2</v>
      </c>
      <c r="G11" s="296">
        <v>382</v>
      </c>
      <c r="H11" s="304">
        <f t="shared" ref="H11:H12" si="11">G11/E11-1</f>
        <v>1.2080924855491331</v>
      </c>
      <c r="I11" s="303">
        <f t="shared" si="7"/>
        <v>209</v>
      </c>
      <c r="J11" s="302">
        <f t="shared" si="8"/>
        <v>0.13667262969588551</v>
      </c>
      <c r="K11" s="296">
        <v>183</v>
      </c>
      <c r="L11" s="300">
        <f>K11/G11-1</f>
        <v>-0.52094240837696337</v>
      </c>
      <c r="M11" s="303">
        <f t="shared" si="1"/>
        <v>-199</v>
      </c>
      <c r="N11" s="302">
        <f t="shared" si="9"/>
        <v>7.7052631578947373E-2</v>
      </c>
      <c r="O11" s="296">
        <v>0</v>
      </c>
      <c r="P11" s="304">
        <f t="shared" si="2"/>
        <v>-1</v>
      </c>
      <c r="Q11" s="303">
        <f t="shared" si="3"/>
        <v>-183</v>
      </c>
      <c r="R11" s="304">
        <f t="shared" ref="R11:R12" si="12">O11/D11-1</f>
        <v>-1</v>
      </c>
      <c r="S11" s="303">
        <f t="shared" ref="S11:S12" si="13">O11-D11</f>
        <v>-35</v>
      </c>
      <c r="T11" s="302">
        <f t="shared" si="10"/>
        <v>0</v>
      </c>
      <c r="V11" s="37"/>
      <c r="W11" s="101"/>
      <c r="AE11" s="1"/>
    </row>
    <row r="12" spans="1:31" s="4" customFormat="1" hidden="1" x14ac:dyDescent="0.25">
      <c r="B12" s="121" t="s">
        <v>61</v>
      </c>
      <c r="C12" s="296">
        <v>0</v>
      </c>
      <c r="D12" s="296">
        <v>0</v>
      </c>
      <c r="E12" s="296">
        <v>0</v>
      </c>
      <c r="F12" s="302">
        <f t="shared" si="4"/>
        <v>0</v>
      </c>
      <c r="G12" s="296">
        <v>0</v>
      </c>
      <c r="H12" s="304" t="e">
        <f t="shared" si="11"/>
        <v>#DIV/0!</v>
      </c>
      <c r="I12" s="303">
        <f t="shared" si="7"/>
        <v>0</v>
      </c>
      <c r="J12" s="302">
        <f t="shared" si="8"/>
        <v>0</v>
      </c>
      <c r="K12" s="296">
        <v>0</v>
      </c>
      <c r="L12" s="300" t="e">
        <f t="shared" si="0"/>
        <v>#DIV/0!</v>
      </c>
      <c r="M12" s="303">
        <f t="shared" si="1"/>
        <v>0</v>
      </c>
      <c r="N12" s="302">
        <f t="shared" si="9"/>
        <v>0</v>
      </c>
      <c r="O12" s="296">
        <v>0</v>
      </c>
      <c r="P12" s="304" t="e">
        <f>O12/K12-1</f>
        <v>#DIV/0!</v>
      </c>
      <c r="Q12" s="303">
        <f t="shared" si="3"/>
        <v>0</v>
      </c>
      <c r="R12" s="304" t="e">
        <f t="shared" si="12"/>
        <v>#DIV/0!</v>
      </c>
      <c r="S12" s="303">
        <f t="shared" si="13"/>
        <v>0</v>
      </c>
      <c r="T12" s="302">
        <f t="shared" si="10"/>
        <v>0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8" spans="1:27" x14ac:dyDescent="0.25">
      <c r="A18" t="s">
        <v>196</v>
      </c>
    </row>
    <row r="19" spans="1:27" x14ac:dyDescent="0.25">
      <c r="AA19" t="str">
        <f>CONCATENATE("Hoteles: 
",FIXED(O7,0)," viajeros 
cuota: ",FIXED(T7*100,1),"%")</f>
        <v>Hoteles: 
1.162 viajeros 
cuota: 76,4%</v>
      </c>
    </row>
    <row r="20" spans="1:27" x14ac:dyDescent="0.25">
      <c r="AA20" t="str">
        <f>CONCATENATE("Apartamentos: 
",FIXED(O10,0)," viajeros
cuota: ",FIXED(T10*100,1),"%")</f>
        <v>Apartamentos: 
359 viajeros
cuota: 23,6%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197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193</v>
      </c>
      <c r="C134" s="287">
        <v>2143</v>
      </c>
      <c r="D134" s="271">
        <v>11021</v>
      </c>
      <c r="E134" s="271">
        <v>9118</v>
      </c>
      <c r="F134" s="271">
        <v>11280</v>
      </c>
      <c r="G134" s="272">
        <f>F134/E134-1</f>
        <v>0.23711340206185572</v>
      </c>
      <c r="H134" s="271">
        <f>F134-E134</f>
        <v>2162</v>
      </c>
      <c r="I134" s="272">
        <f>F134/F$134</f>
        <v>1</v>
      </c>
      <c r="J134" s="271">
        <v>10812</v>
      </c>
      <c r="K134" s="272">
        <f>J134/J$134</f>
        <v>1</v>
      </c>
      <c r="L134" s="272">
        <f>J134/F134-1</f>
        <v>-4.1489361702127692E-2</v>
      </c>
      <c r="M134" s="271">
        <f>J134-F134</f>
        <v>-468</v>
      </c>
      <c r="N134" s="272">
        <f>J134/D134-1</f>
        <v>-1.8963796388712484E-2</v>
      </c>
      <c r="O134" s="271">
        <f>J134-D134</f>
        <v>-209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1627</v>
      </c>
      <c r="D135" s="290">
        <v>8246</v>
      </c>
      <c r="E135" s="290">
        <v>6650</v>
      </c>
      <c r="F135" s="290">
        <v>8525</v>
      </c>
      <c r="G135" s="294">
        <f>IFERROR(F135/E135-1,"-")</f>
        <v>0.28195488721804507</v>
      </c>
      <c r="H135" s="290">
        <f t="shared" ref="H135:H138" si="14">F135-E135</f>
        <v>1875</v>
      </c>
      <c r="I135" s="292">
        <f>F135/F$134</f>
        <v>0.75576241134751776</v>
      </c>
      <c r="J135" s="290">
        <v>8441</v>
      </c>
      <c r="K135" s="291">
        <f t="shared" ref="K135:K138" si="15">J135/J$134</f>
        <v>0.78070662227155008</v>
      </c>
      <c r="L135" s="292">
        <f t="shared" ref="L135:L138" si="16">J135/F135-1</f>
        <v>-9.8533724340176265E-3</v>
      </c>
      <c r="M135" s="293">
        <f t="shared" ref="M135:M138" si="17">J135-F135</f>
        <v>-84</v>
      </c>
      <c r="N135" s="291">
        <f t="shared" ref="N135:N138" si="18">J135/D135-1</f>
        <v>2.364782925054576E-2</v>
      </c>
      <c r="O135" s="290">
        <f t="shared" ref="O135:O138" si="19">J135-D135</f>
        <v>195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474</v>
      </c>
      <c r="D136" s="296">
        <v>0</v>
      </c>
      <c r="E136" s="296">
        <v>71</v>
      </c>
      <c r="F136" s="296">
        <v>0</v>
      </c>
      <c r="G136" s="300">
        <f t="shared" ref="G136:G138" si="20">IFERROR(F136/E136-1,"-")</f>
        <v>-1</v>
      </c>
      <c r="H136" s="296">
        <f t="shared" si="14"/>
        <v>-71</v>
      </c>
      <c r="I136" s="304">
        <f t="shared" ref="I136:I138" si="21">F136/F$134</f>
        <v>0</v>
      </c>
      <c r="J136" s="296">
        <v>0</v>
      </c>
      <c r="K136" s="302">
        <f t="shared" si="15"/>
        <v>0</v>
      </c>
      <c r="L136" s="304" t="e">
        <f t="shared" si="16"/>
        <v>#DIV/0!</v>
      </c>
      <c r="M136" s="303">
        <f t="shared" si="17"/>
        <v>0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8246</v>
      </c>
      <c r="E137" s="296">
        <v>6579</v>
      </c>
      <c r="F137" s="296">
        <v>8525</v>
      </c>
      <c r="G137" s="298">
        <f t="shared" si="20"/>
        <v>0.29578963368293043</v>
      </c>
      <c r="H137" s="296">
        <f t="shared" si="14"/>
        <v>1946</v>
      </c>
      <c r="I137" s="308">
        <f t="shared" si="21"/>
        <v>0.75576241134751776</v>
      </c>
      <c r="J137" s="296">
        <v>8441</v>
      </c>
      <c r="K137" s="302">
        <f t="shared" si="15"/>
        <v>0.78070662227155008</v>
      </c>
      <c r="L137" s="304">
        <f t="shared" si="16"/>
        <v>-9.8533724340176265E-3</v>
      </c>
      <c r="M137" s="303">
        <f t="shared" si="17"/>
        <v>-84</v>
      </c>
      <c r="N137" s="302">
        <f t="shared" si="18"/>
        <v>2.364782925054576E-2</v>
      </c>
      <c r="O137" s="296">
        <f t="shared" si="19"/>
        <v>195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715</v>
      </c>
      <c r="D138" s="290">
        <v>2775</v>
      </c>
      <c r="E138" s="290">
        <v>2468</v>
      </c>
      <c r="F138" s="290">
        <v>2755</v>
      </c>
      <c r="G138" s="294">
        <f t="shared" si="20"/>
        <v>0.11628849270664499</v>
      </c>
      <c r="H138" s="290">
        <f t="shared" si="14"/>
        <v>287</v>
      </c>
      <c r="I138" s="292">
        <f t="shared" si="21"/>
        <v>0.24423758865248227</v>
      </c>
      <c r="J138" s="290">
        <v>2371</v>
      </c>
      <c r="K138" s="291">
        <f t="shared" si="15"/>
        <v>0.21929337772844987</v>
      </c>
      <c r="L138" s="292">
        <f t="shared" si="16"/>
        <v>-0.13938294010889296</v>
      </c>
      <c r="M138" s="293">
        <f t="shared" si="17"/>
        <v>-384</v>
      </c>
      <c r="N138" s="291">
        <f t="shared" si="18"/>
        <v>-0.14558558558558554</v>
      </c>
      <c r="O138" s="290">
        <f t="shared" si="19"/>
        <v>-404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24D76-46A4-4647-AC2A-D388CC8DAAA4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199</v>
      </c>
      <c r="C6" s="287">
        <v>731</v>
      </c>
      <c r="D6" s="287">
        <v>703</v>
      </c>
      <c r="E6" s="287">
        <v>1030</v>
      </c>
      <c r="F6" s="288">
        <f>E6/$E$6</f>
        <v>1</v>
      </c>
      <c r="G6" s="287">
        <v>1231</v>
      </c>
      <c r="H6" s="288">
        <f>G6/E6-1</f>
        <v>0.19514563106796112</v>
      </c>
      <c r="I6" s="287">
        <f>G6-E6</f>
        <v>201</v>
      </c>
      <c r="J6" s="288">
        <f>G6/$G$6</f>
        <v>1</v>
      </c>
      <c r="K6" s="287">
        <v>934</v>
      </c>
      <c r="L6" s="288">
        <f t="shared" ref="L6:L12" si="0">K6/G6-1</f>
        <v>-0.24126726238830221</v>
      </c>
      <c r="M6" s="287">
        <f t="shared" ref="M6:M12" si="1">K6-G6</f>
        <v>-297</v>
      </c>
      <c r="N6" s="288">
        <f>K6/$K$6</f>
        <v>1</v>
      </c>
      <c r="O6" s="287">
        <v>1003</v>
      </c>
      <c r="P6" s="288">
        <f t="shared" ref="P6:P11" si="2">O6/K6-1</f>
        <v>7.3875802997858564E-2</v>
      </c>
      <c r="Q6" s="287">
        <f t="shared" ref="Q6:Q12" si="3">O6-K6</f>
        <v>69</v>
      </c>
      <c r="R6" s="288">
        <f>O6/C6-1</f>
        <v>0.37209302325581395</v>
      </c>
      <c r="S6" s="287">
        <f>O6-C6</f>
        <v>272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634</v>
      </c>
      <c r="D7" s="290">
        <v>668</v>
      </c>
      <c r="E7" s="290">
        <v>857</v>
      </c>
      <c r="F7" s="291">
        <f t="shared" ref="F7:F12" si="4">E7/$E$6</f>
        <v>0.83203883495145636</v>
      </c>
      <c r="G7" s="290">
        <v>849</v>
      </c>
      <c r="H7" s="292">
        <f>G7/E7-1</f>
        <v>-9.334889148191361E-3</v>
      </c>
      <c r="I7" s="293">
        <f>G7-E7</f>
        <v>-8</v>
      </c>
      <c r="J7" s="291">
        <f>G7/$G$6</f>
        <v>0.68968318440292442</v>
      </c>
      <c r="K7" s="290">
        <v>751</v>
      </c>
      <c r="L7" s="294">
        <f t="shared" si="0"/>
        <v>-0.11542991755005894</v>
      </c>
      <c r="M7" s="295">
        <f t="shared" si="1"/>
        <v>-98</v>
      </c>
      <c r="N7" s="291">
        <f>K7/$K$6</f>
        <v>0.80406852248394001</v>
      </c>
      <c r="O7" s="290">
        <v>723</v>
      </c>
      <c r="P7" s="292">
        <f t="shared" si="2"/>
        <v>-3.7283621837549963E-2</v>
      </c>
      <c r="Q7" s="293">
        <f t="shared" si="3"/>
        <v>-28</v>
      </c>
      <c r="R7" s="292">
        <f t="shared" ref="R7:R10" si="5">O7/C7-1</f>
        <v>0.14037854889589907</v>
      </c>
      <c r="S7" s="293">
        <f t="shared" ref="S7:S10" si="6">O7-C7</f>
        <v>89</v>
      </c>
      <c r="T7" s="291">
        <f>O7/$O$6</f>
        <v>0.72083748753738786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0</v>
      </c>
      <c r="D8" s="296">
        <v>0</v>
      </c>
      <c r="E8" s="296">
        <v>71</v>
      </c>
      <c r="F8" s="297">
        <f t="shared" si="4"/>
        <v>6.8932038834951456E-2</v>
      </c>
      <c r="G8" s="296">
        <v>0</v>
      </c>
      <c r="H8" s="298">
        <f>IFERROR(G8/E8-1,"-")</f>
        <v>-1</v>
      </c>
      <c r="I8" s="299">
        <f t="shared" ref="I8:I12" si="7">G8-E8</f>
        <v>-71</v>
      </c>
      <c r="J8" s="297">
        <f t="shared" ref="J8:J12" si="8">G8/$G$6</f>
        <v>0</v>
      </c>
      <c r="K8" s="296">
        <v>0</v>
      </c>
      <c r="L8" s="300" t="str">
        <f>IFERROR(K8/G8-1,"-")</f>
        <v>-</v>
      </c>
      <c r="M8" s="301" t="str">
        <f>IF(G8=0,"nd",K8-G8)</f>
        <v>nd</v>
      </c>
      <c r="N8" s="302">
        <f t="shared" ref="N8:N12" si="9">K8/$K$6</f>
        <v>0</v>
      </c>
      <c r="O8" s="296">
        <v>0</v>
      </c>
      <c r="P8" s="300" t="str">
        <f>IFERROR(O8/K8-1,"-")</f>
        <v>-</v>
      </c>
      <c r="Q8" s="303">
        <f t="shared" si="3"/>
        <v>0</v>
      </c>
      <c r="R8" s="300" t="str">
        <f>IFERROR(O8/C8-1,"-")</f>
        <v>-</v>
      </c>
      <c r="S8" s="303">
        <f t="shared" si="6"/>
        <v>0</v>
      </c>
      <c r="T8" s="302">
        <f t="shared" ref="T8:T12" si="10">O8/$O$6</f>
        <v>0</v>
      </c>
      <c r="V8" s="37"/>
      <c r="W8" s="101"/>
      <c r="AE8" s="1"/>
    </row>
    <row r="9" spans="1:31" s="4" customFormat="1" x14ac:dyDescent="0.25">
      <c r="B9" s="121" t="s">
        <v>61</v>
      </c>
      <c r="C9" s="296">
        <v>634</v>
      </c>
      <c r="D9" s="296">
        <v>0</v>
      </c>
      <c r="E9" s="296">
        <v>786</v>
      </c>
      <c r="F9" s="302">
        <f t="shared" si="4"/>
        <v>0.76310679611650489</v>
      </c>
      <c r="G9" s="296">
        <v>849</v>
      </c>
      <c r="H9" s="298">
        <f>IFERROR(G9/E9-1,"-")</f>
        <v>8.0152671755725269E-2</v>
      </c>
      <c r="I9" s="303">
        <f t="shared" si="7"/>
        <v>63</v>
      </c>
      <c r="J9" s="302">
        <f t="shared" si="8"/>
        <v>0.68968318440292442</v>
      </c>
      <c r="K9" s="296">
        <v>751</v>
      </c>
      <c r="L9" s="300">
        <f>IFERROR(K9/G9-1,"-")</f>
        <v>-0.11542991755005894</v>
      </c>
      <c r="M9" s="301">
        <f>IF(G9=0,"nd",K9-G9)</f>
        <v>-98</v>
      </c>
      <c r="N9" s="302">
        <f t="shared" si="9"/>
        <v>0.80406852248394001</v>
      </c>
      <c r="O9" s="296">
        <v>723</v>
      </c>
      <c r="P9" s="300">
        <f t="shared" si="2"/>
        <v>-3.7283621837549963E-2</v>
      </c>
      <c r="Q9" s="303">
        <f t="shared" si="3"/>
        <v>-28</v>
      </c>
      <c r="R9" s="304">
        <f t="shared" si="5"/>
        <v>0.14037854889589907</v>
      </c>
      <c r="S9" s="303">
        <f t="shared" si="6"/>
        <v>89</v>
      </c>
      <c r="T9" s="302">
        <f t="shared" si="10"/>
        <v>0.72083748753738786</v>
      </c>
      <c r="V9" s="37"/>
      <c r="W9" s="101"/>
      <c r="AE9" s="1"/>
    </row>
    <row r="10" spans="1:31" s="4" customFormat="1" x14ac:dyDescent="0.25">
      <c r="B10" s="289" t="s">
        <v>195</v>
      </c>
      <c r="C10" s="305">
        <v>97</v>
      </c>
      <c r="D10" s="305">
        <v>35</v>
      </c>
      <c r="E10" s="305">
        <v>173</v>
      </c>
      <c r="F10" s="306">
        <f>IFERROR(E10/$E$6,"-")</f>
        <v>0.16796116504854369</v>
      </c>
      <c r="G10" s="305">
        <v>382</v>
      </c>
      <c r="H10" s="294">
        <f>IFERROR(G10/E10-1,"-")</f>
        <v>1.2080924855491331</v>
      </c>
      <c r="I10" s="295">
        <f>IFERROR(G10-E10,"-")</f>
        <v>209</v>
      </c>
      <c r="J10" s="306">
        <f>IFERROR(G10/$G$6,"-")</f>
        <v>0.31031681559707552</v>
      </c>
      <c r="K10" s="305">
        <v>183</v>
      </c>
      <c r="L10" s="294">
        <f>IFERROR(K10/G10-1,"-")</f>
        <v>-0.52094240837696337</v>
      </c>
      <c r="M10" s="295">
        <f>IFERROR(K10-G10,"-")</f>
        <v>-199</v>
      </c>
      <c r="N10" s="306">
        <f>IFERROR(K10/$K$6,"-")</f>
        <v>0.19593147751605997</v>
      </c>
      <c r="O10" s="305">
        <v>280</v>
      </c>
      <c r="P10" s="294">
        <f>IFERROR(O10/K10-1,"-")</f>
        <v>0.53005464480874309</v>
      </c>
      <c r="Q10" s="295">
        <f>IFERROR(O10-K10,"-")</f>
        <v>97</v>
      </c>
      <c r="R10" s="294">
        <f t="shared" si="5"/>
        <v>1.8865979381443299</v>
      </c>
      <c r="S10" s="295">
        <f t="shared" si="6"/>
        <v>183</v>
      </c>
      <c r="T10" s="306">
        <f>IFERROR(O10/$O$6,"-")</f>
        <v>0.27916251246261214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97</v>
      </c>
      <c r="D11" s="296">
        <v>35</v>
      </c>
      <c r="E11" s="296">
        <v>173</v>
      </c>
      <c r="F11" s="302">
        <f t="shared" si="4"/>
        <v>0.16796116504854369</v>
      </c>
      <c r="G11" s="296">
        <v>382</v>
      </c>
      <c r="H11" s="304">
        <f t="shared" ref="H11:H12" si="11">G11/E11-1</f>
        <v>1.2080924855491331</v>
      </c>
      <c r="I11" s="303">
        <f t="shared" si="7"/>
        <v>209</v>
      </c>
      <c r="J11" s="302">
        <f t="shared" si="8"/>
        <v>0.31031681559707552</v>
      </c>
      <c r="K11" s="296">
        <v>183</v>
      </c>
      <c r="L11" s="300">
        <f>K11/G11-1</f>
        <v>-0.52094240837696337</v>
      </c>
      <c r="M11" s="303">
        <f t="shared" si="1"/>
        <v>-199</v>
      </c>
      <c r="N11" s="302">
        <f t="shared" si="9"/>
        <v>0.19593147751605997</v>
      </c>
      <c r="O11" s="296">
        <v>0</v>
      </c>
      <c r="P11" s="304">
        <f t="shared" si="2"/>
        <v>-1</v>
      </c>
      <c r="Q11" s="303">
        <f t="shared" si="3"/>
        <v>-183</v>
      </c>
      <c r="R11" s="304">
        <f t="shared" ref="R11:R12" si="12">O11/D11-1</f>
        <v>-1</v>
      </c>
      <c r="S11" s="303">
        <f t="shared" ref="S11:S12" si="13">O11-D11</f>
        <v>-35</v>
      </c>
      <c r="T11" s="302">
        <f t="shared" si="10"/>
        <v>0</v>
      </c>
      <c r="V11" s="37"/>
      <c r="W11" s="101"/>
      <c r="AE11" s="1"/>
    </row>
    <row r="12" spans="1:31" s="4" customFormat="1" hidden="1" x14ac:dyDescent="0.25">
      <c r="B12" s="121" t="s">
        <v>61</v>
      </c>
      <c r="C12" s="296">
        <v>0</v>
      </c>
      <c r="D12" s="296">
        <v>0</v>
      </c>
      <c r="E12" s="296">
        <v>0</v>
      </c>
      <c r="F12" s="302">
        <f t="shared" si="4"/>
        <v>0</v>
      </c>
      <c r="G12" s="296">
        <v>0</v>
      </c>
      <c r="H12" s="304" t="e">
        <f t="shared" si="11"/>
        <v>#DIV/0!</v>
      </c>
      <c r="I12" s="303">
        <f t="shared" si="7"/>
        <v>0</v>
      </c>
      <c r="J12" s="302">
        <f t="shared" si="8"/>
        <v>0</v>
      </c>
      <c r="K12" s="296">
        <v>0</v>
      </c>
      <c r="L12" s="300" t="e">
        <f t="shared" si="0"/>
        <v>#DIV/0!</v>
      </c>
      <c r="M12" s="303">
        <f t="shared" si="1"/>
        <v>0</v>
      </c>
      <c r="N12" s="302">
        <f t="shared" si="9"/>
        <v>0</v>
      </c>
      <c r="O12" s="296">
        <v>0</v>
      </c>
      <c r="P12" s="304" t="e">
        <f>O12/K12-1</f>
        <v>#DIV/0!</v>
      </c>
      <c r="Q12" s="303">
        <f t="shared" si="3"/>
        <v>0</v>
      </c>
      <c r="R12" s="304" t="e">
        <f t="shared" si="12"/>
        <v>#DIV/0!</v>
      </c>
      <c r="S12" s="303">
        <f t="shared" si="13"/>
        <v>0</v>
      </c>
      <c r="T12" s="302">
        <f t="shared" si="10"/>
        <v>0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723 viajeros 
cuota: 72,1%</v>
      </c>
    </row>
    <row r="20" spans="27:27" x14ac:dyDescent="0.25">
      <c r="AA20" t="str">
        <f>CONCATENATE("Apartamentos: 
",FIXED(O10,0)," viajeros
cuota: ",FIXED(T10*100,1),"%")</f>
        <v>Apartamentos: 
280 viajeros
cuota: 27,9%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200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199</v>
      </c>
      <c r="C134" s="271">
        <v>6781</v>
      </c>
      <c r="D134" s="271">
        <v>11021</v>
      </c>
      <c r="E134" s="271">
        <v>9118</v>
      </c>
      <c r="F134" s="271">
        <v>11280</v>
      </c>
      <c r="G134" s="272">
        <f>F134/E134-1</f>
        <v>0.23711340206185572</v>
      </c>
      <c r="H134" s="271">
        <f>F134-E134</f>
        <v>2162</v>
      </c>
      <c r="I134" s="272">
        <f>F134/F$134</f>
        <v>1</v>
      </c>
      <c r="J134" s="271">
        <v>10812</v>
      </c>
      <c r="K134" s="272">
        <f>J134/J$134</f>
        <v>1</v>
      </c>
      <c r="L134" s="272">
        <f>J134/F134-1</f>
        <v>-4.1489361702127692E-2</v>
      </c>
      <c r="M134" s="271">
        <f>J134-F134</f>
        <v>-468</v>
      </c>
      <c r="N134" s="272">
        <f>J134/D134-1</f>
        <v>-1.8963796388712484E-2</v>
      </c>
      <c r="O134" s="271">
        <f>J134-D134</f>
        <v>-209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6066</v>
      </c>
      <c r="D135" s="290">
        <v>8246</v>
      </c>
      <c r="E135" s="290">
        <v>6650</v>
      </c>
      <c r="F135" s="290">
        <v>8525</v>
      </c>
      <c r="G135" s="294">
        <f>IFERROR(F135/E135-1,"-")</f>
        <v>0.28195488721804507</v>
      </c>
      <c r="H135" s="290">
        <f t="shared" ref="H135:H138" si="14">F135-E135</f>
        <v>1875</v>
      </c>
      <c r="I135" s="292">
        <f>F135/F$134</f>
        <v>0.75576241134751776</v>
      </c>
      <c r="J135" s="290">
        <v>8441</v>
      </c>
      <c r="K135" s="291">
        <f t="shared" ref="K135:K138" si="15">J135/J$134</f>
        <v>0.78070662227155008</v>
      </c>
      <c r="L135" s="292">
        <f t="shared" ref="L135:L138" si="16">J135/F135-1</f>
        <v>-9.8533724340176265E-3</v>
      </c>
      <c r="M135" s="293">
        <f t="shared" ref="M135:M138" si="17">J135-F135</f>
        <v>-84</v>
      </c>
      <c r="N135" s="291">
        <f t="shared" ref="N135:N138" si="18">J135/D135-1</f>
        <v>2.364782925054576E-2</v>
      </c>
      <c r="O135" s="290">
        <f t="shared" ref="O135:O138" si="19">J135-D135</f>
        <v>195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0</v>
      </c>
      <c r="E136" s="296">
        <v>71</v>
      </c>
      <c r="F136" s="296">
        <v>0</v>
      </c>
      <c r="G136" s="300">
        <f t="shared" ref="G136:G138" si="20">IFERROR(F136/E136-1,"-")</f>
        <v>-1</v>
      </c>
      <c r="H136" s="296">
        <f t="shared" si="14"/>
        <v>-71</v>
      </c>
      <c r="I136" s="304">
        <f t="shared" ref="I136:I138" si="21">F136/F$134</f>
        <v>0</v>
      </c>
      <c r="J136" s="296">
        <v>0</v>
      </c>
      <c r="K136" s="302">
        <f t="shared" si="15"/>
        <v>0</v>
      </c>
      <c r="L136" s="304" t="e">
        <f t="shared" si="16"/>
        <v>#DIV/0!</v>
      </c>
      <c r="M136" s="303">
        <f t="shared" si="17"/>
        <v>0</v>
      </c>
      <c r="N136" s="302" t="e">
        <f t="shared" si="18"/>
        <v>#DIV/0!</v>
      </c>
      <c r="O136" s="296">
        <f t="shared" si="19"/>
        <v>0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8246</v>
      </c>
      <c r="E137" s="296">
        <v>6579</v>
      </c>
      <c r="F137" s="296">
        <v>8525</v>
      </c>
      <c r="G137" s="298">
        <f t="shared" si="20"/>
        <v>0.29578963368293043</v>
      </c>
      <c r="H137" s="296">
        <f t="shared" si="14"/>
        <v>1946</v>
      </c>
      <c r="I137" s="308">
        <f t="shared" si="21"/>
        <v>0.75576241134751776</v>
      </c>
      <c r="J137" s="296">
        <v>8441</v>
      </c>
      <c r="K137" s="302">
        <f t="shared" si="15"/>
        <v>0.78070662227155008</v>
      </c>
      <c r="L137" s="304">
        <f t="shared" si="16"/>
        <v>-9.8533724340176265E-3</v>
      </c>
      <c r="M137" s="303">
        <f t="shared" si="17"/>
        <v>-84</v>
      </c>
      <c r="N137" s="302">
        <f t="shared" si="18"/>
        <v>2.364782925054576E-2</v>
      </c>
      <c r="O137" s="296">
        <f t="shared" si="19"/>
        <v>195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715</v>
      </c>
      <c r="D138" s="290">
        <v>2775</v>
      </c>
      <c r="E138" s="290">
        <v>2468</v>
      </c>
      <c r="F138" s="290">
        <v>2755</v>
      </c>
      <c r="G138" s="294">
        <f t="shared" si="20"/>
        <v>0.11628849270664499</v>
      </c>
      <c r="H138" s="290">
        <f t="shared" si="14"/>
        <v>287</v>
      </c>
      <c r="I138" s="292">
        <f t="shared" si="21"/>
        <v>0.24423758865248227</v>
      </c>
      <c r="J138" s="290">
        <v>2371</v>
      </c>
      <c r="K138" s="291">
        <f t="shared" si="15"/>
        <v>0.21929337772844987</v>
      </c>
      <c r="L138" s="292">
        <f t="shared" si="16"/>
        <v>-0.13938294010889296</v>
      </c>
      <c r="M138" s="293">
        <f t="shared" si="17"/>
        <v>-384</v>
      </c>
      <c r="N138" s="291">
        <f t="shared" si="18"/>
        <v>-0.14558558558558554</v>
      </c>
      <c r="O138" s="290">
        <f t="shared" si="19"/>
        <v>-404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89285-67F3-4178-BC68-00734B85A0C1}">
  <sheetPr>
    <tabColor rgb="FF336600"/>
  </sheetPr>
  <dimension ref="A3:A23"/>
  <sheetViews>
    <sheetView showGridLines="0" workbookViewId="0">
      <selection activeCell="E28" sqref="E28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F6B2F-7DC6-4B95-9186-D09E68846EC2}">
  <sheetPr>
    <tabColor theme="4" tint="0.39997558519241921"/>
  </sheetPr>
  <dimension ref="A1:AE142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192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315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30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201</v>
      </c>
      <c r="C6" s="287">
        <v>1412</v>
      </c>
      <c r="D6" s="287">
        <v>5470</v>
      </c>
      <c r="E6" s="287">
        <v>1100</v>
      </c>
      <c r="F6" s="288">
        <f>E6/$E$6</f>
        <v>1</v>
      </c>
      <c r="G6" s="287">
        <v>1564</v>
      </c>
      <c r="H6" s="288">
        <f>G6/E6-1</f>
        <v>0.42181818181818187</v>
      </c>
      <c r="I6" s="287">
        <f>G6-E6</f>
        <v>464</v>
      </c>
      <c r="J6" s="288">
        <f>G6/$G$6</f>
        <v>1</v>
      </c>
      <c r="K6" s="287">
        <v>1441</v>
      </c>
      <c r="L6" s="288">
        <f t="shared" ref="L6:L12" si="0">K6/G6-1</f>
        <v>-7.8644501278772427E-2</v>
      </c>
      <c r="M6" s="287">
        <f t="shared" ref="M6:M12" si="1">K6-G6</f>
        <v>-123</v>
      </c>
      <c r="N6" s="288">
        <f>K6/$K$6</f>
        <v>1</v>
      </c>
      <c r="O6" s="287">
        <v>518</v>
      </c>
      <c r="P6" s="288">
        <f t="shared" ref="P6:P11" si="2">O6/K6-1</f>
        <v>-0.64052741151977788</v>
      </c>
      <c r="Q6" s="287">
        <f t="shared" ref="Q6:Q12" si="3">O6-K6</f>
        <v>-923</v>
      </c>
      <c r="R6" s="288">
        <f>O6/C6-1</f>
        <v>-0.63314447592067991</v>
      </c>
      <c r="S6" s="287">
        <f>O6-C6</f>
        <v>-894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89" t="s">
        <v>194</v>
      </c>
      <c r="C7" s="290">
        <v>993</v>
      </c>
      <c r="D7" s="290">
        <v>5261</v>
      </c>
      <c r="E7" s="290">
        <v>974</v>
      </c>
      <c r="F7" s="291">
        <f t="shared" ref="F7:F12" si="4">E7/$E$6</f>
        <v>0.88545454545454549</v>
      </c>
      <c r="G7" s="290">
        <v>1434</v>
      </c>
      <c r="H7" s="292">
        <f>G7/E7-1</f>
        <v>0.47227926078028748</v>
      </c>
      <c r="I7" s="293">
        <f>G7-E7</f>
        <v>460</v>
      </c>
      <c r="J7" s="291">
        <f>G7/$G$6</f>
        <v>0.91687979539641939</v>
      </c>
      <c r="K7" s="290">
        <v>1204</v>
      </c>
      <c r="L7" s="294">
        <f t="shared" si="0"/>
        <v>-0.16039051603905163</v>
      </c>
      <c r="M7" s="295">
        <f t="shared" si="1"/>
        <v>-230</v>
      </c>
      <c r="N7" s="291">
        <f>K7/$K$6</f>
        <v>0.83553088133240805</v>
      </c>
      <c r="O7" s="290">
        <v>439</v>
      </c>
      <c r="P7" s="292">
        <f t="shared" si="2"/>
        <v>-0.63538205980066453</v>
      </c>
      <c r="Q7" s="293">
        <f t="shared" si="3"/>
        <v>-765</v>
      </c>
      <c r="R7" s="292">
        <f t="shared" ref="R7:R10" si="5">O7/C7-1</f>
        <v>-0.5579053373615307</v>
      </c>
      <c r="S7" s="293">
        <f t="shared" ref="S7:S10" si="6">O7-C7</f>
        <v>-554</v>
      </c>
      <c r="T7" s="291">
        <f>O7/$O$6</f>
        <v>0.84749034749034746</v>
      </c>
      <c r="V7" s="37"/>
      <c r="W7" s="101"/>
      <c r="AE7" s="1" t="s">
        <v>179</v>
      </c>
    </row>
    <row r="8" spans="1:31" s="4" customFormat="1" x14ac:dyDescent="0.25">
      <c r="B8" s="121" t="s">
        <v>62</v>
      </c>
      <c r="C8" s="296">
        <v>474</v>
      </c>
      <c r="D8" s="296">
        <v>0</v>
      </c>
      <c r="E8" s="296">
        <v>355</v>
      </c>
      <c r="F8" s="297">
        <f t="shared" si="4"/>
        <v>0.32272727272727275</v>
      </c>
      <c r="G8" s="296">
        <v>270</v>
      </c>
      <c r="H8" s="298">
        <f>IFERROR(G8/E8-1,"-")</f>
        <v>-0.23943661971830987</v>
      </c>
      <c r="I8" s="299">
        <f t="shared" ref="I8:I12" si="7">G8-E8</f>
        <v>-85</v>
      </c>
      <c r="J8" s="297">
        <f t="shared" ref="J8:J12" si="8">G8/$G$6</f>
        <v>0.17263427109974425</v>
      </c>
      <c r="K8" s="296">
        <v>1039</v>
      </c>
      <c r="L8" s="300">
        <f>IFERROR(K8/G8-1,"-")</f>
        <v>2.8481481481481481</v>
      </c>
      <c r="M8" s="301">
        <f>IF(G8=0,"nd",K8-G8)</f>
        <v>769</v>
      </c>
      <c r="N8" s="302">
        <f t="shared" ref="N8:N12" si="9">K8/$K$6</f>
        <v>0.72102706453851495</v>
      </c>
      <c r="O8" s="296">
        <v>153</v>
      </c>
      <c r="P8" s="300">
        <f>IFERROR(O8/K8-1,"-")</f>
        <v>-0.85274302213666986</v>
      </c>
      <c r="Q8" s="303">
        <f t="shared" si="3"/>
        <v>-886</v>
      </c>
      <c r="R8" s="300">
        <f>IFERROR(O8/C8-1,"-")</f>
        <v>-0.67721518987341778</v>
      </c>
      <c r="S8" s="303">
        <f t="shared" si="6"/>
        <v>-321</v>
      </c>
      <c r="T8" s="302">
        <f t="shared" ref="T8:T12" si="10">O8/$O$6</f>
        <v>0.29536679536679539</v>
      </c>
      <c r="V8" s="37"/>
      <c r="W8" s="101"/>
      <c r="AE8" s="1"/>
    </row>
    <row r="9" spans="1:31" s="4" customFormat="1" x14ac:dyDescent="0.25">
      <c r="B9" s="121" t="s">
        <v>61</v>
      </c>
      <c r="C9" s="296">
        <v>519</v>
      </c>
      <c r="D9" s="296">
        <v>0</v>
      </c>
      <c r="E9" s="296">
        <v>619</v>
      </c>
      <c r="F9" s="302">
        <f t="shared" si="4"/>
        <v>0.56272727272727274</v>
      </c>
      <c r="G9" s="296">
        <v>1164</v>
      </c>
      <c r="H9" s="298">
        <f>IFERROR(G9/E9-1,"-")</f>
        <v>0.88045234248788362</v>
      </c>
      <c r="I9" s="303">
        <f t="shared" si="7"/>
        <v>545</v>
      </c>
      <c r="J9" s="302">
        <f t="shared" si="8"/>
        <v>0.74424552429667523</v>
      </c>
      <c r="K9" s="296">
        <v>165</v>
      </c>
      <c r="L9" s="300">
        <f>IFERROR(K9/G9-1,"-")</f>
        <v>-0.85824742268041243</v>
      </c>
      <c r="M9" s="301">
        <f>IF(G9=0,"nd",K9-G9)</f>
        <v>-999</v>
      </c>
      <c r="N9" s="302">
        <f t="shared" si="9"/>
        <v>0.11450381679389313</v>
      </c>
      <c r="O9" s="296">
        <v>286</v>
      </c>
      <c r="P9" s="300">
        <f t="shared" si="2"/>
        <v>0.73333333333333339</v>
      </c>
      <c r="Q9" s="303">
        <f t="shared" si="3"/>
        <v>121</v>
      </c>
      <c r="R9" s="304">
        <f t="shared" si="5"/>
        <v>-0.44894026974951828</v>
      </c>
      <c r="S9" s="303">
        <f t="shared" si="6"/>
        <v>-233</v>
      </c>
      <c r="T9" s="302">
        <f t="shared" si="10"/>
        <v>0.55212355212355213</v>
      </c>
      <c r="V9" s="37"/>
      <c r="W9" s="101"/>
      <c r="AE9" s="1"/>
    </row>
    <row r="10" spans="1:31" s="4" customFormat="1" x14ac:dyDescent="0.25">
      <c r="B10" s="289" t="s">
        <v>195</v>
      </c>
      <c r="C10" s="305">
        <v>419</v>
      </c>
      <c r="D10" s="305">
        <v>209</v>
      </c>
      <c r="E10" s="305">
        <v>126</v>
      </c>
      <c r="F10" s="306">
        <f>IFERROR(E10/$E$6,"-")</f>
        <v>0.11454545454545455</v>
      </c>
      <c r="G10" s="305">
        <v>130</v>
      </c>
      <c r="H10" s="294">
        <f>IFERROR(G10/E10-1,"-")</f>
        <v>3.1746031746031855E-2</v>
      </c>
      <c r="I10" s="295">
        <f>IFERROR(G10-E10,"-")</f>
        <v>4</v>
      </c>
      <c r="J10" s="306">
        <f>IFERROR(G10/$G$6,"-")</f>
        <v>8.3120204603580564E-2</v>
      </c>
      <c r="K10" s="305">
        <v>237</v>
      </c>
      <c r="L10" s="294">
        <f>IFERROR(K10/G10-1,"-")</f>
        <v>0.82307692307692304</v>
      </c>
      <c r="M10" s="295">
        <f>IFERROR(K10-G10,"-")</f>
        <v>107</v>
      </c>
      <c r="N10" s="306">
        <f>IFERROR(K10/$K$6,"-")</f>
        <v>0.16446911866759195</v>
      </c>
      <c r="O10" s="305">
        <v>79</v>
      </c>
      <c r="P10" s="294">
        <f>IFERROR(O10/K10-1,"-")</f>
        <v>-0.66666666666666674</v>
      </c>
      <c r="Q10" s="295">
        <f>IFERROR(O10-K10,"-")</f>
        <v>-158</v>
      </c>
      <c r="R10" s="294">
        <f t="shared" si="5"/>
        <v>-0.8114558472553699</v>
      </c>
      <c r="S10" s="295">
        <f t="shared" si="6"/>
        <v>-340</v>
      </c>
      <c r="T10" s="306">
        <f>IFERROR(O10/$O$6,"-")</f>
        <v>0.15250965250965251</v>
      </c>
      <c r="V10" s="37"/>
      <c r="W10" s="101"/>
      <c r="AE10" s="1"/>
    </row>
    <row r="11" spans="1:31" s="4" customFormat="1" hidden="1" x14ac:dyDescent="0.25">
      <c r="B11" s="121" t="s">
        <v>62</v>
      </c>
      <c r="C11" s="296">
        <v>419</v>
      </c>
      <c r="D11" s="296">
        <v>209</v>
      </c>
      <c r="E11" s="296">
        <v>126</v>
      </c>
      <c r="F11" s="302">
        <f t="shared" si="4"/>
        <v>0.11454545454545455</v>
      </c>
      <c r="G11" s="296">
        <v>130</v>
      </c>
      <c r="H11" s="304">
        <f t="shared" ref="H11:H12" si="11">G11/E11-1</f>
        <v>3.1746031746031855E-2</v>
      </c>
      <c r="I11" s="303">
        <f t="shared" si="7"/>
        <v>4</v>
      </c>
      <c r="J11" s="302">
        <f t="shared" si="8"/>
        <v>8.3120204603580564E-2</v>
      </c>
      <c r="K11" s="296">
        <v>237</v>
      </c>
      <c r="L11" s="300">
        <f>K11/G11-1</f>
        <v>0.82307692307692304</v>
      </c>
      <c r="M11" s="303">
        <f t="shared" si="1"/>
        <v>107</v>
      </c>
      <c r="N11" s="302">
        <f t="shared" si="9"/>
        <v>0.16446911866759195</v>
      </c>
      <c r="O11" s="296">
        <v>0</v>
      </c>
      <c r="P11" s="304">
        <f t="shared" si="2"/>
        <v>-1</v>
      </c>
      <c r="Q11" s="303">
        <f t="shared" si="3"/>
        <v>-237</v>
      </c>
      <c r="R11" s="304">
        <f t="shared" ref="R11:R12" si="12">O11/D11-1</f>
        <v>-1</v>
      </c>
      <c r="S11" s="303">
        <f t="shared" ref="S11:S12" si="13">O11-D11</f>
        <v>-209</v>
      </c>
      <c r="T11" s="302">
        <f t="shared" si="10"/>
        <v>0</v>
      </c>
      <c r="V11" s="37"/>
      <c r="W11" s="101"/>
      <c r="AE11" s="1"/>
    </row>
    <row r="12" spans="1:31" s="4" customFormat="1" hidden="1" x14ac:dyDescent="0.25">
      <c r="B12" s="121" t="s">
        <v>61</v>
      </c>
      <c r="C12" s="296">
        <v>0</v>
      </c>
      <c r="D12" s="296">
        <v>0</v>
      </c>
      <c r="E12" s="296">
        <v>0</v>
      </c>
      <c r="F12" s="302">
        <f t="shared" si="4"/>
        <v>0</v>
      </c>
      <c r="G12" s="296">
        <v>0</v>
      </c>
      <c r="H12" s="304" t="e">
        <f t="shared" si="11"/>
        <v>#DIV/0!</v>
      </c>
      <c r="I12" s="303">
        <f t="shared" si="7"/>
        <v>0</v>
      </c>
      <c r="J12" s="302">
        <f t="shared" si="8"/>
        <v>0</v>
      </c>
      <c r="K12" s="296">
        <v>0</v>
      </c>
      <c r="L12" s="300" t="e">
        <f t="shared" si="0"/>
        <v>#DIV/0!</v>
      </c>
      <c r="M12" s="303">
        <f t="shared" si="1"/>
        <v>0</v>
      </c>
      <c r="N12" s="302">
        <f t="shared" si="9"/>
        <v>0</v>
      </c>
      <c r="O12" s="296">
        <v>0</v>
      </c>
      <c r="P12" s="304" t="e">
        <f>O12/K12-1</f>
        <v>#DIV/0!</v>
      </c>
      <c r="Q12" s="303">
        <f t="shared" si="3"/>
        <v>0</v>
      </c>
      <c r="R12" s="304" t="e">
        <f t="shared" si="12"/>
        <v>#DIV/0!</v>
      </c>
      <c r="S12" s="303">
        <f t="shared" si="13"/>
        <v>0</v>
      </c>
      <c r="T12" s="302">
        <f t="shared" si="10"/>
        <v>0</v>
      </c>
      <c r="V12" s="37"/>
      <c r="W12" s="101"/>
      <c r="AE12" s="1"/>
    </row>
    <row r="13" spans="1:31" s="4" customFormat="1" ht="7.5" customHeight="1" x14ac:dyDescent="0.25">
      <c r="B13" s="279"/>
      <c r="C13" s="279"/>
      <c r="D13" s="279"/>
      <c r="E13" s="279"/>
      <c r="F13" s="279"/>
      <c r="G13" s="279"/>
      <c r="H13" s="279"/>
      <c r="I13" s="279"/>
      <c r="J13" s="279"/>
      <c r="K13" s="279"/>
      <c r="L13" s="307"/>
      <c r="M13" s="279"/>
      <c r="N13" s="279"/>
      <c r="O13" s="279"/>
      <c r="P13" s="279"/>
      <c r="Q13" s="279"/>
      <c r="R13" s="279"/>
      <c r="S13" s="279"/>
      <c r="T13" s="279"/>
      <c r="AE13" s="1" t="s">
        <v>184</v>
      </c>
    </row>
    <row r="14" spans="1:31" s="4" customFormat="1" x14ac:dyDescent="0.25">
      <c r="B14" s="200" t="s">
        <v>185</v>
      </c>
      <c r="C14" s="200"/>
      <c r="D14" s="200"/>
      <c r="E14" s="200"/>
      <c r="F14" s="200"/>
      <c r="G14" s="200"/>
      <c r="H14" s="200"/>
      <c r="I14" s="200"/>
      <c r="J14" s="200"/>
      <c r="K14" s="200"/>
      <c r="L14" s="200"/>
      <c r="M14" s="200"/>
      <c r="N14" s="200"/>
      <c r="O14" s="200"/>
      <c r="P14" s="200"/>
      <c r="Q14" s="200"/>
      <c r="R14" s="200"/>
      <c r="S14" s="200"/>
      <c r="T14" s="200"/>
      <c r="AE14" s="1" t="s">
        <v>186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439 viajeros 
cuota: 84,7%</v>
      </c>
    </row>
    <row r="20" spans="27:27" x14ac:dyDescent="0.25">
      <c r="AA20" t="str">
        <f>CONCATENATE("Apartamentos: 
",FIXED(O10,0)," viajeros
cuota: ",FIXED(T10*100,1),"%")</f>
        <v>Apartamentos: 
79 viajeros
cuota: 15,3%</v>
      </c>
    </row>
    <row r="38" spans="2:31" s="4" customFormat="1" ht="15.75" hidden="1" customHeight="1" thickBot="1" x14ac:dyDescent="0.3">
      <c r="B38" s="12" t="s">
        <v>187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0"/>
      <c r="D40" s="110"/>
      <c r="E40" s="110"/>
      <c r="F40" s="110"/>
      <c r="G40" s="110"/>
      <c r="H40" s="110"/>
      <c r="I40" s="110"/>
      <c r="J40" s="110"/>
      <c r="K40" s="15">
        <v>2020</v>
      </c>
      <c r="L40" s="15"/>
      <c r="M40" s="15"/>
      <c r="N40" s="15" t="s">
        <v>188</v>
      </c>
      <c r="O40" s="15">
        <v>2021</v>
      </c>
      <c r="P40" s="15" t="s">
        <v>188</v>
      </c>
      <c r="Q40" s="15" t="s">
        <v>189</v>
      </c>
      <c r="R40" s="15" t="s">
        <v>190</v>
      </c>
      <c r="S40" s="15" t="s">
        <v>191</v>
      </c>
      <c r="T40" s="110"/>
      <c r="AE40" s="1"/>
    </row>
    <row r="41" spans="2:31" s="4" customFormat="1" ht="18.75" hidden="1" x14ac:dyDescent="0.3">
      <c r="B41" s="267" t="s">
        <v>175</v>
      </c>
      <c r="C41" s="268"/>
      <c r="D41" s="268"/>
      <c r="E41" s="268"/>
      <c r="F41" s="268"/>
      <c r="G41" s="268"/>
      <c r="H41" s="268"/>
      <c r="I41" s="268"/>
      <c r="J41" s="268"/>
      <c r="K41" s="268">
        <v>1824653</v>
      </c>
      <c r="L41" s="268"/>
      <c r="M41" s="268"/>
      <c r="N41" s="269"/>
      <c r="O41" s="268">
        <v>2354005</v>
      </c>
      <c r="P41" s="269"/>
      <c r="Q41" s="269">
        <v>1</v>
      </c>
      <c r="R41" s="269">
        <v>0.2901110512519367</v>
      </c>
      <c r="S41" s="268">
        <v>529352</v>
      </c>
      <c r="T41" s="280"/>
      <c r="AE41" s="1"/>
    </row>
    <row r="42" spans="2:31" ht="18.75" hidden="1" x14ac:dyDescent="0.3">
      <c r="B42" s="267" t="s">
        <v>176</v>
      </c>
      <c r="C42" s="268"/>
      <c r="D42" s="268"/>
      <c r="E42" s="268"/>
      <c r="F42" s="268"/>
      <c r="G42" s="268"/>
      <c r="H42" s="268"/>
      <c r="I42" s="268"/>
      <c r="J42" s="268"/>
      <c r="K42" s="268">
        <v>603938</v>
      </c>
      <c r="L42" s="268"/>
      <c r="M42" s="268"/>
      <c r="N42" s="269">
        <v>1</v>
      </c>
      <c r="O42" s="268">
        <v>936181</v>
      </c>
      <c r="P42" s="269">
        <v>1</v>
      </c>
      <c r="Q42" s="269">
        <v>0.39769711619134201</v>
      </c>
      <c r="R42" s="269">
        <v>0.55012766211101138</v>
      </c>
      <c r="S42" s="268">
        <v>332243</v>
      </c>
      <c r="T42" s="280"/>
      <c r="AE42" s="1" t="s">
        <v>177</v>
      </c>
    </row>
    <row r="43" spans="2:31" ht="15.75" hidden="1" x14ac:dyDescent="0.25">
      <c r="B43" s="270" t="s">
        <v>100</v>
      </c>
      <c r="C43" s="271"/>
      <c r="D43" s="271"/>
      <c r="E43" s="271"/>
      <c r="F43" s="271"/>
      <c r="G43" s="271"/>
      <c r="H43" s="271"/>
      <c r="I43" s="271"/>
      <c r="J43" s="271"/>
      <c r="K43" s="271">
        <v>276550.36166633503</v>
      </c>
      <c r="L43" s="271"/>
      <c r="M43" s="271"/>
      <c r="N43" s="272">
        <v>0.45791184139155844</v>
      </c>
      <c r="O43" s="271">
        <v>430252.45635520399</v>
      </c>
      <c r="P43" s="272">
        <v>0.4595825554622493</v>
      </c>
      <c r="Q43" s="272">
        <v>0.18277465695918402</v>
      </c>
      <c r="R43" s="272">
        <v>0.55578337978930015</v>
      </c>
      <c r="S43" s="271">
        <v>153702.09468886897</v>
      </c>
      <c r="T43" s="281"/>
      <c r="AE43" s="1" t="s">
        <v>178</v>
      </c>
    </row>
    <row r="44" spans="2:31" s="4" customFormat="1" hidden="1" x14ac:dyDescent="0.25">
      <c r="B44" s="273" t="s">
        <v>103</v>
      </c>
      <c r="C44" s="274"/>
      <c r="D44" s="274"/>
      <c r="E44" s="274"/>
      <c r="F44" s="274"/>
      <c r="G44" s="274"/>
      <c r="H44" s="274"/>
      <c r="I44" s="274"/>
      <c r="J44" s="274"/>
      <c r="K44" s="274">
        <v>327387.63833385095</v>
      </c>
      <c r="L44" s="274"/>
      <c r="M44" s="274"/>
      <c r="N44" s="277">
        <v>0.54208815860874948</v>
      </c>
      <c r="O44" s="274">
        <v>505927.5436448183</v>
      </c>
      <c r="P44" s="277">
        <v>0.54041637636826456</v>
      </c>
      <c r="Q44" s="277">
        <v>0.21492203442423372</v>
      </c>
      <c r="R44" s="275">
        <v>0.54534711884540576</v>
      </c>
      <c r="S44" s="276">
        <v>178539.90531096736</v>
      </c>
      <c r="T44" s="283"/>
      <c r="AE44" s="1" t="s">
        <v>179</v>
      </c>
    </row>
    <row r="45" spans="2:31" s="4" customFormat="1" hidden="1" x14ac:dyDescent="0.25">
      <c r="B45" s="278" t="s">
        <v>180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181</v>
      </c>
    </row>
    <row r="46" spans="2:31" s="4" customFormat="1" hidden="1" x14ac:dyDescent="0.25">
      <c r="B46" s="278" t="s">
        <v>182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183</v>
      </c>
    </row>
    <row r="47" spans="2:31" s="4" customFormat="1" ht="7.5" hidden="1" customHeight="1" x14ac:dyDescent="0.25">
      <c r="B47" s="279"/>
      <c r="C47" s="279"/>
      <c r="D47" s="279"/>
      <c r="E47" s="279"/>
      <c r="F47" s="279"/>
      <c r="G47" s="279"/>
      <c r="H47" s="279"/>
      <c r="I47" s="279"/>
      <c r="J47" s="279"/>
      <c r="K47" s="279"/>
      <c r="L47" s="279"/>
      <c r="M47" s="279"/>
      <c r="N47" s="279"/>
      <c r="O47" s="279"/>
      <c r="P47" s="279"/>
      <c r="Q47" s="279"/>
      <c r="R47" s="279"/>
      <c r="S47" s="279"/>
      <c r="AE47" s="1" t="s">
        <v>184</v>
      </c>
    </row>
    <row r="48" spans="2:31" s="4" customFormat="1" hidden="1" x14ac:dyDescent="0.25">
      <c r="B48" s="66" t="s">
        <v>185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84"/>
      <c r="AE48" s="1" t="s">
        <v>186</v>
      </c>
    </row>
    <row r="49" spans="3:31" s="4" customFormat="1" hidden="1" x14ac:dyDescent="0.25">
      <c r="AE49" s="1"/>
    </row>
    <row r="50" spans="3:31" hidden="1" x14ac:dyDescent="0.25">
      <c r="C50" s="151"/>
      <c r="D50" s="151"/>
      <c r="E50" s="151"/>
      <c r="F50" s="151"/>
      <c r="G50" s="151"/>
      <c r="H50" s="151"/>
      <c r="I50" s="151"/>
      <c r="J50" s="151"/>
      <c r="K50" s="151">
        <v>0.54208815860874948</v>
      </c>
      <c r="L50" s="151"/>
      <c r="M50" s="151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1" t="s">
        <v>202</v>
      </c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216">
        <v>2020</v>
      </c>
      <c r="D133" s="216">
        <v>2021</v>
      </c>
      <c r="E133" s="216">
        <v>2022</v>
      </c>
      <c r="F133" s="216">
        <v>2023</v>
      </c>
      <c r="G133" s="204" t="str">
        <f>CONCATENATE("var. ",RIGHT(F133,2),"/",RIGHT(E133,2))</f>
        <v>var. 23/22</v>
      </c>
      <c r="H133" s="204" t="str">
        <f>CONCATENATE("dif. ",RIGHT(F133,2),"/",RIGHT(E133,2))</f>
        <v>dif. 23/22</v>
      </c>
      <c r="I133" s="286" t="str">
        <f>CONCATENATE("%/s total Tenerife ",RIGHT(F133,4))</f>
        <v>%/s total Tenerife 2023</v>
      </c>
      <c r="J133" s="216">
        <v>2024</v>
      </c>
      <c r="K133" s="286" t="str">
        <f>CONCATENATE("%/s total Tenerife ",RIGHT(J133,4))</f>
        <v>%/s total Tenerife 2024</v>
      </c>
      <c r="L133" s="204" t="str">
        <f>CONCATENATE("var. ",RIGHT(J133,2),"/",RIGHT(F133,2))</f>
        <v>var. 24/23</v>
      </c>
      <c r="M133" s="204" t="str">
        <f>CONCATENATE("dif. ",RIGHT(J133,2),"/",RIGHT(F133,2))</f>
        <v>dif. 24/23</v>
      </c>
      <c r="N133" s="204" t="str">
        <f>CONCATENATE("var. ",RIGHT(J133,2),"/",RIGHT(D133,2))</f>
        <v>var. 24/21</v>
      </c>
      <c r="O133" s="204" t="str">
        <f>CONCATENATE("dif. ",RIGHT(J133,2),"/",RIGHT(D133,2))</f>
        <v>dif. 24/21</v>
      </c>
      <c r="Z133" s="1"/>
    </row>
    <row r="134" spans="1:31" ht="18.75" x14ac:dyDescent="0.3">
      <c r="A134" s="4"/>
      <c r="B134" s="267" t="s">
        <v>201</v>
      </c>
      <c r="C134" s="271">
        <v>20058</v>
      </c>
      <c r="D134" s="271">
        <v>34195</v>
      </c>
      <c r="E134" s="271">
        <v>19943</v>
      </c>
      <c r="F134" s="271">
        <v>20738</v>
      </c>
      <c r="G134" s="272">
        <f>F134/E134-1</f>
        <v>3.9863611292182632E-2</v>
      </c>
      <c r="H134" s="271">
        <f>F134-E134</f>
        <v>795</v>
      </c>
      <c r="I134" s="272">
        <f>F134/F$134</f>
        <v>1</v>
      </c>
      <c r="J134" s="271">
        <v>18376</v>
      </c>
      <c r="K134" s="272">
        <f>J134/J$134</f>
        <v>1</v>
      </c>
      <c r="L134" s="272">
        <f>J134/F134-1</f>
        <v>-0.1138971935577201</v>
      </c>
      <c r="M134" s="271">
        <f>J134-F134</f>
        <v>-2362</v>
      </c>
      <c r="N134" s="272">
        <f>J134/D134-1</f>
        <v>-0.46261149290831993</v>
      </c>
      <c r="O134" s="271">
        <f>J134-D134</f>
        <v>-15819</v>
      </c>
      <c r="Q134" s="37"/>
      <c r="R134" s="101"/>
      <c r="Z134" s="1" t="s">
        <v>177</v>
      </c>
      <c r="AE134"/>
    </row>
    <row r="135" spans="1:31" s="4" customFormat="1" x14ac:dyDescent="0.25">
      <c r="B135" s="289" t="s">
        <v>194</v>
      </c>
      <c r="C135" s="290">
        <v>16366</v>
      </c>
      <c r="D135" s="290">
        <v>29524</v>
      </c>
      <c r="E135" s="290">
        <v>14679</v>
      </c>
      <c r="F135" s="290">
        <v>14638</v>
      </c>
      <c r="G135" s="294">
        <f>IFERROR(F135/E135-1,"-")</f>
        <v>-2.7931057973976658E-3</v>
      </c>
      <c r="H135" s="290">
        <f t="shared" ref="H135:H138" si="14">F135-E135</f>
        <v>-41</v>
      </c>
      <c r="I135" s="292">
        <f>F135/F$134</f>
        <v>0.70585398784839426</v>
      </c>
      <c r="J135" s="290">
        <v>13022</v>
      </c>
      <c r="K135" s="291">
        <f t="shared" ref="K135:K138" si="15">J135/J$134</f>
        <v>0.70864170657379189</v>
      </c>
      <c r="L135" s="292">
        <f t="shared" ref="L135:L138" si="16">J135/F135-1</f>
        <v>-0.11039759529990434</v>
      </c>
      <c r="M135" s="293">
        <f t="shared" ref="M135:M138" si="17">J135-F135</f>
        <v>-1616</v>
      </c>
      <c r="N135" s="291">
        <f t="shared" ref="N135:N138" si="18">J135/D135-1</f>
        <v>-0.55893510364449261</v>
      </c>
      <c r="O135" s="290">
        <f t="shared" ref="O135:O138" si="19">J135-D135</f>
        <v>-16502</v>
      </c>
      <c r="Q135" s="37"/>
      <c r="R135" s="101"/>
      <c r="Z135" s="1" t="s">
        <v>179</v>
      </c>
    </row>
    <row r="136" spans="1:31" s="4" customFormat="1" x14ac:dyDescent="0.25">
      <c r="B136" s="121" t="s">
        <v>62</v>
      </c>
      <c r="C136" s="296">
        <v>0</v>
      </c>
      <c r="D136" s="296">
        <v>9339</v>
      </c>
      <c r="E136" s="296">
        <v>5415</v>
      </c>
      <c r="F136" s="296">
        <v>7999</v>
      </c>
      <c r="G136" s="300">
        <f t="shared" ref="G136:G138" si="20">IFERROR(F136/E136-1,"-")</f>
        <v>0.47719298245614028</v>
      </c>
      <c r="H136" s="296">
        <f t="shared" si="14"/>
        <v>2584</v>
      </c>
      <c r="I136" s="304">
        <f t="shared" ref="I136:I138" si="21">F136/F$134</f>
        <v>0.3857170411804417</v>
      </c>
      <c r="J136" s="296">
        <v>6701</v>
      </c>
      <c r="K136" s="302">
        <f t="shared" si="15"/>
        <v>0.364660426643448</v>
      </c>
      <c r="L136" s="304">
        <f t="shared" si="16"/>
        <v>-0.16227028378547315</v>
      </c>
      <c r="M136" s="303">
        <f t="shared" si="17"/>
        <v>-1298</v>
      </c>
      <c r="N136" s="302">
        <f t="shared" si="18"/>
        <v>-0.28247135667630363</v>
      </c>
      <c r="O136" s="296">
        <f t="shared" si="19"/>
        <v>-2638</v>
      </c>
      <c r="Q136" s="37"/>
      <c r="R136" s="101"/>
      <c r="Z136" s="1"/>
    </row>
    <row r="137" spans="1:31" s="4" customFormat="1" x14ac:dyDescent="0.25">
      <c r="B137" s="121" t="s">
        <v>61</v>
      </c>
      <c r="C137" s="296">
        <v>0</v>
      </c>
      <c r="D137" s="296">
        <v>20185</v>
      </c>
      <c r="E137" s="296">
        <v>9264</v>
      </c>
      <c r="F137" s="296">
        <v>6639</v>
      </c>
      <c r="G137" s="298">
        <f t="shared" si="20"/>
        <v>-0.28335492227979275</v>
      </c>
      <c r="H137" s="296">
        <f t="shared" si="14"/>
        <v>-2625</v>
      </c>
      <c r="I137" s="308">
        <f t="shared" si="21"/>
        <v>0.32013694666795256</v>
      </c>
      <c r="J137" s="296">
        <v>6321</v>
      </c>
      <c r="K137" s="302">
        <f t="shared" si="15"/>
        <v>0.34398127993034394</v>
      </c>
      <c r="L137" s="304">
        <f t="shared" si="16"/>
        <v>-4.7898779936737412E-2</v>
      </c>
      <c r="M137" s="303">
        <f t="shared" si="17"/>
        <v>-318</v>
      </c>
      <c r="N137" s="302">
        <f t="shared" si="18"/>
        <v>-0.68684666831805796</v>
      </c>
      <c r="O137" s="296">
        <f t="shared" si="19"/>
        <v>-13864</v>
      </c>
      <c r="Q137" s="37"/>
      <c r="R137" s="101"/>
      <c r="Z137" s="1"/>
    </row>
    <row r="138" spans="1:31" s="4" customFormat="1" x14ac:dyDescent="0.25">
      <c r="B138" s="289" t="s">
        <v>195</v>
      </c>
      <c r="C138" s="290">
        <v>3692</v>
      </c>
      <c r="D138" s="290">
        <v>4671</v>
      </c>
      <c r="E138" s="290">
        <v>5264</v>
      </c>
      <c r="F138" s="290">
        <v>6100</v>
      </c>
      <c r="G138" s="294">
        <f t="shared" si="20"/>
        <v>0.15881458966565343</v>
      </c>
      <c r="H138" s="290">
        <f t="shared" si="14"/>
        <v>836</v>
      </c>
      <c r="I138" s="292">
        <f t="shared" si="21"/>
        <v>0.29414601215160574</v>
      </c>
      <c r="J138" s="290">
        <v>5354</v>
      </c>
      <c r="K138" s="291">
        <f t="shared" si="15"/>
        <v>0.29135829342620811</v>
      </c>
      <c r="L138" s="292">
        <f t="shared" si="16"/>
        <v>-0.12229508196721306</v>
      </c>
      <c r="M138" s="293">
        <f t="shared" si="17"/>
        <v>-746</v>
      </c>
      <c r="N138" s="291">
        <f t="shared" si="18"/>
        <v>0.14622136587454504</v>
      </c>
      <c r="O138" s="290">
        <f t="shared" si="19"/>
        <v>683</v>
      </c>
      <c r="Q138" s="37"/>
      <c r="R138" s="101"/>
      <c r="Z138" s="1"/>
    </row>
    <row r="139" spans="1:31" s="4" customFormat="1" ht="7.5" customHeight="1" x14ac:dyDescent="0.25">
      <c r="B139" s="279"/>
      <c r="C139" s="279"/>
      <c r="D139" s="279"/>
      <c r="E139" s="279"/>
      <c r="F139" s="279"/>
      <c r="G139" s="279"/>
      <c r="H139" s="279"/>
      <c r="I139" s="279"/>
      <c r="J139" s="279"/>
      <c r="K139" s="279"/>
      <c r="L139" s="279"/>
      <c r="M139" s="279"/>
      <c r="N139" s="279"/>
      <c r="O139" s="279"/>
      <c r="Z139" s="1" t="s">
        <v>184</v>
      </c>
    </row>
    <row r="140" spans="1:31" s="4" customFormat="1" ht="32.25" customHeight="1" x14ac:dyDescent="0.25">
      <c r="B140" s="309" t="s">
        <v>198</v>
      </c>
      <c r="C140" s="309"/>
      <c r="D140" s="309"/>
      <c r="E140" s="309"/>
      <c r="F140" s="309"/>
      <c r="G140" s="309"/>
      <c r="H140" s="309"/>
      <c r="I140" s="309"/>
      <c r="J140" s="309"/>
      <c r="K140" s="309"/>
      <c r="L140" s="309"/>
      <c r="M140" s="309"/>
      <c r="N140" s="309"/>
      <c r="O140" s="309"/>
      <c r="Z140" s="1" t="s">
        <v>186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D9485-08EA-457C-8B58-EC90696C0F59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203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117688</v>
      </c>
      <c r="D6" s="287">
        <v>46227</v>
      </c>
      <c r="E6" s="287">
        <v>98841</v>
      </c>
      <c r="F6" s="288">
        <f>E6/$E$6</f>
        <v>1</v>
      </c>
      <c r="G6" s="287">
        <v>116505</v>
      </c>
      <c r="H6" s="288">
        <f>G6/E6-1</f>
        <v>0.17871126354448053</v>
      </c>
      <c r="I6" s="287">
        <f>G6-E6</f>
        <v>17664</v>
      </c>
      <c r="J6" s="288">
        <f>G6/$G$6</f>
        <v>1</v>
      </c>
      <c r="K6" s="287">
        <v>110606</v>
      </c>
      <c r="L6" s="288">
        <f>K6/G6-1</f>
        <v>-5.0633020042058274E-2</v>
      </c>
      <c r="M6" s="287">
        <f>K6-G6</f>
        <v>-5899</v>
      </c>
      <c r="N6" s="288">
        <f>K6/$K$6</f>
        <v>1</v>
      </c>
      <c r="O6" s="287">
        <v>109547</v>
      </c>
      <c r="P6" s="288">
        <f>O6/K6-1</f>
        <v>-9.5745257942606576E-3</v>
      </c>
      <c r="Q6" s="287">
        <f>O6-K6</f>
        <v>-1059</v>
      </c>
      <c r="R6" s="288">
        <f>IFERROR(O6/C6-1,"-")</f>
        <v>-6.917442729929979E-2</v>
      </c>
      <c r="S6" s="287">
        <f>O6-C6</f>
        <v>-8141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17157</v>
      </c>
      <c r="D7" s="296">
        <v>14284</v>
      </c>
      <c r="E7" s="296">
        <v>18574</v>
      </c>
      <c r="F7" s="302">
        <f t="shared" ref="F7:F16" si="0">E7/$E$6</f>
        <v>0.18791796926376705</v>
      </c>
      <c r="G7" s="296">
        <v>15183</v>
      </c>
      <c r="H7" s="304">
        <f>G7/E7-1</f>
        <v>-0.18256702918057499</v>
      </c>
      <c r="I7" s="303">
        <f>G7-E7</f>
        <v>-3391</v>
      </c>
      <c r="J7" s="302">
        <f>G7/$G$6</f>
        <v>0.13032058709926614</v>
      </c>
      <c r="K7" s="296">
        <v>14733</v>
      </c>
      <c r="L7" s="304">
        <f>K7/G7-1</f>
        <v>-2.9638411381149976E-2</v>
      </c>
      <c r="M7" s="303">
        <f>K7-G7</f>
        <v>-450</v>
      </c>
      <c r="N7" s="302">
        <f>K7/$K$6</f>
        <v>0.13320253874111712</v>
      </c>
      <c r="O7" s="296">
        <v>12508</v>
      </c>
      <c r="P7" s="304">
        <f>O7/K7-1</f>
        <v>-0.15102151632389871</v>
      </c>
      <c r="Q7" s="303">
        <f>O7-K7</f>
        <v>-2225</v>
      </c>
      <c r="R7" s="304">
        <f t="shared" ref="R7:R16" si="1">IFERROR(O7/C7-1,"-")</f>
        <v>-0.27096811796934195</v>
      </c>
      <c r="S7" s="303">
        <f t="shared" ref="S7:S16" si="2">O7-C7</f>
        <v>-4649</v>
      </c>
      <c r="T7" s="302">
        <f>O7/$O$6</f>
        <v>0.11417930203474308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11817</v>
      </c>
      <c r="D8" s="296">
        <v>4876</v>
      </c>
      <c r="E8" s="296">
        <v>10089</v>
      </c>
      <c r="F8" s="302">
        <f t="shared" si="0"/>
        <v>0.10207302637569429</v>
      </c>
      <c r="G8" s="296">
        <v>9914</v>
      </c>
      <c r="H8" s="304">
        <f t="shared" ref="H8:H16" si="3">G8/E8-1</f>
        <v>-1.7345623946872779E-2</v>
      </c>
      <c r="I8" s="303">
        <f t="shared" ref="I8:I16" si="4">G8-E8</f>
        <v>-175</v>
      </c>
      <c r="J8" s="302">
        <f t="shared" ref="J8:J16" si="5">G8/$G$6</f>
        <v>8.5095060297841293E-2</v>
      </c>
      <c r="K8" s="296">
        <v>9334</v>
      </c>
      <c r="L8" s="304">
        <f t="shared" ref="L8:L16" si="6">K8/G8-1</f>
        <v>-5.8503126891264912E-2</v>
      </c>
      <c r="M8" s="303">
        <f t="shared" ref="M8:M16" si="7">K8-G8</f>
        <v>-580</v>
      </c>
      <c r="N8" s="302">
        <f t="shared" ref="N8:N16" si="8">K8/$K$6</f>
        <v>8.4389635281991934E-2</v>
      </c>
      <c r="O8" s="296">
        <v>11165</v>
      </c>
      <c r="P8" s="304">
        <f t="shared" ref="P8:P16" si="9">O8/K8-1</f>
        <v>0.1961645596743089</v>
      </c>
      <c r="Q8" s="303">
        <f t="shared" ref="Q8:Q16" si="10">O8-K8</f>
        <v>1831</v>
      </c>
      <c r="R8" s="304">
        <f t="shared" si="1"/>
        <v>-5.5174748244055216E-2</v>
      </c>
      <c r="S8" s="303">
        <f t="shared" si="2"/>
        <v>-652</v>
      </c>
      <c r="T8" s="302">
        <f t="shared" ref="T8:T16" si="11">O8/$O$6</f>
        <v>0.1019197239541019</v>
      </c>
      <c r="V8" s="37"/>
      <c r="W8" s="101"/>
      <c r="AE8" s="1"/>
    </row>
    <row r="9" spans="1:31" s="4" customFormat="1" x14ac:dyDescent="0.25">
      <c r="B9" s="278" t="s">
        <v>46</v>
      </c>
      <c r="C9" s="296">
        <v>883</v>
      </c>
      <c r="D9" s="296">
        <v>142</v>
      </c>
      <c r="E9" s="296">
        <v>280</v>
      </c>
      <c r="F9" s="297">
        <f t="shared" si="0"/>
        <v>2.8328325290112402E-3</v>
      </c>
      <c r="G9" s="296">
        <v>5084</v>
      </c>
      <c r="H9" s="308">
        <f t="shared" si="3"/>
        <v>17.157142857142858</v>
      </c>
      <c r="I9" s="299">
        <f t="shared" si="4"/>
        <v>4804</v>
      </c>
      <c r="J9" s="297">
        <f t="shared" si="5"/>
        <v>4.3637612119651517E-2</v>
      </c>
      <c r="K9" s="296">
        <v>1520</v>
      </c>
      <c r="L9" s="304">
        <f t="shared" si="6"/>
        <v>-0.70102281667977973</v>
      </c>
      <c r="M9" s="303">
        <f t="shared" si="7"/>
        <v>-3564</v>
      </c>
      <c r="N9" s="302">
        <f t="shared" si="8"/>
        <v>1.3742473283547005E-2</v>
      </c>
      <c r="O9" s="296">
        <v>1473</v>
      </c>
      <c r="P9" s="304">
        <f t="shared" si="9"/>
        <v>-3.092105263157896E-2</v>
      </c>
      <c r="Q9" s="303">
        <f t="shared" si="10"/>
        <v>-47</v>
      </c>
      <c r="R9" s="304">
        <f t="shared" si="1"/>
        <v>0.66817667044167606</v>
      </c>
      <c r="S9" s="303">
        <f t="shared" si="2"/>
        <v>590</v>
      </c>
      <c r="T9" s="302">
        <f t="shared" si="11"/>
        <v>1.3446283330442642E-2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39500</v>
      </c>
      <c r="D10" s="296">
        <v>5100</v>
      </c>
      <c r="E10" s="296">
        <v>32279</v>
      </c>
      <c r="F10" s="302">
        <f t="shared" si="0"/>
        <v>0.3265750042998351</v>
      </c>
      <c r="G10" s="296">
        <v>36926</v>
      </c>
      <c r="H10" s="304">
        <f t="shared" si="3"/>
        <v>0.14396356764459872</v>
      </c>
      <c r="I10" s="303">
        <f t="shared" si="4"/>
        <v>4647</v>
      </c>
      <c r="J10" s="302">
        <f t="shared" si="5"/>
        <v>0.31694777048195355</v>
      </c>
      <c r="K10" s="296">
        <v>35870</v>
      </c>
      <c r="L10" s="304">
        <f t="shared" si="6"/>
        <v>-2.8597736012565655E-2</v>
      </c>
      <c r="M10" s="303">
        <f t="shared" si="7"/>
        <v>-1056</v>
      </c>
      <c r="N10" s="302">
        <f t="shared" si="8"/>
        <v>0.32430428729002042</v>
      </c>
      <c r="O10" s="296">
        <v>37661</v>
      </c>
      <c r="P10" s="304">
        <f t="shared" si="9"/>
        <v>4.9930303875104443E-2</v>
      </c>
      <c r="Q10" s="303">
        <f t="shared" si="10"/>
        <v>1791</v>
      </c>
      <c r="R10" s="304">
        <f t="shared" si="1"/>
        <v>-4.6556962025316451E-2</v>
      </c>
      <c r="S10" s="303">
        <f t="shared" si="2"/>
        <v>-1839</v>
      </c>
      <c r="T10" s="302">
        <f>O10/$O$6</f>
        <v>0.34378851086748152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6212</v>
      </c>
      <c r="D11" s="296">
        <v>1921</v>
      </c>
      <c r="E11" s="296">
        <v>4147</v>
      </c>
      <c r="F11" s="297">
        <f t="shared" si="0"/>
        <v>4.1956273206462905E-2</v>
      </c>
      <c r="G11" s="296">
        <v>5039</v>
      </c>
      <c r="H11" s="308">
        <f t="shared" si="3"/>
        <v>0.2150952495780083</v>
      </c>
      <c r="I11" s="299">
        <f t="shared" si="4"/>
        <v>892</v>
      </c>
      <c r="J11" s="297">
        <f t="shared" si="5"/>
        <v>4.3251362602463414E-2</v>
      </c>
      <c r="K11" s="296">
        <v>4298</v>
      </c>
      <c r="L11" s="304">
        <f t="shared" si="6"/>
        <v>-0.14705298670371103</v>
      </c>
      <c r="M11" s="303">
        <f t="shared" si="7"/>
        <v>-741</v>
      </c>
      <c r="N11" s="302">
        <f t="shared" si="8"/>
        <v>3.8858651429398046E-2</v>
      </c>
      <c r="O11" s="296">
        <v>5051</v>
      </c>
      <c r="P11" s="304">
        <f t="shared" si="9"/>
        <v>0.17519776640297824</v>
      </c>
      <c r="Q11" s="303">
        <f t="shared" si="10"/>
        <v>753</v>
      </c>
      <c r="R11" s="304">
        <f t="shared" si="1"/>
        <v>-0.18689632968448167</v>
      </c>
      <c r="S11" s="303">
        <f t="shared" si="2"/>
        <v>-1161</v>
      </c>
      <c r="T11" s="302">
        <f t="shared" si="11"/>
        <v>4.6108063205747306E-2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22001</v>
      </c>
      <c r="D12" s="296">
        <v>7667</v>
      </c>
      <c r="E12" s="296">
        <v>15568</v>
      </c>
      <c r="F12" s="302">
        <f t="shared" si="0"/>
        <v>0.15750548861302496</v>
      </c>
      <c r="G12" s="296">
        <v>22535</v>
      </c>
      <c r="H12" s="304">
        <f t="shared" si="3"/>
        <v>0.44752055498458376</v>
      </c>
      <c r="I12" s="303">
        <f t="shared" si="4"/>
        <v>6967</v>
      </c>
      <c r="J12" s="302">
        <f t="shared" si="5"/>
        <v>0.19342517488519806</v>
      </c>
      <c r="K12" s="296">
        <v>23780</v>
      </c>
      <c r="L12" s="304">
        <f t="shared" si="6"/>
        <v>5.5247392944308915E-2</v>
      </c>
      <c r="M12" s="303">
        <f t="shared" si="7"/>
        <v>1245</v>
      </c>
      <c r="N12" s="302">
        <f t="shared" si="8"/>
        <v>0.21499737808075511</v>
      </c>
      <c r="O12" s="296">
        <v>25380</v>
      </c>
      <c r="P12" s="304">
        <f t="shared" si="9"/>
        <v>6.728343145500415E-2</v>
      </c>
      <c r="Q12" s="303">
        <f t="shared" si="10"/>
        <v>1600</v>
      </c>
      <c r="R12" s="304">
        <f t="shared" si="1"/>
        <v>0.15358392800327247</v>
      </c>
      <c r="S12" s="303">
        <f t="shared" si="2"/>
        <v>3379</v>
      </c>
      <c r="T12" s="302">
        <f t="shared" si="11"/>
        <v>0.23168137876893022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6120</v>
      </c>
      <c r="D13" s="296">
        <v>1381</v>
      </c>
      <c r="E13" s="296">
        <v>4026</v>
      </c>
      <c r="F13" s="297">
        <f t="shared" si="0"/>
        <v>4.073208486356876E-2</v>
      </c>
      <c r="G13" s="296">
        <v>6143</v>
      </c>
      <c r="H13" s="308">
        <f t="shared" si="3"/>
        <v>0.52583209140586185</v>
      </c>
      <c r="I13" s="299">
        <f t="shared" si="4"/>
        <v>2117</v>
      </c>
      <c r="J13" s="297">
        <f t="shared" si="5"/>
        <v>5.2727350757478218E-2</v>
      </c>
      <c r="K13" s="296">
        <v>4344</v>
      </c>
      <c r="L13" s="304">
        <f t="shared" si="6"/>
        <v>-0.29285365456617285</v>
      </c>
      <c r="M13" s="303">
        <f t="shared" si="7"/>
        <v>-1799</v>
      </c>
      <c r="N13" s="302">
        <f t="shared" si="8"/>
        <v>3.9274542068242227E-2</v>
      </c>
      <c r="O13" s="296">
        <v>4412</v>
      </c>
      <c r="P13" s="304">
        <f t="shared" si="9"/>
        <v>1.5653775322283625E-2</v>
      </c>
      <c r="Q13" s="303">
        <f t="shared" si="10"/>
        <v>68</v>
      </c>
      <c r="R13" s="304">
        <f t="shared" si="1"/>
        <v>-0.27908496732026145</v>
      </c>
      <c r="S13" s="303">
        <f t="shared" si="2"/>
        <v>-1708</v>
      </c>
      <c r="T13" s="302">
        <f t="shared" si="11"/>
        <v>4.0274950477877075E-2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2143</v>
      </c>
      <c r="D14" s="296">
        <v>6173</v>
      </c>
      <c r="E14" s="296">
        <v>2130</v>
      </c>
      <c r="F14" s="302">
        <f t="shared" si="0"/>
        <v>2.1549761738549791E-2</v>
      </c>
      <c r="G14" s="296">
        <v>2795</v>
      </c>
      <c r="H14" s="304">
        <f t="shared" si="3"/>
        <v>0.31220657276995301</v>
      </c>
      <c r="I14" s="303">
        <f t="shared" si="4"/>
        <v>665</v>
      </c>
      <c r="J14" s="302">
        <f t="shared" si="5"/>
        <v>2.3990386678683317E-2</v>
      </c>
      <c r="K14" s="296">
        <v>2375</v>
      </c>
      <c r="L14" s="304">
        <f t="shared" si="6"/>
        <v>-0.15026833631484793</v>
      </c>
      <c r="M14" s="303">
        <f t="shared" si="7"/>
        <v>-420</v>
      </c>
      <c r="N14" s="302">
        <f t="shared" si="8"/>
        <v>2.1472614505542196E-2</v>
      </c>
      <c r="O14" s="296">
        <v>1521</v>
      </c>
      <c r="P14" s="304">
        <f t="shared" si="9"/>
        <v>-0.359578947368421</v>
      </c>
      <c r="Q14" s="303">
        <f t="shared" si="10"/>
        <v>-854</v>
      </c>
      <c r="R14" s="304">
        <f t="shared" si="1"/>
        <v>-0.29024731684554361</v>
      </c>
      <c r="S14" s="303">
        <f t="shared" si="2"/>
        <v>-622</v>
      </c>
      <c r="T14" s="302">
        <f t="shared" si="11"/>
        <v>1.3884451422677024E-2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5321</v>
      </c>
      <c r="D15" s="296">
        <v>1365</v>
      </c>
      <c r="E15" s="296">
        <v>4452</v>
      </c>
      <c r="F15" s="297">
        <f t="shared" si="0"/>
        <v>4.5042037211278724E-2</v>
      </c>
      <c r="G15" s="296">
        <v>5075</v>
      </c>
      <c r="H15" s="308">
        <f t="shared" si="3"/>
        <v>0.13993710691823891</v>
      </c>
      <c r="I15" s="299">
        <f t="shared" si="4"/>
        <v>623</v>
      </c>
      <c r="J15" s="297">
        <f t="shared" si="5"/>
        <v>4.3560362216213899E-2</v>
      </c>
      <c r="K15" s="296">
        <v>6440</v>
      </c>
      <c r="L15" s="304">
        <f t="shared" si="6"/>
        <v>0.2689655172413794</v>
      </c>
      <c r="M15" s="303">
        <f t="shared" si="7"/>
        <v>1365</v>
      </c>
      <c r="N15" s="302">
        <f t="shared" si="8"/>
        <v>5.8224689438185991E-2</v>
      </c>
      <c r="O15" s="296">
        <v>4045</v>
      </c>
      <c r="P15" s="304">
        <f t="shared" si="9"/>
        <v>-0.37189440993788825</v>
      </c>
      <c r="Q15" s="303">
        <f t="shared" si="10"/>
        <v>-2395</v>
      </c>
      <c r="R15" s="304">
        <f t="shared" si="1"/>
        <v>-0.23980454801729001</v>
      </c>
      <c r="S15" s="303">
        <f t="shared" si="2"/>
        <v>-1276</v>
      </c>
      <c r="T15" s="302">
        <f t="shared" si="11"/>
        <v>3.6924790272668352E-2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6534</v>
      </c>
      <c r="D16" s="296">
        <f>D6-SUM(D7:D15)</f>
        <v>3318</v>
      </c>
      <c r="E16" s="296">
        <f>E6-SUM(E7:E15)</f>
        <v>7296</v>
      </c>
      <c r="F16" s="302">
        <f t="shared" si="0"/>
        <v>7.3815521898807177E-2</v>
      </c>
      <c r="G16" s="296">
        <f>G6-SUM(G7:G15)</f>
        <v>7811</v>
      </c>
      <c r="H16" s="304">
        <f t="shared" si="3"/>
        <v>7.0586622807017552E-2</v>
      </c>
      <c r="I16" s="303">
        <f t="shared" si="4"/>
        <v>515</v>
      </c>
      <c r="J16" s="302">
        <f t="shared" si="5"/>
        <v>6.7044332861250597E-2</v>
      </c>
      <c r="K16" s="296">
        <f>K6-SUM(K7:K15)</f>
        <v>7912</v>
      </c>
      <c r="L16" s="304">
        <f t="shared" si="6"/>
        <v>1.2930482652669273E-2</v>
      </c>
      <c r="M16" s="303">
        <f t="shared" si="7"/>
        <v>101</v>
      </c>
      <c r="N16" s="302">
        <f t="shared" si="8"/>
        <v>7.1533189881199929E-2</v>
      </c>
      <c r="O16" s="296">
        <f>O6-SUM(O7:O15)</f>
        <v>6331</v>
      </c>
      <c r="P16" s="304">
        <f t="shared" si="9"/>
        <v>-0.19982305358948438</v>
      </c>
      <c r="Q16" s="303">
        <f t="shared" si="10"/>
        <v>-1581</v>
      </c>
      <c r="R16" s="304">
        <f t="shared" si="1"/>
        <v>-3.1068258340985588E-2</v>
      </c>
      <c r="S16" s="303">
        <f t="shared" si="2"/>
        <v>-203</v>
      </c>
      <c r="T16" s="302">
        <f t="shared" si="11"/>
        <v>5.7792545665330861E-2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27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456683</v>
      </c>
      <c r="D136" s="271">
        <v>800301</v>
      </c>
      <c r="E136" s="271">
        <v>1016781</v>
      </c>
      <c r="F136" s="271">
        <v>1041269</v>
      </c>
      <c r="G136" s="272">
        <f>F136/E136-1</f>
        <v>2.4083848931087504E-2</v>
      </c>
      <c r="H136" s="271">
        <f>F136-E136</f>
        <v>24488</v>
      </c>
      <c r="I136" s="272">
        <f>F136/F$136</f>
        <v>1</v>
      </c>
      <c r="J136" s="271">
        <v>1058434</v>
      </c>
      <c r="K136" s="272">
        <f>H136/H$136</f>
        <v>1</v>
      </c>
      <c r="L136" s="272">
        <f>J136/F136-1</f>
        <v>1.6484693196474609E-2</v>
      </c>
      <c r="M136" s="271">
        <f>J136-F136</f>
        <v>17165</v>
      </c>
      <c r="N136" s="272">
        <f>J136/C136-1</f>
        <v>1.3176557918731375</v>
      </c>
      <c r="O136" s="271">
        <f>J136-C136</f>
        <v>601751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117997</v>
      </c>
      <c r="D137" s="296">
        <v>247584</v>
      </c>
      <c r="E137" s="296">
        <v>207208</v>
      </c>
      <c r="F137" s="296">
        <v>181512</v>
      </c>
      <c r="G137" s="302">
        <f t="shared" ref="G137:G146" si="12">F137/E137-1</f>
        <v>-0.12401065595922933</v>
      </c>
      <c r="H137" s="310">
        <f t="shared" ref="H137:H146" si="13">F137-E137</f>
        <v>-25696</v>
      </c>
      <c r="I137" s="304">
        <f t="shared" ref="I137:K146" si="14">F137/F$136</f>
        <v>0.17431806766551197</v>
      </c>
      <c r="J137" s="296">
        <v>161819</v>
      </c>
      <c r="K137" s="304">
        <f t="shared" si="14"/>
        <v>-1.049330284220843</v>
      </c>
      <c r="L137" s="304">
        <f t="shared" ref="L137:L146" si="15">J137/F137-1</f>
        <v>-0.10849420423994005</v>
      </c>
      <c r="M137" s="303">
        <f t="shared" ref="M137:M146" si="16">J137-F137</f>
        <v>-19693</v>
      </c>
      <c r="N137" s="302">
        <f t="shared" ref="N137:N146" si="17">J137/C137-1</f>
        <v>0.37138232327940535</v>
      </c>
      <c r="O137" s="296">
        <f t="shared" ref="O137:O146" si="18">J137-C137</f>
        <v>43822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51760</v>
      </c>
      <c r="D138" s="296">
        <v>83468</v>
      </c>
      <c r="E138" s="296">
        <v>123951</v>
      </c>
      <c r="F138" s="296">
        <v>118966</v>
      </c>
      <c r="G138" s="302">
        <f t="shared" si="12"/>
        <v>-4.0217505304515511E-2</v>
      </c>
      <c r="H138" s="310">
        <f t="shared" si="13"/>
        <v>-4985</v>
      </c>
      <c r="I138" s="304">
        <f t="shared" si="14"/>
        <v>0.1142509764527706</v>
      </c>
      <c r="J138" s="296">
        <v>114660</v>
      </c>
      <c r="K138" s="304">
        <f t="shared" si="14"/>
        <v>-0.20356909506697157</v>
      </c>
      <c r="L138" s="304">
        <f t="shared" si="15"/>
        <v>-3.6195215439705497E-2</v>
      </c>
      <c r="M138" s="303">
        <f t="shared" si="16"/>
        <v>-4306</v>
      </c>
      <c r="N138" s="302">
        <f t="shared" si="17"/>
        <v>1.2152241112828439</v>
      </c>
      <c r="O138" s="296">
        <f t="shared" si="18"/>
        <v>62900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2339</v>
      </c>
      <c r="D139" s="296">
        <v>4950</v>
      </c>
      <c r="E139" s="296">
        <v>6762</v>
      </c>
      <c r="F139" s="296">
        <v>20250</v>
      </c>
      <c r="G139" s="302">
        <f t="shared" si="12"/>
        <v>1.9946761313220942</v>
      </c>
      <c r="H139" s="310">
        <f t="shared" si="13"/>
        <v>13488</v>
      </c>
      <c r="I139" s="304">
        <f t="shared" si="14"/>
        <v>1.9447424248681178E-2</v>
      </c>
      <c r="J139" s="296">
        <v>11054</v>
      </c>
      <c r="K139" s="308">
        <f t="shared" si="14"/>
        <v>0.55080039202874875</v>
      </c>
      <c r="L139" s="304">
        <f t="shared" si="15"/>
        <v>-0.45412345679012345</v>
      </c>
      <c r="M139" s="303">
        <f t="shared" si="16"/>
        <v>-9196</v>
      </c>
      <c r="N139" s="302">
        <f t="shared" si="17"/>
        <v>3.725951261222745</v>
      </c>
      <c r="O139" s="296">
        <f t="shared" si="18"/>
        <v>8715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103133</v>
      </c>
      <c r="D140" s="296">
        <v>181693</v>
      </c>
      <c r="E140" s="296">
        <v>342343</v>
      </c>
      <c r="F140" s="296">
        <v>341923</v>
      </c>
      <c r="G140" s="302">
        <f t="shared" si="12"/>
        <v>-1.2268397484394011E-3</v>
      </c>
      <c r="H140" s="310">
        <f t="shared" si="13"/>
        <v>-420</v>
      </c>
      <c r="I140" s="304">
        <f t="shared" si="14"/>
        <v>0.32837143908058342</v>
      </c>
      <c r="J140" s="296">
        <v>382237</v>
      </c>
      <c r="K140" s="304">
        <f t="shared" si="14"/>
        <v>-1.7151257758902319E-2</v>
      </c>
      <c r="L140" s="304">
        <f t="shared" si="15"/>
        <v>0.1179037385610211</v>
      </c>
      <c r="M140" s="303">
        <f t="shared" si="16"/>
        <v>40314</v>
      </c>
      <c r="N140" s="302">
        <f t="shared" si="17"/>
        <v>2.7062530906693301</v>
      </c>
      <c r="O140" s="296">
        <f t="shared" si="18"/>
        <v>279104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30584</v>
      </c>
      <c r="D141" s="296">
        <v>44398</v>
      </c>
      <c r="E141" s="296">
        <v>48630</v>
      </c>
      <c r="F141" s="296">
        <v>55684</v>
      </c>
      <c r="G141" s="302">
        <f t="shared" si="12"/>
        <v>0.14505449311124829</v>
      </c>
      <c r="H141" s="310">
        <f t="shared" si="13"/>
        <v>7054</v>
      </c>
      <c r="I141" s="304">
        <f t="shared" si="14"/>
        <v>5.3477055400669757E-2</v>
      </c>
      <c r="J141" s="296">
        <v>49807</v>
      </c>
      <c r="K141" s="308">
        <f t="shared" si="14"/>
        <v>0.28805945769356417</v>
      </c>
      <c r="L141" s="304">
        <f t="shared" si="15"/>
        <v>-0.10554198692622652</v>
      </c>
      <c r="M141" s="303">
        <f t="shared" si="16"/>
        <v>-5877</v>
      </c>
      <c r="N141" s="302">
        <f t="shared" si="17"/>
        <v>0.62853125817420863</v>
      </c>
      <c r="O141" s="296">
        <f t="shared" si="18"/>
        <v>19223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61571</v>
      </c>
      <c r="D142" s="296">
        <v>104557</v>
      </c>
      <c r="E142" s="296">
        <v>134886</v>
      </c>
      <c r="F142" s="296">
        <v>146430</v>
      </c>
      <c r="G142" s="302">
        <f t="shared" si="12"/>
        <v>8.5583381522174262E-2</v>
      </c>
      <c r="H142" s="310">
        <f t="shared" si="13"/>
        <v>11544</v>
      </c>
      <c r="I142" s="304">
        <f t="shared" si="14"/>
        <v>0.14062648556713012</v>
      </c>
      <c r="J142" s="296">
        <v>156566</v>
      </c>
      <c r="K142" s="304">
        <f t="shared" si="14"/>
        <v>0.47141457040182949</v>
      </c>
      <c r="L142" s="304">
        <f t="shared" si="15"/>
        <v>6.9220788089872309E-2</v>
      </c>
      <c r="M142" s="303">
        <f t="shared" si="16"/>
        <v>10136</v>
      </c>
      <c r="N142" s="302">
        <f t="shared" si="17"/>
        <v>1.5428529664939665</v>
      </c>
      <c r="O142" s="296">
        <f t="shared" si="18"/>
        <v>94995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16023</v>
      </c>
      <c r="D143" s="296">
        <v>21732</v>
      </c>
      <c r="E143" s="296">
        <v>33809</v>
      </c>
      <c r="F143" s="296">
        <v>37722</v>
      </c>
      <c r="G143" s="302">
        <f t="shared" si="12"/>
        <v>0.11573841284864983</v>
      </c>
      <c r="H143" s="310">
        <f t="shared" si="13"/>
        <v>3913</v>
      </c>
      <c r="I143" s="304">
        <f t="shared" si="14"/>
        <v>3.6226950000432162E-2</v>
      </c>
      <c r="J143" s="296">
        <v>35821</v>
      </c>
      <c r="K143" s="308">
        <f t="shared" si="14"/>
        <v>0.15979255145377327</v>
      </c>
      <c r="L143" s="304">
        <f t="shared" si="15"/>
        <v>-5.0394994963151474E-2</v>
      </c>
      <c r="M143" s="303">
        <f t="shared" si="16"/>
        <v>-1901</v>
      </c>
      <c r="N143" s="302">
        <f t="shared" si="17"/>
        <v>1.2355988266866378</v>
      </c>
      <c r="O143" s="296">
        <f t="shared" si="18"/>
        <v>19798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26839</v>
      </c>
      <c r="D144" s="296">
        <v>45216</v>
      </c>
      <c r="E144" s="296">
        <v>29061</v>
      </c>
      <c r="F144" s="296">
        <v>32018</v>
      </c>
      <c r="G144" s="302">
        <f t="shared" si="12"/>
        <v>0.10175148824885594</v>
      </c>
      <c r="H144" s="310">
        <f t="shared" si="13"/>
        <v>2957</v>
      </c>
      <c r="I144" s="304">
        <f t="shared" si="14"/>
        <v>3.0749018745396241E-2</v>
      </c>
      <c r="J144" s="296">
        <v>29188</v>
      </c>
      <c r="K144" s="304">
        <f t="shared" si="14"/>
        <v>0.12075302188827181</v>
      </c>
      <c r="L144" s="304">
        <f t="shared" si="15"/>
        <v>-8.838778187269658E-2</v>
      </c>
      <c r="M144" s="303">
        <f t="shared" si="16"/>
        <v>-2830</v>
      </c>
      <c r="N144" s="302">
        <f t="shared" si="17"/>
        <v>8.752188978724984E-2</v>
      </c>
      <c r="O144" s="296">
        <f t="shared" si="18"/>
        <v>2349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24273</v>
      </c>
      <c r="D145" s="296">
        <v>26311</v>
      </c>
      <c r="E145" s="296">
        <v>32375</v>
      </c>
      <c r="F145" s="296">
        <v>47068</v>
      </c>
      <c r="G145" s="302">
        <f t="shared" si="12"/>
        <v>0.45383783783783782</v>
      </c>
      <c r="H145" s="310">
        <f t="shared" si="13"/>
        <v>14693</v>
      </c>
      <c r="I145" s="304">
        <f t="shared" si="14"/>
        <v>4.5202536520342007E-2</v>
      </c>
      <c r="J145" s="296">
        <v>61312</v>
      </c>
      <c r="K145" s="308">
        <f t="shared" si="14"/>
        <v>0.60000816726559947</v>
      </c>
      <c r="L145" s="304">
        <f t="shared" si="15"/>
        <v>0.30262598793235318</v>
      </c>
      <c r="M145" s="303">
        <f t="shared" si="16"/>
        <v>14244</v>
      </c>
      <c r="N145" s="302">
        <f t="shared" si="17"/>
        <v>1.5259341655337204</v>
      </c>
      <c r="O145" s="296">
        <f t="shared" si="18"/>
        <v>37039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22164</v>
      </c>
      <c r="D146" s="296">
        <f>D136-SUM(D137:D145)</f>
        <v>40392</v>
      </c>
      <c r="E146" s="296">
        <f>E136-SUM(E137:E145)</f>
        <v>57756</v>
      </c>
      <c r="F146" s="296">
        <f>F136-SUM(F137:F145)</f>
        <v>59696</v>
      </c>
      <c r="G146" s="302">
        <f t="shared" si="12"/>
        <v>3.3589583766188813E-2</v>
      </c>
      <c r="H146" s="310">
        <f t="shared" si="13"/>
        <v>1940</v>
      </c>
      <c r="I146" s="304">
        <f t="shared" si="14"/>
        <v>5.7330046318482542E-2</v>
      </c>
      <c r="J146" s="296">
        <f>J136-SUM(J137:J145)</f>
        <v>55970</v>
      </c>
      <c r="K146" s="304">
        <f t="shared" si="14"/>
        <v>7.9222476314929763E-2</v>
      </c>
      <c r="L146" s="304">
        <f t="shared" si="15"/>
        <v>-6.2416242294291102E-2</v>
      </c>
      <c r="M146" s="303">
        <f t="shared" si="16"/>
        <v>-3726</v>
      </c>
      <c r="N146" s="302">
        <f t="shared" si="17"/>
        <v>1.5252661974372859</v>
      </c>
      <c r="O146" s="296">
        <f t="shared" si="18"/>
        <v>33806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4B3BA-4AA3-4109-9A01-D3FDF614FEB0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206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74950</v>
      </c>
      <c r="D6" s="287">
        <v>12489</v>
      </c>
      <c r="E6" s="287">
        <v>57484</v>
      </c>
      <c r="F6" s="288">
        <f>E6/$E$6</f>
        <v>1</v>
      </c>
      <c r="G6" s="287">
        <v>71504</v>
      </c>
      <c r="H6" s="288">
        <f>G6/E6-1</f>
        <v>0.24389395309999307</v>
      </c>
      <c r="I6" s="287">
        <f>G6-E6</f>
        <v>14020</v>
      </c>
      <c r="J6" s="288">
        <f>G6/$G$6</f>
        <v>1</v>
      </c>
      <c r="K6" s="287">
        <v>71004</v>
      </c>
      <c r="L6" s="288">
        <f>K6/G6-1</f>
        <v>-6.992615797717594E-3</v>
      </c>
      <c r="M6" s="287">
        <f>K6-G6</f>
        <v>-500</v>
      </c>
      <c r="N6" s="288">
        <f>K6/$K$6</f>
        <v>1</v>
      </c>
      <c r="O6" s="287">
        <v>73528</v>
      </c>
      <c r="P6" s="288">
        <f>O6/K6-1</f>
        <v>3.5547293110247402E-2</v>
      </c>
      <c r="Q6" s="287">
        <f>O6-K6</f>
        <v>2524</v>
      </c>
      <c r="R6" s="288">
        <f>IFERROR(O6/C6-1,"-")</f>
        <v>-1.8972648432288186E-2</v>
      </c>
      <c r="S6" s="287">
        <f>O6-C6</f>
        <v>-1422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9173</v>
      </c>
      <c r="D7" s="296">
        <v>3836</v>
      </c>
      <c r="E7" s="296">
        <v>10000</v>
      </c>
      <c r="F7" s="302">
        <f t="shared" ref="F7:F16" si="0">E7/$E$6</f>
        <v>0.17396145014264838</v>
      </c>
      <c r="G7" s="296">
        <v>8966</v>
      </c>
      <c r="H7" s="304">
        <f>G7/E7-1</f>
        <v>-0.10340000000000005</v>
      </c>
      <c r="I7" s="303">
        <f>G7-E7</f>
        <v>-1034</v>
      </c>
      <c r="J7" s="302">
        <f>G7/$G$6</f>
        <v>0.12539158648467219</v>
      </c>
      <c r="K7" s="296">
        <v>9749</v>
      </c>
      <c r="L7" s="304">
        <f>K7/G7-1</f>
        <v>8.732991300468429E-2</v>
      </c>
      <c r="M7" s="303">
        <f>K7-G7</f>
        <v>783</v>
      </c>
      <c r="N7" s="302">
        <f>K7/$K$6</f>
        <v>0.13730212382400991</v>
      </c>
      <c r="O7" s="296">
        <v>7842</v>
      </c>
      <c r="P7" s="304">
        <f>O7/K7-1</f>
        <v>-0.1956098061339625</v>
      </c>
      <c r="Q7" s="303">
        <f>O7-K7</f>
        <v>-1907</v>
      </c>
      <c r="R7" s="304">
        <f t="shared" ref="R7:R16" si="1">IFERROR(O7/C7-1,"-")</f>
        <v>-0.14509974926414482</v>
      </c>
      <c r="S7" s="303">
        <f t="shared" ref="S7:S16" si="2">O7-C7</f>
        <v>-1331</v>
      </c>
      <c r="T7" s="302">
        <f>O7/$O$6</f>
        <v>0.10665324774235665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7602</v>
      </c>
      <c r="D8" s="296">
        <v>1017</v>
      </c>
      <c r="E8" s="296">
        <v>6052</v>
      </c>
      <c r="F8" s="302">
        <f t="shared" si="0"/>
        <v>0.10528146962633081</v>
      </c>
      <c r="G8" s="296">
        <v>7095</v>
      </c>
      <c r="H8" s="304">
        <f t="shared" ref="H8:H16" si="3">G8/E8-1</f>
        <v>0.1723397224058163</v>
      </c>
      <c r="I8" s="303">
        <f t="shared" ref="I8:I16" si="4">G8-E8</f>
        <v>1043</v>
      </c>
      <c r="J8" s="302">
        <f t="shared" ref="J8:J16" si="5">G8/$G$6</f>
        <v>9.9225218169612883E-2</v>
      </c>
      <c r="K8" s="296">
        <v>6395</v>
      </c>
      <c r="L8" s="304">
        <f t="shared" ref="L8:L16" si="6">K8/G8-1</f>
        <v>-9.8661028893587077E-2</v>
      </c>
      <c r="M8" s="303">
        <f t="shared" ref="M8:M16" si="7">K8-G8</f>
        <v>-700</v>
      </c>
      <c r="N8" s="302">
        <f t="shared" ref="N8:N16" si="8">K8/$K$6</f>
        <v>9.0065348431074305E-2</v>
      </c>
      <c r="O8" s="296">
        <v>7307</v>
      </c>
      <c r="P8" s="304">
        <f t="shared" ref="P8:P16" si="9">O8/K8-1</f>
        <v>0.14261141516810016</v>
      </c>
      <c r="Q8" s="303">
        <f t="shared" ref="Q8:Q16" si="10">O8-K8</f>
        <v>912</v>
      </c>
      <c r="R8" s="304">
        <f t="shared" si="1"/>
        <v>-3.8805577479610665E-2</v>
      </c>
      <c r="S8" s="303">
        <f t="shared" si="2"/>
        <v>-295</v>
      </c>
      <c r="T8" s="302">
        <f t="shared" ref="T8:T16" si="11">O8/$O$6</f>
        <v>9.937710804047438E-2</v>
      </c>
      <c r="V8" s="37"/>
      <c r="W8" s="101"/>
      <c r="AE8" s="1"/>
    </row>
    <row r="9" spans="1:31" s="4" customFormat="1" x14ac:dyDescent="0.25">
      <c r="B9" s="278" t="s">
        <v>46</v>
      </c>
      <c r="C9" s="296">
        <v>479</v>
      </c>
      <c r="D9" s="296">
        <v>74</v>
      </c>
      <c r="E9" s="296">
        <v>216</v>
      </c>
      <c r="F9" s="297">
        <f t="shared" si="0"/>
        <v>3.7575673230812053E-3</v>
      </c>
      <c r="G9" s="296">
        <v>1196</v>
      </c>
      <c r="H9" s="308">
        <f t="shared" si="3"/>
        <v>4.5370370370370372</v>
      </c>
      <c r="I9" s="299">
        <f t="shared" si="4"/>
        <v>980</v>
      </c>
      <c r="J9" s="297">
        <f t="shared" si="5"/>
        <v>1.6726336988140522E-2</v>
      </c>
      <c r="K9" s="296">
        <v>871</v>
      </c>
      <c r="L9" s="304">
        <f t="shared" si="6"/>
        <v>-0.27173913043478259</v>
      </c>
      <c r="M9" s="303">
        <f t="shared" si="7"/>
        <v>-325</v>
      </c>
      <c r="N9" s="302">
        <f t="shared" si="8"/>
        <v>1.2266914540025913E-2</v>
      </c>
      <c r="O9" s="296">
        <v>715</v>
      </c>
      <c r="P9" s="304">
        <f t="shared" si="9"/>
        <v>-0.17910447761194026</v>
      </c>
      <c r="Q9" s="303">
        <f t="shared" si="10"/>
        <v>-156</v>
      </c>
      <c r="R9" s="304">
        <f t="shared" si="1"/>
        <v>0.49269311064718169</v>
      </c>
      <c r="S9" s="303">
        <f t="shared" si="2"/>
        <v>236</v>
      </c>
      <c r="T9" s="302">
        <f t="shared" si="11"/>
        <v>9.7241867043847234E-3</v>
      </c>
      <c r="V9" s="37"/>
      <c r="W9" s="101"/>
      <c r="AE9" s="1"/>
    </row>
    <row r="10" spans="1:31" s="4" customFormat="1" x14ac:dyDescent="0.25">
      <c r="B10" s="278" t="s">
        <v>48</v>
      </c>
      <c r="C10" s="296">
        <v>31968</v>
      </c>
      <c r="D10" s="296">
        <v>2158</v>
      </c>
      <c r="E10" s="296">
        <v>23239</v>
      </c>
      <c r="F10" s="302">
        <f t="shared" si="0"/>
        <v>0.40426901398650061</v>
      </c>
      <c r="G10" s="296">
        <v>30272</v>
      </c>
      <c r="H10" s="304">
        <f t="shared" si="3"/>
        <v>0.30263780713455835</v>
      </c>
      <c r="I10" s="303">
        <f t="shared" si="4"/>
        <v>7033</v>
      </c>
      <c r="J10" s="302">
        <f t="shared" si="5"/>
        <v>0.42336093085701498</v>
      </c>
      <c r="K10" s="296">
        <v>29034</v>
      </c>
      <c r="L10" s="304">
        <f t="shared" si="6"/>
        <v>-4.0895877378435475E-2</v>
      </c>
      <c r="M10" s="303">
        <f t="shared" si="7"/>
        <v>-1238</v>
      </c>
      <c r="N10" s="302">
        <f t="shared" si="8"/>
        <v>0.40890654047659286</v>
      </c>
      <c r="O10" s="296">
        <v>30390</v>
      </c>
      <c r="P10" s="304">
        <f t="shared" si="9"/>
        <v>4.6703864434800568E-2</v>
      </c>
      <c r="Q10" s="303">
        <f t="shared" si="10"/>
        <v>1356</v>
      </c>
      <c r="R10" s="304">
        <f t="shared" si="1"/>
        <v>-4.9361861861861867E-2</v>
      </c>
      <c r="S10" s="303">
        <f t="shared" si="2"/>
        <v>-1578</v>
      </c>
      <c r="T10" s="302">
        <f>O10/$O$6</f>
        <v>0.41331193558916329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5089</v>
      </c>
      <c r="D11" s="296">
        <v>87</v>
      </c>
      <c r="E11" s="296">
        <v>2334</v>
      </c>
      <c r="F11" s="297">
        <f t="shared" si="0"/>
        <v>4.0602602463294134E-2</v>
      </c>
      <c r="G11" s="296">
        <v>3621</v>
      </c>
      <c r="H11" s="308">
        <f t="shared" si="3"/>
        <v>0.55141388174807204</v>
      </c>
      <c r="I11" s="299">
        <f t="shared" si="4"/>
        <v>1287</v>
      </c>
      <c r="J11" s="297">
        <f t="shared" si="5"/>
        <v>5.0640523607070935E-2</v>
      </c>
      <c r="K11" s="296">
        <v>3086</v>
      </c>
      <c r="L11" s="304">
        <f t="shared" si="6"/>
        <v>-0.14774924054128691</v>
      </c>
      <c r="M11" s="303">
        <f t="shared" si="7"/>
        <v>-535</v>
      </c>
      <c r="N11" s="302">
        <f t="shared" si="8"/>
        <v>4.346234014985071E-2</v>
      </c>
      <c r="O11" s="296">
        <v>3783</v>
      </c>
      <c r="P11" s="304">
        <f t="shared" si="9"/>
        <v>0.22585871678548286</v>
      </c>
      <c r="Q11" s="303">
        <f t="shared" si="10"/>
        <v>697</v>
      </c>
      <c r="R11" s="304">
        <f t="shared" si="1"/>
        <v>-0.25663195126743954</v>
      </c>
      <c r="S11" s="303">
        <f t="shared" si="2"/>
        <v>-1306</v>
      </c>
      <c r="T11" s="302">
        <f t="shared" si="11"/>
        <v>5.144978783592645E-2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10698</v>
      </c>
      <c r="D12" s="296">
        <v>3605</v>
      </c>
      <c r="E12" s="296">
        <v>8905</v>
      </c>
      <c r="F12" s="302">
        <f t="shared" si="0"/>
        <v>0.15491267135202838</v>
      </c>
      <c r="G12" s="296">
        <v>11895</v>
      </c>
      <c r="H12" s="304">
        <f t="shared" si="3"/>
        <v>0.33576642335766427</v>
      </c>
      <c r="I12" s="303">
        <f t="shared" si="4"/>
        <v>2990</v>
      </c>
      <c r="J12" s="302">
        <f t="shared" si="5"/>
        <v>0.16635432982770196</v>
      </c>
      <c r="K12" s="296">
        <v>13372</v>
      </c>
      <c r="L12" s="304">
        <f t="shared" si="6"/>
        <v>0.12416981925178638</v>
      </c>
      <c r="M12" s="303">
        <f t="shared" si="7"/>
        <v>1477</v>
      </c>
      <c r="N12" s="302">
        <f t="shared" si="8"/>
        <v>0.18832741817362403</v>
      </c>
      <c r="O12" s="296">
        <v>14392</v>
      </c>
      <c r="P12" s="304">
        <f t="shared" si="9"/>
        <v>7.6278791504636567E-2</v>
      </c>
      <c r="Q12" s="303">
        <f t="shared" si="10"/>
        <v>1020</v>
      </c>
      <c r="R12" s="304">
        <f t="shared" si="1"/>
        <v>0.34529818657693023</v>
      </c>
      <c r="S12" s="303">
        <f t="shared" si="2"/>
        <v>3694</v>
      </c>
      <c r="T12" s="302">
        <f t="shared" si="11"/>
        <v>0.19573495811119573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2595</v>
      </c>
      <c r="D13" s="296">
        <v>641</v>
      </c>
      <c r="E13" s="296">
        <v>2170</v>
      </c>
      <c r="F13" s="297">
        <f t="shared" si="0"/>
        <v>3.77496346809547E-2</v>
      </c>
      <c r="G13" s="296">
        <v>4169</v>
      </c>
      <c r="H13" s="308">
        <f t="shared" si="3"/>
        <v>0.92119815668202776</v>
      </c>
      <c r="I13" s="299">
        <f t="shared" si="4"/>
        <v>1999</v>
      </c>
      <c r="J13" s="297">
        <f t="shared" si="5"/>
        <v>5.8304430521369431E-2</v>
      </c>
      <c r="K13" s="296">
        <v>3297</v>
      </c>
      <c r="L13" s="304">
        <f t="shared" si="6"/>
        <v>-0.20916286879347568</v>
      </c>
      <c r="M13" s="303">
        <f t="shared" si="7"/>
        <v>-872</v>
      </c>
      <c r="N13" s="302">
        <f t="shared" si="8"/>
        <v>4.6434003718100386E-2</v>
      </c>
      <c r="O13" s="296">
        <v>3123</v>
      </c>
      <c r="P13" s="304">
        <f t="shared" si="9"/>
        <v>-5.2775250227479531E-2</v>
      </c>
      <c r="Q13" s="303">
        <f t="shared" si="10"/>
        <v>-174</v>
      </c>
      <c r="R13" s="304">
        <f t="shared" si="1"/>
        <v>0.20346820809248545</v>
      </c>
      <c r="S13" s="303">
        <f t="shared" si="2"/>
        <v>528</v>
      </c>
      <c r="T13" s="302">
        <f t="shared" si="11"/>
        <v>4.2473615493417473E-2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731</v>
      </c>
      <c r="D14" s="296">
        <v>703</v>
      </c>
      <c r="E14" s="296">
        <v>1030</v>
      </c>
      <c r="F14" s="302">
        <f t="shared" si="0"/>
        <v>1.7918029364692785E-2</v>
      </c>
      <c r="G14" s="296">
        <v>1231</v>
      </c>
      <c r="H14" s="304">
        <f t="shared" si="3"/>
        <v>0.19514563106796112</v>
      </c>
      <c r="I14" s="303">
        <f t="shared" si="4"/>
        <v>201</v>
      </c>
      <c r="J14" s="302">
        <f t="shared" si="5"/>
        <v>1.7215820093980757E-2</v>
      </c>
      <c r="K14" s="296">
        <v>934</v>
      </c>
      <c r="L14" s="304">
        <f t="shared" si="6"/>
        <v>-0.24126726238830221</v>
      </c>
      <c r="M14" s="303">
        <f t="shared" si="7"/>
        <v>-297</v>
      </c>
      <c r="N14" s="302">
        <f t="shared" si="8"/>
        <v>1.3154188496422737E-2</v>
      </c>
      <c r="O14" s="296">
        <v>1003</v>
      </c>
      <c r="P14" s="304">
        <f t="shared" si="9"/>
        <v>7.3875802997858564E-2</v>
      </c>
      <c r="Q14" s="303">
        <f t="shared" si="10"/>
        <v>69</v>
      </c>
      <c r="R14" s="304">
        <f t="shared" si="1"/>
        <v>0.37209302325581395</v>
      </c>
      <c r="S14" s="303">
        <f t="shared" si="2"/>
        <v>272</v>
      </c>
      <c r="T14" s="302">
        <f t="shared" si="11"/>
        <v>1.3641061908388642E-2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3140</v>
      </c>
      <c r="D15" s="296">
        <v>26</v>
      </c>
      <c r="E15" s="296">
        <v>1678</v>
      </c>
      <c r="F15" s="297">
        <f t="shared" si="0"/>
        <v>2.91907313339364E-2</v>
      </c>
      <c r="G15" s="296">
        <v>872</v>
      </c>
      <c r="H15" s="308">
        <f t="shared" si="3"/>
        <v>-0.48033373063170437</v>
      </c>
      <c r="I15" s="299">
        <f t="shared" si="4"/>
        <v>-806</v>
      </c>
      <c r="J15" s="297">
        <f t="shared" si="5"/>
        <v>1.2195121951219513E-2</v>
      </c>
      <c r="K15" s="296">
        <v>2470</v>
      </c>
      <c r="L15" s="304">
        <f t="shared" si="6"/>
        <v>1.8325688073394497</v>
      </c>
      <c r="M15" s="303">
        <f t="shared" si="7"/>
        <v>1598</v>
      </c>
      <c r="N15" s="302">
        <f t="shared" si="8"/>
        <v>3.4786772576192893E-2</v>
      </c>
      <c r="O15" s="296">
        <v>2937</v>
      </c>
      <c r="P15" s="304">
        <f t="shared" si="9"/>
        <v>0.18906882591093122</v>
      </c>
      <c r="Q15" s="303">
        <f t="shared" si="10"/>
        <v>467</v>
      </c>
      <c r="R15" s="304">
        <f t="shared" si="1"/>
        <v>-6.4649681528662462E-2</v>
      </c>
      <c r="S15" s="303">
        <f t="shared" si="2"/>
        <v>-203</v>
      </c>
      <c r="T15" s="302">
        <f t="shared" si="11"/>
        <v>3.9943966924164943E-2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3475</v>
      </c>
      <c r="D16" s="296">
        <f>D6-SUM(D7:D15)</f>
        <v>342</v>
      </c>
      <c r="E16" s="296">
        <f>E6-SUM(E7:E15)</f>
        <v>1860</v>
      </c>
      <c r="F16" s="302">
        <f t="shared" si="0"/>
        <v>3.2356829726532602E-2</v>
      </c>
      <c r="G16" s="296">
        <f>G6-SUM(G7:G15)</f>
        <v>2187</v>
      </c>
      <c r="H16" s="304">
        <f t="shared" si="3"/>
        <v>0.1758064516129032</v>
      </c>
      <c r="I16" s="303">
        <f t="shared" si="4"/>
        <v>327</v>
      </c>
      <c r="J16" s="302">
        <f t="shared" si="5"/>
        <v>3.0585701499216827E-2</v>
      </c>
      <c r="K16" s="296">
        <f>K6-SUM(K7:K15)</f>
        <v>1796</v>
      </c>
      <c r="L16" s="304">
        <f t="shared" si="6"/>
        <v>-0.17878372199359849</v>
      </c>
      <c r="M16" s="303">
        <f t="shared" si="7"/>
        <v>-391</v>
      </c>
      <c r="N16" s="302">
        <f t="shared" si="8"/>
        <v>2.5294349614106249E-2</v>
      </c>
      <c r="O16" s="296">
        <f>O6-SUM(O7:O15)</f>
        <v>2036</v>
      </c>
      <c r="P16" s="304">
        <f t="shared" si="9"/>
        <v>0.13363028953229406</v>
      </c>
      <c r="Q16" s="303">
        <f t="shared" si="10"/>
        <v>240</v>
      </c>
      <c r="R16" s="304">
        <f t="shared" si="1"/>
        <v>-0.41410071942446047</v>
      </c>
      <c r="S16" s="303">
        <f t="shared" si="2"/>
        <v>-1439</v>
      </c>
      <c r="T16" s="302">
        <f t="shared" si="11"/>
        <v>2.7690131650527691E-2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28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248294</v>
      </c>
      <c r="D136" s="271">
        <v>384253</v>
      </c>
      <c r="E136" s="271">
        <v>593573</v>
      </c>
      <c r="F136" s="271">
        <v>612478</v>
      </c>
      <c r="G136" s="272">
        <f>F136/E136-1</f>
        <v>3.1849494501939857E-2</v>
      </c>
      <c r="H136" s="271">
        <f>F136-E136</f>
        <v>18905</v>
      </c>
      <c r="I136" s="272">
        <f>F136/F$136</f>
        <v>1</v>
      </c>
      <c r="J136" s="271">
        <v>636461</v>
      </c>
      <c r="K136" s="272">
        <f>H136/H$136</f>
        <v>1</v>
      </c>
      <c r="L136" s="272">
        <f>J136/F136-1</f>
        <v>3.915732483452472E-2</v>
      </c>
      <c r="M136" s="271">
        <f>J136-F136</f>
        <v>23983</v>
      </c>
      <c r="N136" s="272">
        <f>J136/C136-1</f>
        <v>1.5633362062715972</v>
      </c>
      <c r="O136" s="271">
        <f>J136-C136</f>
        <v>388167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49521</v>
      </c>
      <c r="D137" s="296">
        <v>120918</v>
      </c>
      <c r="E137" s="296">
        <v>120397</v>
      </c>
      <c r="F137" s="296">
        <v>106138</v>
      </c>
      <c r="G137" s="302">
        <f t="shared" ref="G137:G146" si="12">F137/E137-1</f>
        <v>-0.11843318355108512</v>
      </c>
      <c r="H137" s="310">
        <f t="shared" ref="H137:H146" si="13">F137-E137</f>
        <v>-14259</v>
      </c>
      <c r="I137" s="304">
        <f t="shared" ref="I137:K146" si="14">F137/F$136</f>
        <v>0.17329275500507774</v>
      </c>
      <c r="J137" s="296">
        <v>101169</v>
      </c>
      <c r="K137" s="304">
        <f t="shared" si="14"/>
        <v>-0.75424490875429784</v>
      </c>
      <c r="L137" s="304">
        <f t="shared" ref="L137:L146" si="15">J137/F137-1</f>
        <v>-4.6816408826245048E-2</v>
      </c>
      <c r="M137" s="303">
        <f t="shared" ref="M137:M146" si="16">J137-F137</f>
        <v>-4969</v>
      </c>
      <c r="N137" s="302">
        <f t="shared" ref="N137:N145" si="17">J137/C137-1</f>
        <v>1.0429514751317623</v>
      </c>
      <c r="O137" s="296">
        <f t="shared" ref="O137:O146" si="18">J137-C137</f>
        <v>51648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26848</v>
      </c>
      <c r="D138" s="296">
        <v>39986</v>
      </c>
      <c r="E138" s="296">
        <v>75857</v>
      </c>
      <c r="F138" s="296">
        <v>67064</v>
      </c>
      <c r="G138" s="302">
        <f t="shared" si="12"/>
        <v>-0.1159154725338466</v>
      </c>
      <c r="H138" s="310">
        <f t="shared" si="13"/>
        <v>-8793</v>
      </c>
      <c r="I138" s="304">
        <f t="shared" si="14"/>
        <v>0.10949617782189727</v>
      </c>
      <c r="J138" s="296">
        <v>64415</v>
      </c>
      <c r="K138" s="304">
        <f t="shared" si="14"/>
        <v>-0.4651150489288548</v>
      </c>
      <c r="L138" s="304">
        <f t="shared" si="15"/>
        <v>-3.9499582488369267E-2</v>
      </c>
      <c r="M138" s="303">
        <f t="shared" si="16"/>
        <v>-2649</v>
      </c>
      <c r="N138" s="302">
        <f t="shared" si="17"/>
        <v>1.3992476162097733</v>
      </c>
      <c r="O138" s="296">
        <f t="shared" si="18"/>
        <v>37567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681</v>
      </c>
      <c r="D139" s="296">
        <v>2535</v>
      </c>
      <c r="E139" s="296">
        <v>3247</v>
      </c>
      <c r="F139" s="296">
        <v>5439</v>
      </c>
      <c r="G139" s="302">
        <f t="shared" si="12"/>
        <v>0.67508469356328926</v>
      </c>
      <c r="H139" s="311">
        <f t="shared" si="13"/>
        <v>2192</v>
      </c>
      <c r="I139" s="308">
        <f t="shared" si="14"/>
        <v>8.8803189665587982E-3</v>
      </c>
      <c r="J139" s="296">
        <v>3803</v>
      </c>
      <c r="K139" s="308">
        <f t="shared" si="14"/>
        <v>0.11594816186194129</v>
      </c>
      <c r="L139" s="304">
        <f t="shared" si="15"/>
        <v>-0.30079058650487223</v>
      </c>
      <c r="M139" s="303">
        <f t="shared" si="16"/>
        <v>-1636</v>
      </c>
      <c r="N139" s="302">
        <f t="shared" si="17"/>
        <v>4.5844346549192361</v>
      </c>
      <c r="O139" s="296">
        <f t="shared" si="18"/>
        <v>3122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74813</v>
      </c>
      <c r="D140" s="296">
        <v>114704</v>
      </c>
      <c r="E140" s="296">
        <v>244952</v>
      </c>
      <c r="F140" s="296">
        <v>249820</v>
      </c>
      <c r="G140" s="302">
        <f t="shared" si="12"/>
        <v>1.987328129592747E-2</v>
      </c>
      <c r="H140" s="310">
        <f t="shared" si="13"/>
        <v>4868</v>
      </c>
      <c r="I140" s="304">
        <f t="shared" si="14"/>
        <v>0.40788403828382408</v>
      </c>
      <c r="J140" s="296">
        <v>275953</v>
      </c>
      <c r="K140" s="304">
        <f t="shared" si="14"/>
        <v>0.25749801639777836</v>
      </c>
      <c r="L140" s="304">
        <f t="shared" si="15"/>
        <v>0.1046073172684332</v>
      </c>
      <c r="M140" s="303">
        <f t="shared" si="16"/>
        <v>26133</v>
      </c>
      <c r="N140" s="302">
        <f t="shared" si="17"/>
        <v>2.6885701682862604</v>
      </c>
      <c r="O140" s="296">
        <f t="shared" si="18"/>
        <v>201140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25621</v>
      </c>
      <c r="D141" s="296">
        <v>20278</v>
      </c>
      <c r="E141" s="296">
        <v>32271</v>
      </c>
      <c r="F141" s="296">
        <v>36164</v>
      </c>
      <c r="G141" s="302">
        <f t="shared" si="12"/>
        <v>0.12063462551516846</v>
      </c>
      <c r="H141" s="311">
        <f t="shared" si="13"/>
        <v>3893</v>
      </c>
      <c r="I141" s="308">
        <f t="shared" si="14"/>
        <v>5.9045386119991251E-2</v>
      </c>
      <c r="J141" s="296">
        <v>33708</v>
      </c>
      <c r="K141" s="308">
        <f t="shared" si="14"/>
        <v>0.20592435863528166</v>
      </c>
      <c r="L141" s="304">
        <f t="shared" si="15"/>
        <v>-6.791284149983412E-2</v>
      </c>
      <c r="M141" s="303">
        <f t="shared" si="16"/>
        <v>-2456</v>
      </c>
      <c r="N141" s="302">
        <f t="shared" si="17"/>
        <v>0.31563951446079397</v>
      </c>
      <c r="O141" s="296">
        <f t="shared" si="18"/>
        <v>8087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33780</v>
      </c>
      <c r="D142" s="296">
        <v>51310</v>
      </c>
      <c r="E142" s="296">
        <v>65021</v>
      </c>
      <c r="F142" s="296">
        <v>80309</v>
      </c>
      <c r="G142" s="302">
        <f t="shared" si="12"/>
        <v>0.23512403684963323</v>
      </c>
      <c r="H142" s="310">
        <f t="shared" si="13"/>
        <v>15288</v>
      </c>
      <c r="I142" s="304">
        <f t="shared" si="14"/>
        <v>0.1311214443620832</v>
      </c>
      <c r="J142" s="296">
        <v>80773</v>
      </c>
      <c r="K142" s="304">
        <f t="shared" si="14"/>
        <v>0.80867495371594811</v>
      </c>
      <c r="L142" s="304">
        <f t="shared" si="15"/>
        <v>5.7776836967213807E-3</v>
      </c>
      <c r="M142" s="303">
        <f t="shared" si="16"/>
        <v>464</v>
      </c>
      <c r="N142" s="302">
        <f t="shared" si="17"/>
        <v>1.3911486086441682</v>
      </c>
      <c r="O142" s="296">
        <f t="shared" si="18"/>
        <v>46993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7339</v>
      </c>
      <c r="D143" s="296">
        <v>10731</v>
      </c>
      <c r="E143" s="296">
        <v>17520</v>
      </c>
      <c r="F143" s="296">
        <v>25698</v>
      </c>
      <c r="G143" s="302">
        <f t="shared" si="12"/>
        <v>0.46678082191780823</v>
      </c>
      <c r="H143" s="311">
        <f t="shared" si="13"/>
        <v>8178</v>
      </c>
      <c r="I143" s="308">
        <f t="shared" si="14"/>
        <v>4.1957425409565728E-2</v>
      </c>
      <c r="J143" s="296">
        <v>23944</v>
      </c>
      <c r="K143" s="308">
        <f t="shared" si="14"/>
        <v>0.43258397249404917</v>
      </c>
      <c r="L143" s="304">
        <f t="shared" si="15"/>
        <v>-6.8254338859055186E-2</v>
      </c>
      <c r="M143" s="303">
        <f t="shared" si="16"/>
        <v>-1754</v>
      </c>
      <c r="N143" s="302">
        <f t="shared" si="17"/>
        <v>2.2625698324022347</v>
      </c>
      <c r="O143" s="296">
        <f t="shared" si="18"/>
        <v>16605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6781</v>
      </c>
      <c r="D144" s="296">
        <v>11021</v>
      </c>
      <c r="E144" s="296">
        <v>9118</v>
      </c>
      <c r="F144" s="296">
        <v>11280</v>
      </c>
      <c r="G144" s="302">
        <f t="shared" si="12"/>
        <v>0.23711340206185572</v>
      </c>
      <c r="H144" s="310">
        <f t="shared" si="13"/>
        <v>2162</v>
      </c>
      <c r="I144" s="304">
        <f t="shared" si="14"/>
        <v>1.8416988038754044E-2</v>
      </c>
      <c r="J144" s="296">
        <v>10812</v>
      </c>
      <c r="K144" s="304">
        <f t="shared" si="14"/>
        <v>0.1143612800846337</v>
      </c>
      <c r="L144" s="304">
        <f t="shared" si="15"/>
        <v>-4.1489361702127692E-2</v>
      </c>
      <c r="M144" s="303">
        <f t="shared" si="16"/>
        <v>-468</v>
      </c>
      <c r="N144" s="302">
        <f t="shared" si="17"/>
        <v>0.59445509511871397</v>
      </c>
      <c r="O144" s="296">
        <f t="shared" si="18"/>
        <v>4031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15343</v>
      </c>
      <c r="D145" s="296">
        <v>4744</v>
      </c>
      <c r="E145" s="296">
        <v>9037</v>
      </c>
      <c r="F145" s="296">
        <v>15069</v>
      </c>
      <c r="G145" s="302">
        <f t="shared" si="12"/>
        <v>0.66747814540223516</v>
      </c>
      <c r="H145" s="311">
        <f t="shared" si="13"/>
        <v>6032</v>
      </c>
      <c r="I145" s="308">
        <f t="shared" si="14"/>
        <v>2.4603332691133396E-2</v>
      </c>
      <c r="J145" s="296">
        <v>23750</v>
      </c>
      <c r="K145" s="308">
        <f t="shared" si="14"/>
        <v>0.31906902935731291</v>
      </c>
      <c r="L145" s="304">
        <f t="shared" si="15"/>
        <v>0.57608334992368437</v>
      </c>
      <c r="M145" s="303">
        <f t="shared" si="16"/>
        <v>8681</v>
      </c>
      <c r="N145" s="302">
        <f t="shared" si="17"/>
        <v>0.54793717004497156</v>
      </c>
      <c r="O145" s="296">
        <f t="shared" si="18"/>
        <v>8407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7567</v>
      </c>
      <c r="D146" s="296">
        <f>D136-SUM(D137:D145)</f>
        <v>8026</v>
      </c>
      <c r="E146" s="296">
        <f>E136-SUM(E137:E145)</f>
        <v>16153</v>
      </c>
      <c r="F146" s="296">
        <f>F136-SUM(F137:F145)</f>
        <v>15497</v>
      </c>
      <c r="G146" s="302">
        <f t="shared" si="12"/>
        <v>-4.0611651086485456E-2</v>
      </c>
      <c r="H146" s="310">
        <f t="shared" si="13"/>
        <v>-656</v>
      </c>
      <c r="I146" s="304">
        <f t="shared" si="14"/>
        <v>2.5302133301114488E-2</v>
      </c>
      <c r="J146" s="296">
        <f>J136-SUM(J137:J145)</f>
        <v>18134</v>
      </c>
      <c r="K146" s="304">
        <f t="shared" si="14"/>
        <v>-3.4699814863792644E-2</v>
      </c>
      <c r="L146" s="304">
        <f t="shared" si="15"/>
        <v>0.17016196683229001</v>
      </c>
      <c r="M146" s="303">
        <f t="shared" si="16"/>
        <v>2637</v>
      </c>
      <c r="N146" s="302">
        <f>J146/C146-1</f>
        <v>1.3964583058015068</v>
      </c>
      <c r="O146" s="296">
        <f t="shared" si="18"/>
        <v>10567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6B546-7395-4FF5-AE82-CB5D2401F0A4}">
  <sheetPr>
    <tabColor theme="4" tint="0.39997558519241921"/>
  </sheetPr>
  <dimension ref="A1:AE149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207</v>
      </c>
      <c r="G1" s="266"/>
      <c r="H1" s="266"/>
      <c r="I1" s="266"/>
      <c r="K1" s="266"/>
    </row>
    <row r="3" spans="1:31" s="4" customFormat="1" ht="25.5" customHeight="1" thickBot="1" x14ac:dyDescent="0.3">
      <c r="B3" s="81" t="s">
        <v>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AE3" s="1"/>
    </row>
    <row r="4" spans="1:31" s="4" customFormat="1" ht="6" customHeight="1" x14ac:dyDescent="0.25">
      <c r="AE4" s="1"/>
    </row>
    <row r="5" spans="1:31" s="4" customFormat="1" ht="45" x14ac:dyDescent="0.25">
      <c r="C5" s="285" t="s">
        <v>263</v>
      </c>
      <c r="D5" s="285" t="s">
        <v>264</v>
      </c>
      <c r="E5" s="285" t="s">
        <v>265</v>
      </c>
      <c r="F5" s="286" t="str">
        <f>CONCATENATE("%/s total Tenerife ",RIGHT(E5,4))</f>
        <v>%/s total Tenerife 2022</v>
      </c>
      <c r="G5" s="285" t="s">
        <v>266</v>
      </c>
      <c r="H5" s="286" t="str">
        <f>CONCATENATE("var. ",RIGHT(G5,2),"/",RIGHT(E5,2))</f>
        <v>var. 23/22</v>
      </c>
      <c r="I5" s="286" t="str">
        <f>CONCATENATE("dif. ",RIGHT(G5,2),"/",RIGHT(E5,2))</f>
        <v>dif. 23/22</v>
      </c>
      <c r="J5" s="286" t="str">
        <f>CONCATENATE("%/s total Tenerife ",RIGHT(G5,4))</f>
        <v>%/s total Tenerife 2023</v>
      </c>
      <c r="K5" s="285" t="s">
        <v>267</v>
      </c>
      <c r="L5" s="286" t="str">
        <f>CONCATENATE("var. ",RIGHT(K5,2),"/",RIGHT(G5,2))</f>
        <v>var. 24/23</v>
      </c>
      <c r="M5" s="286" t="str">
        <f>CONCATENATE("dif. ",RIGHT(K5,2),"/",RIGHT(G5,2))</f>
        <v>dif. 24/23</v>
      </c>
      <c r="N5" s="286" t="str">
        <f>CONCATENATE("%/s total Tenerife ",RIGHT(K5,4))</f>
        <v>%/s total Tenerife 2024</v>
      </c>
      <c r="O5" s="285" t="s">
        <v>268</v>
      </c>
      <c r="P5" s="286" t="str">
        <f>CONCATENATE("var. ",RIGHT(O5,2),"/",RIGHT(K5,2))</f>
        <v>var. 25/24</v>
      </c>
      <c r="Q5" s="286" t="str">
        <f>CONCATENATE("dif. ",RIGHT(O5,2),"/",RIGHT(K5,2))</f>
        <v>dif. 25/24</v>
      </c>
      <c r="R5" s="286" t="str">
        <f>CONCATENATE("var. ",RIGHT(O5,2),"/",RIGHT(C5,2))</f>
        <v>var. 25/20</v>
      </c>
      <c r="S5" s="286" t="str">
        <f>CONCATENATE("dif. ",RIGHT(O5,2),"/",RIGHT(C5,2))</f>
        <v>dif. 25/20</v>
      </c>
      <c r="T5" s="286" t="str">
        <f>CONCATENATE("%/s total Tenerife ",RIGHT(O5,4))</f>
        <v>%/s total Tenerife 2025</v>
      </c>
      <c r="AE5" s="1"/>
    </row>
    <row r="6" spans="1:31" ht="18.75" x14ac:dyDescent="0.3">
      <c r="A6" s="4"/>
      <c r="B6" s="267" t="s">
        <v>204</v>
      </c>
      <c r="C6" s="287">
        <v>42738</v>
      </c>
      <c r="D6" s="287">
        <v>33738</v>
      </c>
      <c r="E6" s="287">
        <v>41357</v>
      </c>
      <c r="F6" s="288">
        <f>E6/$E$6</f>
        <v>1</v>
      </c>
      <c r="G6" s="287">
        <v>45001</v>
      </c>
      <c r="H6" s="288">
        <f>G6/E6-1</f>
        <v>8.8110839761104565E-2</v>
      </c>
      <c r="I6" s="287">
        <f>G6-E6</f>
        <v>3644</v>
      </c>
      <c r="J6" s="288">
        <f>G6/$G$6</f>
        <v>1</v>
      </c>
      <c r="K6" s="287">
        <v>39602</v>
      </c>
      <c r="L6" s="288">
        <f>K6/G6-1</f>
        <v>-0.11997511166418529</v>
      </c>
      <c r="M6" s="287">
        <f>K6-G6</f>
        <v>-5399</v>
      </c>
      <c r="N6" s="288">
        <f>K6/$K$6</f>
        <v>1</v>
      </c>
      <c r="O6" s="287">
        <v>36019</v>
      </c>
      <c r="P6" s="288">
        <f>O6/K6-1</f>
        <v>-9.0475228523811957E-2</v>
      </c>
      <c r="Q6" s="287">
        <f>O6-K6</f>
        <v>-3583</v>
      </c>
      <c r="R6" s="288">
        <f>IFERROR(O6/C6-1,"-")</f>
        <v>-0.15721372081051987</v>
      </c>
      <c r="S6" s="287">
        <f>O6-C6</f>
        <v>-6719</v>
      </c>
      <c r="T6" s="288">
        <f>O6/$O$6</f>
        <v>1</v>
      </c>
      <c r="V6" s="37"/>
      <c r="W6" s="101"/>
      <c r="AE6" s="1" t="s">
        <v>177</v>
      </c>
    </row>
    <row r="7" spans="1:31" s="4" customFormat="1" x14ac:dyDescent="0.25">
      <c r="B7" s="278" t="s">
        <v>44</v>
      </c>
      <c r="C7" s="296">
        <v>7984</v>
      </c>
      <c r="D7" s="296">
        <v>10448</v>
      </c>
      <c r="E7" s="296">
        <v>8574</v>
      </c>
      <c r="F7" s="302">
        <f t="shared" ref="F7:F16" si="0">E7/$E$6</f>
        <v>0.20731677829629808</v>
      </c>
      <c r="G7" s="296">
        <v>6217</v>
      </c>
      <c r="H7" s="304">
        <f>G7/E7-1</f>
        <v>-0.27490086307441097</v>
      </c>
      <c r="I7" s="303">
        <f>G7-E7</f>
        <v>-2357</v>
      </c>
      <c r="J7" s="302">
        <f>G7/$G$6</f>
        <v>0.13815248550032222</v>
      </c>
      <c r="K7" s="296">
        <v>4984</v>
      </c>
      <c r="L7" s="304">
        <f>K7/G7-1</f>
        <v>-0.19832716744410483</v>
      </c>
      <c r="M7" s="303">
        <f>K7-G7</f>
        <v>-1233</v>
      </c>
      <c r="N7" s="302">
        <f>K7/$K$6</f>
        <v>0.12585222968536944</v>
      </c>
      <c r="O7" s="296">
        <v>4666</v>
      </c>
      <c r="P7" s="304">
        <f>O7/K7-1</f>
        <v>-6.3804173354735205E-2</v>
      </c>
      <c r="Q7" s="303">
        <f>O7-K7</f>
        <v>-318</v>
      </c>
      <c r="R7" s="304">
        <f t="shared" ref="R7:R16" si="1">IFERROR(O7/C7-1,"-")</f>
        <v>-0.41558116232464926</v>
      </c>
      <c r="S7" s="303">
        <f t="shared" ref="S7:S16" si="2">O7-C7</f>
        <v>-3318</v>
      </c>
      <c r="T7" s="302">
        <f>O7/$O$6</f>
        <v>0.12954274133096422</v>
      </c>
      <c r="V7" s="37"/>
      <c r="W7" s="101"/>
      <c r="AE7" s="1" t="s">
        <v>179</v>
      </c>
    </row>
    <row r="8" spans="1:31" s="4" customFormat="1" x14ac:dyDescent="0.25">
      <c r="B8" s="278" t="s">
        <v>45</v>
      </c>
      <c r="C8" s="296">
        <v>4215</v>
      </c>
      <c r="D8" s="296">
        <v>3859</v>
      </c>
      <c r="E8" s="296">
        <v>4037</v>
      </c>
      <c r="F8" s="302">
        <f t="shared" si="0"/>
        <v>9.761346325894045E-2</v>
      </c>
      <c r="G8" s="296">
        <v>2819</v>
      </c>
      <c r="H8" s="304">
        <f t="shared" ref="H8:H16" si="3">G8/E8-1</f>
        <v>-0.30170918999256879</v>
      </c>
      <c r="I8" s="303">
        <f t="shared" ref="I8:I16" si="4">G8-E8</f>
        <v>-1218</v>
      </c>
      <c r="J8" s="302">
        <f t="shared" ref="J8:J16" si="5">G8/$G$6</f>
        <v>6.2643052376613856E-2</v>
      </c>
      <c r="K8" s="296">
        <v>2939</v>
      </c>
      <c r="L8" s="304">
        <f t="shared" ref="L8:L16" si="6">K8/G8-1</f>
        <v>4.2568286626463392E-2</v>
      </c>
      <c r="M8" s="303">
        <f t="shared" ref="M8:M16" si="7">K8-G8</f>
        <v>120</v>
      </c>
      <c r="N8" s="302">
        <f t="shared" ref="N8:N16" si="8">K8/$K$6</f>
        <v>7.4213423564466446E-2</v>
      </c>
      <c r="O8" s="296">
        <v>3858</v>
      </c>
      <c r="P8" s="304">
        <f t="shared" ref="P8:P16" si="9">O8/K8-1</f>
        <v>0.31269139162980597</v>
      </c>
      <c r="Q8" s="303">
        <f t="shared" ref="Q8:Q16" si="10">O8-K8</f>
        <v>919</v>
      </c>
      <c r="R8" s="304">
        <f t="shared" si="1"/>
        <v>-8.4697508896797169E-2</v>
      </c>
      <c r="S8" s="303">
        <f t="shared" si="2"/>
        <v>-357</v>
      </c>
      <c r="T8" s="302">
        <f t="shared" ref="T8:T16" si="11">O8/$O$6</f>
        <v>0.10711013631694384</v>
      </c>
      <c r="V8" s="37"/>
      <c r="W8" s="101"/>
      <c r="AE8" s="1"/>
    </row>
    <row r="9" spans="1:31" s="4" customFormat="1" x14ac:dyDescent="0.25">
      <c r="B9" s="278" t="s">
        <v>46</v>
      </c>
      <c r="C9" s="296">
        <v>404</v>
      </c>
      <c r="D9" s="296">
        <v>68</v>
      </c>
      <c r="E9" s="296">
        <v>64</v>
      </c>
      <c r="F9" s="297">
        <f t="shared" si="0"/>
        <v>1.5475010276374012E-3</v>
      </c>
      <c r="G9" s="296">
        <v>3888</v>
      </c>
      <c r="H9" s="308">
        <f t="shared" si="3"/>
        <v>59.75</v>
      </c>
      <c r="I9" s="299">
        <f t="shared" si="4"/>
        <v>3824</v>
      </c>
      <c r="J9" s="297">
        <f t="shared" si="5"/>
        <v>8.639808004266572E-2</v>
      </c>
      <c r="K9" s="296">
        <v>649</v>
      </c>
      <c r="L9" s="304">
        <f t="shared" si="6"/>
        <v>-0.83307613168724282</v>
      </c>
      <c r="M9" s="303">
        <f t="shared" si="7"/>
        <v>-3239</v>
      </c>
      <c r="N9" s="302">
        <f t="shared" si="8"/>
        <v>1.6388061209029848E-2</v>
      </c>
      <c r="O9" s="296">
        <v>758</v>
      </c>
      <c r="P9" s="304">
        <f t="shared" si="9"/>
        <v>0.16795069337442214</v>
      </c>
      <c r="Q9" s="303">
        <f t="shared" si="10"/>
        <v>109</v>
      </c>
      <c r="R9" s="304">
        <f t="shared" si="1"/>
        <v>0.87623762376237613</v>
      </c>
      <c r="S9" s="303">
        <f t="shared" si="2"/>
        <v>354</v>
      </c>
      <c r="T9" s="302">
        <f t="shared" si="11"/>
        <v>2.1044448763152781E-2</v>
      </c>
      <c r="V9" s="37"/>
      <c r="W9" s="101"/>
      <c r="AE9" s="1"/>
    </row>
    <row r="10" spans="1:31" s="4" customFormat="1" x14ac:dyDescent="0.25">
      <c r="B10" s="278" t="s">
        <v>48</v>
      </c>
      <c r="C10" s="296">
        <v>7532</v>
      </c>
      <c r="D10" s="296">
        <v>2942</v>
      </c>
      <c r="E10" s="296">
        <v>9040</v>
      </c>
      <c r="F10" s="302">
        <f t="shared" si="0"/>
        <v>0.21858452015378291</v>
      </c>
      <c r="G10" s="296">
        <v>6654</v>
      </c>
      <c r="H10" s="304">
        <f t="shared" si="3"/>
        <v>-0.26393805309734508</v>
      </c>
      <c r="I10" s="303">
        <f t="shared" si="4"/>
        <v>-2386</v>
      </c>
      <c r="J10" s="302">
        <f t="shared" si="5"/>
        <v>0.14786338081375969</v>
      </c>
      <c r="K10" s="296">
        <v>6836</v>
      </c>
      <c r="L10" s="304">
        <f t="shared" si="6"/>
        <v>2.7351968740607191E-2</v>
      </c>
      <c r="M10" s="303">
        <f t="shared" si="7"/>
        <v>182</v>
      </c>
      <c r="N10" s="302">
        <f t="shared" si="8"/>
        <v>0.17261754456845613</v>
      </c>
      <c r="O10" s="296">
        <v>7271</v>
      </c>
      <c r="P10" s="304">
        <f t="shared" si="9"/>
        <v>6.3633703920421336E-2</v>
      </c>
      <c r="Q10" s="303">
        <f t="shared" si="10"/>
        <v>435</v>
      </c>
      <c r="R10" s="304">
        <f t="shared" si="1"/>
        <v>-3.4652150823154537E-2</v>
      </c>
      <c r="S10" s="303">
        <f t="shared" si="2"/>
        <v>-261</v>
      </c>
      <c r="T10" s="302">
        <f>O10/$O$6</f>
        <v>0.20186568200116606</v>
      </c>
      <c r="V10" s="37"/>
      <c r="W10" s="101"/>
      <c r="AE10" s="1"/>
    </row>
    <row r="11" spans="1:31" s="4" customFormat="1" x14ac:dyDescent="0.25">
      <c r="B11" s="278" t="s">
        <v>50</v>
      </c>
      <c r="C11" s="296">
        <v>1123</v>
      </c>
      <c r="D11" s="296">
        <v>1834</v>
      </c>
      <c r="E11" s="296">
        <v>1813</v>
      </c>
      <c r="F11" s="297">
        <f t="shared" si="0"/>
        <v>4.3837802548540757E-2</v>
      </c>
      <c r="G11" s="296">
        <v>1418</v>
      </c>
      <c r="H11" s="308">
        <f t="shared" si="3"/>
        <v>-0.21787093215664644</v>
      </c>
      <c r="I11" s="299">
        <f t="shared" si="4"/>
        <v>-395</v>
      </c>
      <c r="J11" s="297">
        <f t="shared" si="5"/>
        <v>3.1510410879758227E-2</v>
      </c>
      <c r="K11" s="296">
        <v>1212</v>
      </c>
      <c r="L11" s="304">
        <f t="shared" si="6"/>
        <v>-0.14527503526093088</v>
      </c>
      <c r="M11" s="303">
        <f t="shared" si="7"/>
        <v>-206</v>
      </c>
      <c r="N11" s="302">
        <f t="shared" si="8"/>
        <v>3.0604514923488712E-2</v>
      </c>
      <c r="O11" s="296">
        <v>1268</v>
      </c>
      <c r="P11" s="304">
        <f t="shared" si="9"/>
        <v>4.6204620462046098E-2</v>
      </c>
      <c r="Q11" s="303">
        <f t="shared" si="10"/>
        <v>56</v>
      </c>
      <c r="R11" s="304">
        <f t="shared" si="1"/>
        <v>0.12911843276936774</v>
      </c>
      <c r="S11" s="303">
        <f t="shared" si="2"/>
        <v>145</v>
      </c>
      <c r="T11" s="302">
        <f t="shared" si="11"/>
        <v>3.5203642522002275E-2</v>
      </c>
      <c r="V11" s="37"/>
      <c r="W11" s="101"/>
      <c r="AE11" s="1"/>
    </row>
    <row r="12" spans="1:31" s="4" customFormat="1" x14ac:dyDescent="0.25">
      <c r="B12" s="278" t="s">
        <v>51</v>
      </c>
      <c r="C12" s="296">
        <v>11303</v>
      </c>
      <c r="D12" s="296">
        <v>4062</v>
      </c>
      <c r="E12" s="296">
        <v>6663</v>
      </c>
      <c r="F12" s="302">
        <f t="shared" si="0"/>
        <v>0.16110936479918755</v>
      </c>
      <c r="G12" s="296">
        <v>10640</v>
      </c>
      <c r="H12" s="304">
        <f t="shared" si="3"/>
        <v>0.59687828305568069</v>
      </c>
      <c r="I12" s="303">
        <f t="shared" si="4"/>
        <v>3977</v>
      </c>
      <c r="J12" s="302">
        <f t="shared" si="5"/>
        <v>0.2364391902402169</v>
      </c>
      <c r="K12" s="296">
        <v>10408</v>
      </c>
      <c r="L12" s="304">
        <f t="shared" si="6"/>
        <v>-2.1804511278195493E-2</v>
      </c>
      <c r="M12" s="303">
        <f t="shared" si="7"/>
        <v>-232</v>
      </c>
      <c r="N12" s="302">
        <f t="shared" si="8"/>
        <v>0.26281500934296248</v>
      </c>
      <c r="O12" s="296">
        <v>10988</v>
      </c>
      <c r="P12" s="304">
        <f t="shared" si="9"/>
        <v>5.5726364335126899E-2</v>
      </c>
      <c r="Q12" s="303">
        <f t="shared" si="10"/>
        <v>580</v>
      </c>
      <c r="R12" s="304">
        <f t="shared" si="1"/>
        <v>-2.7868707422808114E-2</v>
      </c>
      <c r="S12" s="303">
        <f t="shared" si="2"/>
        <v>-315</v>
      </c>
      <c r="T12" s="302">
        <f t="shared" si="11"/>
        <v>0.30506121769066324</v>
      </c>
      <c r="V12" s="37"/>
      <c r="W12" s="101"/>
      <c r="AE12" s="1"/>
    </row>
    <row r="13" spans="1:31" s="4" customFormat="1" x14ac:dyDescent="0.25">
      <c r="B13" s="278" t="s">
        <v>49</v>
      </c>
      <c r="C13" s="296">
        <v>3525</v>
      </c>
      <c r="D13" s="296">
        <v>740</v>
      </c>
      <c r="E13" s="296">
        <v>1856</v>
      </c>
      <c r="F13" s="297">
        <f t="shared" si="0"/>
        <v>4.4877529801484635E-2</v>
      </c>
      <c r="G13" s="296">
        <v>1974</v>
      </c>
      <c r="H13" s="308">
        <f t="shared" si="3"/>
        <v>6.3577586206896575E-2</v>
      </c>
      <c r="I13" s="299">
        <f t="shared" si="4"/>
        <v>118</v>
      </c>
      <c r="J13" s="297">
        <f t="shared" si="5"/>
        <v>4.3865691873513919E-2</v>
      </c>
      <c r="K13" s="296">
        <v>1047</v>
      </c>
      <c r="L13" s="304">
        <f t="shared" si="6"/>
        <v>-0.46960486322188455</v>
      </c>
      <c r="M13" s="303">
        <f t="shared" si="7"/>
        <v>-927</v>
      </c>
      <c r="N13" s="302">
        <f t="shared" si="8"/>
        <v>2.6438058683904853E-2</v>
      </c>
      <c r="O13" s="296">
        <v>1289</v>
      </c>
      <c r="P13" s="304">
        <f t="shared" si="9"/>
        <v>0.23113658070678134</v>
      </c>
      <c r="Q13" s="303">
        <f t="shared" si="10"/>
        <v>242</v>
      </c>
      <c r="R13" s="304">
        <f t="shared" si="1"/>
        <v>-0.63432624113475178</v>
      </c>
      <c r="S13" s="303">
        <f t="shared" si="2"/>
        <v>-2236</v>
      </c>
      <c r="T13" s="302">
        <f t="shared" si="11"/>
        <v>3.5786668147366668E-2</v>
      </c>
      <c r="V13" s="37"/>
      <c r="W13" s="101"/>
      <c r="AE13" s="1"/>
    </row>
    <row r="14" spans="1:31" s="4" customFormat="1" x14ac:dyDescent="0.25">
      <c r="B14" s="278" t="s">
        <v>52</v>
      </c>
      <c r="C14" s="296">
        <v>1412</v>
      </c>
      <c r="D14" s="296">
        <v>5470</v>
      </c>
      <c r="E14" s="296">
        <v>1100</v>
      </c>
      <c r="F14" s="302">
        <f t="shared" si="0"/>
        <v>2.6597673912517831E-2</v>
      </c>
      <c r="G14" s="296">
        <v>1564</v>
      </c>
      <c r="H14" s="304">
        <f t="shared" si="3"/>
        <v>0.42181818181818187</v>
      </c>
      <c r="I14" s="303">
        <f t="shared" si="4"/>
        <v>464</v>
      </c>
      <c r="J14" s="302">
        <f t="shared" si="5"/>
        <v>3.4754783227039399E-2</v>
      </c>
      <c r="K14" s="296">
        <v>1441</v>
      </c>
      <c r="L14" s="304">
        <f t="shared" si="6"/>
        <v>-7.8644501278772427E-2</v>
      </c>
      <c r="M14" s="303">
        <f t="shared" si="7"/>
        <v>-123</v>
      </c>
      <c r="N14" s="302">
        <f t="shared" si="8"/>
        <v>3.6387051159032374E-2</v>
      </c>
      <c r="O14" s="296">
        <v>518</v>
      </c>
      <c r="P14" s="304">
        <f t="shared" si="9"/>
        <v>-0.64052741151977788</v>
      </c>
      <c r="Q14" s="303">
        <f t="shared" si="10"/>
        <v>-923</v>
      </c>
      <c r="R14" s="304">
        <f t="shared" si="1"/>
        <v>-0.63314447592067991</v>
      </c>
      <c r="S14" s="303">
        <f t="shared" si="2"/>
        <v>-894</v>
      </c>
      <c r="T14" s="302">
        <f t="shared" si="11"/>
        <v>1.4381298758988312E-2</v>
      </c>
      <c r="V14" s="37"/>
      <c r="W14" s="101"/>
      <c r="AE14" s="1"/>
    </row>
    <row r="15" spans="1:31" s="4" customFormat="1" x14ac:dyDescent="0.25">
      <c r="B15" s="278" t="s">
        <v>47</v>
      </c>
      <c r="C15" s="296">
        <v>2181</v>
      </c>
      <c r="D15" s="296">
        <v>1339</v>
      </c>
      <c r="E15" s="296">
        <v>2774</v>
      </c>
      <c r="F15" s="297">
        <f t="shared" si="0"/>
        <v>6.70744976666586E-2</v>
      </c>
      <c r="G15" s="296">
        <v>4203</v>
      </c>
      <c r="H15" s="308">
        <f t="shared" si="3"/>
        <v>0.51514059120403743</v>
      </c>
      <c r="I15" s="299">
        <f t="shared" si="4"/>
        <v>1429</v>
      </c>
      <c r="J15" s="297">
        <f t="shared" si="5"/>
        <v>9.3397924490566872E-2</v>
      </c>
      <c r="K15" s="296">
        <v>3970</v>
      </c>
      <c r="L15" s="304">
        <f t="shared" si="6"/>
        <v>-5.5436592909826277E-2</v>
      </c>
      <c r="M15" s="303">
        <f t="shared" si="7"/>
        <v>-233</v>
      </c>
      <c r="N15" s="302">
        <f t="shared" si="8"/>
        <v>0.10024746224938134</v>
      </c>
      <c r="O15" s="296">
        <v>1108</v>
      </c>
      <c r="P15" s="304">
        <f t="shared" si="9"/>
        <v>-0.72090680100755666</v>
      </c>
      <c r="Q15" s="303">
        <f t="shared" si="10"/>
        <v>-2862</v>
      </c>
      <c r="R15" s="304">
        <f t="shared" si="1"/>
        <v>-0.49197615772581382</v>
      </c>
      <c r="S15" s="303">
        <f t="shared" si="2"/>
        <v>-1073</v>
      </c>
      <c r="T15" s="302">
        <f t="shared" si="11"/>
        <v>3.0761542519225964E-2</v>
      </c>
      <c r="V15" s="37"/>
      <c r="W15" s="101"/>
      <c r="AE15" s="1"/>
    </row>
    <row r="16" spans="1:31" s="4" customFormat="1" x14ac:dyDescent="0.25">
      <c r="B16" s="278" t="s">
        <v>205</v>
      </c>
      <c r="C16" s="296">
        <f>C6-SUM(C7:C15)</f>
        <v>3059</v>
      </c>
      <c r="D16" s="296">
        <f>D6-SUM(D7:D15)</f>
        <v>2976</v>
      </c>
      <c r="E16" s="296">
        <f>E6-SUM(E7:E15)</f>
        <v>5436</v>
      </c>
      <c r="F16" s="302">
        <f t="shared" si="0"/>
        <v>0.13144086853495177</v>
      </c>
      <c r="G16" s="296">
        <f>G6-SUM(G7:G15)</f>
        <v>5624</v>
      </c>
      <c r="H16" s="304">
        <f t="shared" si="3"/>
        <v>3.4584253127299514E-2</v>
      </c>
      <c r="I16" s="303">
        <f t="shared" si="4"/>
        <v>188</v>
      </c>
      <c r="J16" s="302">
        <f t="shared" si="5"/>
        <v>0.12497500055554321</v>
      </c>
      <c r="K16" s="296">
        <f>K6-SUM(K7:K15)</f>
        <v>6116</v>
      </c>
      <c r="L16" s="304">
        <f t="shared" si="6"/>
        <v>8.7482219061166377E-2</v>
      </c>
      <c r="M16" s="303">
        <f t="shared" si="7"/>
        <v>492</v>
      </c>
      <c r="N16" s="302">
        <f t="shared" si="8"/>
        <v>0.15443664461390838</v>
      </c>
      <c r="O16" s="296">
        <f>O6-SUM(O7:O15)</f>
        <v>4295</v>
      </c>
      <c r="P16" s="304">
        <f t="shared" si="9"/>
        <v>-0.29774362328319159</v>
      </c>
      <c r="Q16" s="303">
        <f t="shared" si="10"/>
        <v>-1821</v>
      </c>
      <c r="R16" s="304">
        <f t="shared" si="1"/>
        <v>0.40405361229159853</v>
      </c>
      <c r="S16" s="303">
        <f t="shared" si="2"/>
        <v>1236</v>
      </c>
      <c r="T16" s="302">
        <f t="shared" si="11"/>
        <v>0.11924262194952664</v>
      </c>
      <c r="V16" s="37"/>
      <c r="W16" s="101"/>
      <c r="AE16" s="1"/>
    </row>
    <row r="17" spans="2:31" s="4" customFormat="1" ht="7.5" customHeight="1" x14ac:dyDescent="0.25">
      <c r="B17" s="279"/>
      <c r="C17" s="279"/>
      <c r="D17" s="279"/>
      <c r="E17" s="279"/>
      <c r="F17" s="279"/>
      <c r="G17" s="279"/>
      <c r="H17" s="279"/>
      <c r="I17" s="279"/>
      <c r="J17" s="279"/>
      <c r="K17" s="279"/>
      <c r="L17" s="279"/>
      <c r="M17" s="279"/>
      <c r="N17" s="279"/>
      <c r="O17" s="279"/>
      <c r="P17" s="279"/>
      <c r="Q17" s="279"/>
      <c r="R17" s="279"/>
      <c r="S17" s="279"/>
      <c r="T17" s="279"/>
      <c r="AE17" s="1" t="s">
        <v>184</v>
      </c>
    </row>
    <row r="18" spans="2:31" s="4" customFormat="1" x14ac:dyDescent="0.25">
      <c r="B18" s="200" t="s">
        <v>185</v>
      </c>
      <c r="C18" s="200"/>
      <c r="D18" s="200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AE18" s="1" t="s">
        <v>186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187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0"/>
      <c r="D44" s="110"/>
      <c r="E44" s="110"/>
      <c r="F44" s="110"/>
      <c r="G44" s="110"/>
      <c r="H44" s="110"/>
      <c r="I44" s="110"/>
      <c r="J44" s="110"/>
      <c r="K44" s="15">
        <v>2020</v>
      </c>
      <c r="L44" s="15"/>
      <c r="M44" s="15"/>
      <c r="N44" s="15" t="s">
        <v>188</v>
      </c>
      <c r="O44" s="15">
        <v>2021</v>
      </c>
      <c r="P44" s="15" t="s">
        <v>188</v>
      </c>
      <c r="Q44" s="15" t="s">
        <v>189</v>
      </c>
      <c r="R44" s="15" t="s">
        <v>190</v>
      </c>
      <c r="S44" s="15" t="s">
        <v>191</v>
      </c>
      <c r="T44" s="110"/>
      <c r="AE44" s="1"/>
    </row>
    <row r="45" spans="2:31" s="4" customFormat="1" ht="18.75" hidden="1" x14ac:dyDescent="0.3">
      <c r="B45" s="267" t="s">
        <v>175</v>
      </c>
      <c r="C45" s="268"/>
      <c r="D45" s="268"/>
      <c r="E45" s="268"/>
      <c r="F45" s="268"/>
      <c r="G45" s="268"/>
      <c r="H45" s="268"/>
      <c r="I45" s="268"/>
      <c r="J45" s="268"/>
      <c r="K45" s="268">
        <v>1824653</v>
      </c>
      <c r="L45" s="268"/>
      <c r="M45" s="268"/>
      <c r="N45" s="269"/>
      <c r="O45" s="268">
        <v>2354005</v>
      </c>
      <c r="P45" s="269"/>
      <c r="Q45" s="269">
        <v>1</v>
      </c>
      <c r="R45" s="269">
        <v>0.2901110512519367</v>
      </c>
      <c r="S45" s="268">
        <v>529352</v>
      </c>
      <c r="T45" s="280"/>
      <c r="AE45" s="1"/>
    </row>
    <row r="46" spans="2:31" ht="18.75" hidden="1" x14ac:dyDescent="0.3">
      <c r="B46" s="267" t="s">
        <v>176</v>
      </c>
      <c r="C46" s="268"/>
      <c r="D46" s="268"/>
      <c r="E46" s="268"/>
      <c r="F46" s="268"/>
      <c r="G46" s="268"/>
      <c r="H46" s="268"/>
      <c r="I46" s="268"/>
      <c r="J46" s="268"/>
      <c r="K46" s="268">
        <v>603938</v>
      </c>
      <c r="L46" s="268"/>
      <c r="M46" s="268"/>
      <c r="N46" s="269">
        <v>1</v>
      </c>
      <c r="O46" s="268">
        <v>936181</v>
      </c>
      <c r="P46" s="269">
        <v>1</v>
      </c>
      <c r="Q46" s="269">
        <v>0.39769711619134201</v>
      </c>
      <c r="R46" s="269">
        <v>0.55012766211101138</v>
      </c>
      <c r="S46" s="268">
        <v>332243</v>
      </c>
      <c r="T46" s="280"/>
      <c r="AE46" s="1" t="s">
        <v>177</v>
      </c>
    </row>
    <row r="47" spans="2:31" ht="15.75" hidden="1" x14ac:dyDescent="0.25">
      <c r="B47" s="270" t="s">
        <v>100</v>
      </c>
      <c r="C47" s="271"/>
      <c r="D47" s="271"/>
      <c r="E47" s="271"/>
      <c r="F47" s="271"/>
      <c r="G47" s="271"/>
      <c r="H47" s="271"/>
      <c r="I47" s="271"/>
      <c r="J47" s="271"/>
      <c r="K47" s="271">
        <v>276550.36166633503</v>
      </c>
      <c r="L47" s="271"/>
      <c r="M47" s="271"/>
      <c r="N47" s="272">
        <v>0.45791184139155844</v>
      </c>
      <c r="O47" s="271">
        <v>430252.45635520399</v>
      </c>
      <c r="P47" s="272">
        <v>0.4595825554622493</v>
      </c>
      <c r="Q47" s="272">
        <v>0.18277465695918402</v>
      </c>
      <c r="R47" s="272">
        <v>0.55578337978930015</v>
      </c>
      <c r="S47" s="271">
        <v>153702.09468886897</v>
      </c>
      <c r="T47" s="281"/>
      <c r="AE47" s="1" t="s">
        <v>178</v>
      </c>
    </row>
    <row r="48" spans="2:31" s="4" customFormat="1" hidden="1" x14ac:dyDescent="0.25">
      <c r="B48" s="273" t="s">
        <v>103</v>
      </c>
      <c r="C48" s="274"/>
      <c r="D48" s="274"/>
      <c r="E48" s="274"/>
      <c r="F48" s="274"/>
      <c r="G48" s="274"/>
      <c r="H48" s="274"/>
      <c r="I48" s="274"/>
      <c r="J48" s="274"/>
      <c r="K48" s="274">
        <v>327387.63833385095</v>
      </c>
      <c r="L48" s="274"/>
      <c r="M48" s="274"/>
      <c r="N48" s="277">
        <v>0.54208815860874948</v>
      </c>
      <c r="O48" s="274">
        <v>505927.5436448183</v>
      </c>
      <c r="P48" s="277">
        <v>0.54041637636826456</v>
      </c>
      <c r="Q48" s="277">
        <v>0.21492203442423372</v>
      </c>
      <c r="R48" s="275">
        <v>0.54534711884540576</v>
      </c>
      <c r="S48" s="276">
        <v>178539.90531096736</v>
      </c>
      <c r="T48" s="283"/>
      <c r="AE48" s="1" t="s">
        <v>179</v>
      </c>
    </row>
    <row r="49" spans="2:31" s="4" customFormat="1" hidden="1" x14ac:dyDescent="0.25">
      <c r="B49" s="278" t="s">
        <v>180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181</v>
      </c>
    </row>
    <row r="50" spans="2:31" s="4" customFormat="1" hidden="1" x14ac:dyDescent="0.25">
      <c r="B50" s="278" t="s">
        <v>182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183</v>
      </c>
    </row>
    <row r="51" spans="2:31" s="4" customFormat="1" ht="7.5" hidden="1" customHeight="1" x14ac:dyDescent="0.25">
      <c r="B51" s="279"/>
      <c r="C51" s="279"/>
      <c r="D51" s="279"/>
      <c r="E51" s="279"/>
      <c r="F51" s="279"/>
      <c r="G51" s="279"/>
      <c r="H51" s="279"/>
      <c r="I51" s="279"/>
      <c r="J51" s="279"/>
      <c r="K51" s="279"/>
      <c r="L51" s="279"/>
      <c r="M51" s="279"/>
      <c r="N51" s="279"/>
      <c r="O51" s="279"/>
      <c r="P51" s="279"/>
      <c r="Q51" s="279"/>
      <c r="R51" s="279"/>
      <c r="S51" s="279"/>
      <c r="AE51" s="1" t="s">
        <v>184</v>
      </c>
    </row>
    <row r="52" spans="2:31" s="4" customFormat="1" hidden="1" x14ac:dyDescent="0.25">
      <c r="B52" s="66" t="s">
        <v>185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84"/>
      <c r="AE52" s="1" t="s">
        <v>186</v>
      </c>
    </row>
    <row r="53" spans="2:31" s="4" customFormat="1" hidden="1" x14ac:dyDescent="0.25">
      <c r="AE53" s="1"/>
    </row>
    <row r="54" spans="2:31" hidden="1" x14ac:dyDescent="0.25">
      <c r="C54" s="151"/>
      <c r="D54" s="151"/>
      <c r="E54" s="151"/>
      <c r="F54" s="151"/>
      <c r="G54" s="151"/>
      <c r="H54" s="151"/>
      <c r="I54" s="151"/>
      <c r="J54" s="151"/>
      <c r="K54" s="151">
        <v>0.54208815860874948</v>
      </c>
      <c r="L54" s="151"/>
      <c r="M54" s="151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1" t="s">
        <v>29</v>
      </c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6">
        <v>2020</v>
      </c>
      <c r="D135" s="216">
        <v>2021</v>
      </c>
      <c r="E135" s="216">
        <v>2022</v>
      </c>
      <c r="F135" s="216">
        <v>2023</v>
      </c>
      <c r="G135" s="204" t="str">
        <f>CONCATENATE("var. ",RIGHT(F135,2),"/",RIGHT(E135,2))</f>
        <v>var. 23/22</v>
      </c>
      <c r="H135" s="204" t="str">
        <f>CONCATENATE("dif. ",RIGHT(F135,2),"/",RIGHT(E135,2))</f>
        <v>dif. 23/22</v>
      </c>
      <c r="I135" s="204" t="str">
        <f>CONCATENATE("%/s total Península ",RIGHT(F135,4))</f>
        <v>%/s total Península 2023</v>
      </c>
      <c r="J135" s="216">
        <v>2024</v>
      </c>
      <c r="K135" s="204" t="str">
        <f>CONCATENATE("%/s total España ",RIGHT(J135,4))</f>
        <v>%/s total España 2024</v>
      </c>
      <c r="L135" s="204" t="str">
        <f>CONCATENATE("var. ",RIGHT(J135,2),"/",RIGHT(F135,2))</f>
        <v>var. 24/23</v>
      </c>
      <c r="M135" s="204" t="str">
        <f>CONCATENATE("dif. ",RIGHT(J135,2),"/",RIGHT(F135,2))</f>
        <v>dif. 24/23</v>
      </c>
      <c r="N135" s="204" t="str">
        <f>CONCATENATE("var. ",RIGHT(J135,2),"/",RIGHT(C135,2))</f>
        <v>var. 24/20</v>
      </c>
      <c r="O135" s="204" t="str">
        <f>CONCATENATE("dif. ",RIGHT(J135,2),"/",RIGHT(C135,2))</f>
        <v>dif. 24/20</v>
      </c>
      <c r="Z135" s="1"/>
    </row>
    <row r="136" spans="1:31" ht="18.75" x14ac:dyDescent="0.3">
      <c r="A136" s="4"/>
      <c r="B136" s="267" t="s">
        <v>204</v>
      </c>
      <c r="C136" s="271">
        <v>208389</v>
      </c>
      <c r="D136" s="271">
        <v>416048</v>
      </c>
      <c r="E136" s="271">
        <v>423208</v>
      </c>
      <c r="F136" s="271">
        <v>428791</v>
      </c>
      <c r="G136" s="272">
        <f>F136/E136-1</f>
        <v>1.3192094667397569E-2</v>
      </c>
      <c r="H136" s="271">
        <f>F136-E136</f>
        <v>5583</v>
      </c>
      <c r="I136" s="272">
        <f>F136/F$136</f>
        <v>1</v>
      </c>
      <c r="J136" s="271">
        <v>421973</v>
      </c>
      <c r="K136" s="272">
        <f>H136/H$136</f>
        <v>1</v>
      </c>
      <c r="L136" s="272">
        <f>J136/F136-1</f>
        <v>-1.5900520300099585E-2</v>
      </c>
      <c r="M136" s="271">
        <f>J136-F136</f>
        <v>-6818</v>
      </c>
      <c r="N136" s="272">
        <f>J136/C136-1</f>
        <v>1.0249293388806513</v>
      </c>
      <c r="O136" s="271">
        <f>J136-C136</f>
        <v>213584</v>
      </c>
      <c r="Q136" s="37"/>
      <c r="R136" s="101"/>
      <c r="Z136" s="1" t="s">
        <v>177</v>
      </c>
      <c r="AE136"/>
    </row>
    <row r="137" spans="1:31" s="4" customFormat="1" x14ac:dyDescent="0.25">
      <c r="B137" s="278" t="s">
        <v>44</v>
      </c>
      <c r="C137" s="296">
        <v>68476</v>
      </c>
      <c r="D137" s="296">
        <v>126666</v>
      </c>
      <c r="E137" s="296">
        <v>86811</v>
      </c>
      <c r="F137" s="296">
        <v>75374</v>
      </c>
      <c r="G137" s="302">
        <f t="shared" ref="G137:G146" si="12">F137/E137-1</f>
        <v>-0.13174597689232936</v>
      </c>
      <c r="H137" s="310">
        <f t="shared" ref="H137:H146" si="13">F137-E137</f>
        <v>-11437</v>
      </c>
      <c r="I137" s="304">
        <f t="shared" ref="I137:K146" si="14">F137/F$136</f>
        <v>0.17578260737748694</v>
      </c>
      <c r="J137" s="296">
        <v>60650</v>
      </c>
      <c r="K137" s="304">
        <f t="shared" si="14"/>
        <v>-2.0485402113559017</v>
      </c>
      <c r="L137" s="304">
        <f t="shared" ref="L137:L146" si="15">J137/F137-1</f>
        <v>-0.19534587523549229</v>
      </c>
      <c r="M137" s="303">
        <f t="shared" ref="M137:M146" si="16">J137-F137</f>
        <v>-14724</v>
      </c>
      <c r="N137" s="302">
        <f t="shared" ref="N137:N146" si="17">J137/C137-1</f>
        <v>-0.11428821776972953</v>
      </c>
      <c r="O137" s="296">
        <f t="shared" ref="O137:O146" si="18">J137-C137</f>
        <v>-7826</v>
      </c>
      <c r="Q137" s="37"/>
      <c r="R137" s="101"/>
      <c r="Z137" s="1" t="s">
        <v>179</v>
      </c>
    </row>
    <row r="138" spans="1:31" s="4" customFormat="1" x14ac:dyDescent="0.25">
      <c r="B138" s="278" t="s">
        <v>45</v>
      </c>
      <c r="C138" s="296">
        <v>24912</v>
      </c>
      <c r="D138" s="296">
        <v>43482</v>
      </c>
      <c r="E138" s="296">
        <v>48094</v>
      </c>
      <c r="F138" s="296">
        <v>51902</v>
      </c>
      <c r="G138" s="302">
        <f t="shared" si="12"/>
        <v>7.9178275876408799E-2</v>
      </c>
      <c r="H138" s="310">
        <f t="shared" si="13"/>
        <v>3808</v>
      </c>
      <c r="I138" s="304">
        <f t="shared" si="14"/>
        <v>0.12104265248104555</v>
      </c>
      <c r="J138" s="296">
        <v>50245</v>
      </c>
      <c r="K138" s="304">
        <f t="shared" si="14"/>
        <v>0.68207057137739568</v>
      </c>
      <c r="L138" s="304">
        <f t="shared" si="15"/>
        <v>-3.1925552001849655E-2</v>
      </c>
      <c r="M138" s="303">
        <f t="shared" si="16"/>
        <v>-1657</v>
      </c>
      <c r="N138" s="302">
        <f t="shared" si="17"/>
        <v>1.0168994861913938</v>
      </c>
      <c r="O138" s="296">
        <f t="shared" si="18"/>
        <v>25333</v>
      </c>
      <c r="Q138" s="37"/>
      <c r="R138" s="101"/>
      <c r="Z138" s="1"/>
    </row>
    <row r="139" spans="1:31" s="4" customFormat="1" x14ac:dyDescent="0.25">
      <c r="B139" s="278" t="s">
        <v>46</v>
      </c>
      <c r="C139" s="296">
        <v>1658</v>
      </c>
      <c r="D139" s="296">
        <v>2415</v>
      </c>
      <c r="E139" s="296">
        <v>3515</v>
      </c>
      <c r="F139" s="296">
        <v>14811</v>
      </c>
      <c r="G139" s="302">
        <f t="shared" si="12"/>
        <v>3.2136557610241825</v>
      </c>
      <c r="H139" s="311">
        <f t="shared" si="13"/>
        <v>11296</v>
      </c>
      <c r="I139" s="308">
        <f t="shared" si="14"/>
        <v>3.4541303338922691E-2</v>
      </c>
      <c r="J139" s="296">
        <v>7251</v>
      </c>
      <c r="K139" s="308">
        <f t="shared" si="14"/>
        <v>2.0232849722371484</v>
      </c>
      <c r="L139" s="304">
        <f t="shared" si="15"/>
        <v>-0.51043143609479436</v>
      </c>
      <c r="M139" s="303">
        <f t="shared" si="16"/>
        <v>-7560</v>
      </c>
      <c r="N139" s="302">
        <f t="shared" si="17"/>
        <v>3.3733413751507841</v>
      </c>
      <c r="O139" s="296">
        <f t="shared" si="18"/>
        <v>5593</v>
      </c>
      <c r="Q139" s="37"/>
      <c r="R139" s="101"/>
      <c r="Z139" s="1"/>
    </row>
    <row r="140" spans="1:31" s="4" customFormat="1" x14ac:dyDescent="0.25">
      <c r="B140" s="278" t="s">
        <v>48</v>
      </c>
      <c r="C140" s="296">
        <v>28320</v>
      </c>
      <c r="D140" s="296">
        <v>66989</v>
      </c>
      <c r="E140" s="296">
        <v>97391</v>
      </c>
      <c r="F140" s="296">
        <v>92103</v>
      </c>
      <c r="G140" s="302">
        <f t="shared" si="12"/>
        <v>-5.4296598248298134E-2</v>
      </c>
      <c r="H140" s="310">
        <f t="shared" si="13"/>
        <v>-5288</v>
      </c>
      <c r="I140" s="304">
        <f t="shared" si="14"/>
        <v>0.21479695236140683</v>
      </c>
      <c r="J140" s="296">
        <v>106284</v>
      </c>
      <c r="K140" s="304">
        <f t="shared" si="14"/>
        <v>-0.94716102453877848</v>
      </c>
      <c r="L140" s="304">
        <f t="shared" si="15"/>
        <v>0.15396892609361257</v>
      </c>
      <c r="M140" s="303">
        <f t="shared" si="16"/>
        <v>14181</v>
      </c>
      <c r="N140" s="302">
        <f t="shared" si="17"/>
        <v>2.7529661016949154</v>
      </c>
      <c r="O140" s="296">
        <f t="shared" si="18"/>
        <v>77964</v>
      </c>
      <c r="Q140" s="37"/>
      <c r="R140" s="101"/>
      <c r="Z140" s="1"/>
    </row>
    <row r="141" spans="1:31" s="4" customFormat="1" x14ac:dyDescent="0.25">
      <c r="B141" s="278" t="s">
        <v>50</v>
      </c>
      <c r="C141" s="296">
        <v>4963</v>
      </c>
      <c r="D141" s="296">
        <v>24120</v>
      </c>
      <c r="E141" s="296">
        <v>16359</v>
      </c>
      <c r="F141" s="296">
        <v>19520</v>
      </c>
      <c r="G141" s="302">
        <f t="shared" si="12"/>
        <v>0.19322696986368371</v>
      </c>
      <c r="H141" s="311">
        <f t="shared" si="13"/>
        <v>3161</v>
      </c>
      <c r="I141" s="308">
        <f t="shared" si="14"/>
        <v>4.5523343540326174E-2</v>
      </c>
      <c r="J141" s="296">
        <v>16099</v>
      </c>
      <c r="K141" s="308">
        <f t="shared" si="14"/>
        <v>0.56618305570481819</v>
      </c>
      <c r="L141" s="304">
        <f t="shared" si="15"/>
        <v>-0.17525614754098362</v>
      </c>
      <c r="M141" s="303">
        <f t="shared" si="16"/>
        <v>-3421</v>
      </c>
      <c r="N141" s="302">
        <f t="shared" si="17"/>
        <v>2.243804150715293</v>
      </c>
      <c r="O141" s="296">
        <f t="shared" si="18"/>
        <v>11136</v>
      </c>
      <c r="Q141" s="37"/>
      <c r="R141" s="101"/>
      <c r="Z141" s="1"/>
    </row>
    <row r="142" spans="1:31" s="4" customFormat="1" x14ac:dyDescent="0.25">
      <c r="B142" s="278" t="s">
        <v>51</v>
      </c>
      <c r="C142" s="296">
        <v>27791</v>
      </c>
      <c r="D142" s="296">
        <v>53247</v>
      </c>
      <c r="E142" s="296">
        <v>69865</v>
      </c>
      <c r="F142" s="296">
        <v>66121</v>
      </c>
      <c r="G142" s="302">
        <f t="shared" si="12"/>
        <v>-5.3589064624633198E-2</v>
      </c>
      <c r="H142" s="310">
        <f t="shared" si="13"/>
        <v>-3744</v>
      </c>
      <c r="I142" s="304">
        <f t="shared" si="14"/>
        <v>0.1542033298273518</v>
      </c>
      <c r="J142" s="296">
        <v>75793</v>
      </c>
      <c r="K142" s="304">
        <f t="shared" si="14"/>
        <v>-0.67060720042987643</v>
      </c>
      <c r="L142" s="304">
        <f t="shared" si="15"/>
        <v>0.14627727953297742</v>
      </c>
      <c r="M142" s="303">
        <f t="shared" si="16"/>
        <v>9672</v>
      </c>
      <c r="N142" s="302">
        <f t="shared" si="17"/>
        <v>1.7272498290813574</v>
      </c>
      <c r="O142" s="296">
        <f t="shared" si="18"/>
        <v>48002</v>
      </c>
      <c r="Q142" s="37"/>
      <c r="R142" s="101"/>
      <c r="Z142" s="1"/>
    </row>
    <row r="143" spans="1:31" s="4" customFormat="1" x14ac:dyDescent="0.25">
      <c r="B143" s="278" t="s">
        <v>49</v>
      </c>
      <c r="C143" s="296">
        <v>8684</v>
      </c>
      <c r="D143" s="296">
        <v>11001</v>
      </c>
      <c r="E143" s="296">
        <v>16289</v>
      </c>
      <c r="F143" s="296">
        <v>12024</v>
      </c>
      <c r="G143" s="302">
        <f t="shared" si="12"/>
        <v>-0.261833138928111</v>
      </c>
      <c r="H143" s="311">
        <f t="shared" si="13"/>
        <v>-4265</v>
      </c>
      <c r="I143" s="308">
        <f t="shared" si="14"/>
        <v>2.8041633336520589E-2</v>
      </c>
      <c r="J143" s="296">
        <v>11877</v>
      </c>
      <c r="K143" s="308">
        <f t="shared" si="14"/>
        <v>-0.76392620454952531</v>
      </c>
      <c r="L143" s="304">
        <f t="shared" si="15"/>
        <v>-1.2225548902195627E-2</v>
      </c>
      <c r="M143" s="303">
        <f t="shared" si="16"/>
        <v>-147</v>
      </c>
      <c r="N143" s="302">
        <f t="shared" si="17"/>
        <v>0.36768770152003682</v>
      </c>
      <c r="O143" s="296">
        <f t="shared" si="18"/>
        <v>3193</v>
      </c>
      <c r="Q143" s="37"/>
      <c r="R143" s="101"/>
      <c r="Z143" s="1"/>
    </row>
    <row r="144" spans="1:31" s="4" customFormat="1" x14ac:dyDescent="0.25">
      <c r="B144" s="278" t="s">
        <v>52</v>
      </c>
      <c r="C144" s="296">
        <v>20058</v>
      </c>
      <c r="D144" s="296">
        <v>34195</v>
      </c>
      <c r="E144" s="296">
        <v>19943</v>
      </c>
      <c r="F144" s="296">
        <v>20738</v>
      </c>
      <c r="G144" s="302">
        <f t="shared" si="12"/>
        <v>3.9863611292182632E-2</v>
      </c>
      <c r="H144" s="310">
        <f t="shared" si="13"/>
        <v>795</v>
      </c>
      <c r="I144" s="304">
        <f t="shared" si="14"/>
        <v>4.8363888234594477E-2</v>
      </c>
      <c r="J144" s="296">
        <v>18376</v>
      </c>
      <c r="K144" s="304">
        <f t="shared" si="14"/>
        <v>0.14239656098871575</v>
      </c>
      <c r="L144" s="304">
        <f t="shared" si="15"/>
        <v>-0.1138971935577201</v>
      </c>
      <c r="M144" s="303">
        <f t="shared" si="16"/>
        <v>-2362</v>
      </c>
      <c r="N144" s="302">
        <f t="shared" si="17"/>
        <v>-8.3856815235816118E-2</v>
      </c>
      <c r="O144" s="296">
        <f t="shared" si="18"/>
        <v>-1682</v>
      </c>
      <c r="Q144" s="37"/>
      <c r="R144" s="101"/>
      <c r="Z144" s="1"/>
    </row>
    <row r="145" spans="2:31" s="4" customFormat="1" x14ac:dyDescent="0.25">
      <c r="B145" s="278" t="s">
        <v>47</v>
      </c>
      <c r="C145" s="296">
        <v>8930</v>
      </c>
      <c r="D145" s="296">
        <v>21567</v>
      </c>
      <c r="E145" s="296">
        <v>23338</v>
      </c>
      <c r="F145" s="296">
        <v>31999</v>
      </c>
      <c r="G145" s="302">
        <f t="shared" si="12"/>
        <v>0.37111149198731685</v>
      </c>
      <c r="H145" s="311">
        <f t="shared" si="13"/>
        <v>8661</v>
      </c>
      <c r="I145" s="308">
        <f t="shared" si="14"/>
        <v>7.4626099894820552E-2</v>
      </c>
      <c r="J145" s="296">
        <v>37562</v>
      </c>
      <c r="K145" s="308">
        <f t="shared" si="14"/>
        <v>1.5513164965072541</v>
      </c>
      <c r="L145" s="304">
        <f t="shared" si="15"/>
        <v>0.17384918278696215</v>
      </c>
      <c r="M145" s="303">
        <f t="shared" si="16"/>
        <v>5563</v>
      </c>
      <c r="N145" s="302">
        <f t="shared" si="17"/>
        <v>3.2062709966405372</v>
      </c>
      <c r="O145" s="296">
        <f t="shared" si="18"/>
        <v>28632</v>
      </c>
      <c r="Q145" s="37"/>
      <c r="R145" s="101"/>
      <c r="Z145" s="1"/>
    </row>
    <row r="146" spans="2:31" s="4" customFormat="1" x14ac:dyDescent="0.25">
      <c r="B146" s="278" t="s">
        <v>205</v>
      </c>
      <c r="C146" s="296">
        <f>C136-SUM(C137:C145)</f>
        <v>14597</v>
      </c>
      <c r="D146" s="296">
        <f>D136-SUM(D137:D145)</f>
        <v>32366</v>
      </c>
      <c r="E146" s="296">
        <f>E136-SUM(E137:E145)</f>
        <v>41603</v>
      </c>
      <c r="F146" s="296">
        <f>F136-SUM(F137:F145)</f>
        <v>44199</v>
      </c>
      <c r="G146" s="302">
        <f t="shared" si="12"/>
        <v>6.2399346200995076E-2</v>
      </c>
      <c r="H146" s="310">
        <f t="shared" si="13"/>
        <v>2596</v>
      </c>
      <c r="I146" s="304">
        <f t="shared" si="14"/>
        <v>0.10307818960752441</v>
      </c>
      <c r="J146" s="296">
        <f>J136-SUM(J137:J145)</f>
        <v>37836</v>
      </c>
      <c r="K146" s="304">
        <f t="shared" si="14"/>
        <v>0.46498298405874977</v>
      </c>
      <c r="L146" s="304">
        <f t="shared" si="15"/>
        <v>-0.14396253308898388</v>
      </c>
      <c r="M146" s="303">
        <f t="shared" si="16"/>
        <v>-6363</v>
      </c>
      <c r="N146" s="302">
        <f t="shared" si="17"/>
        <v>1.592039460163047</v>
      </c>
      <c r="O146" s="296">
        <f t="shared" si="18"/>
        <v>23239</v>
      </c>
      <c r="Q146" s="37"/>
      <c r="R146" s="101"/>
      <c r="Z146" s="1"/>
    </row>
    <row r="147" spans="2:31" s="4" customFormat="1" ht="7.5" customHeight="1" x14ac:dyDescent="0.25">
      <c r="B147" s="279"/>
      <c r="C147" s="279"/>
      <c r="D147" s="279"/>
      <c r="E147" s="279"/>
      <c r="F147" s="279"/>
      <c r="G147" s="279"/>
      <c r="H147" s="279"/>
      <c r="I147" s="279"/>
      <c r="J147" s="279"/>
      <c r="K147" s="279"/>
      <c r="L147" s="279"/>
      <c r="M147" s="279"/>
      <c r="N147" s="279"/>
      <c r="O147" s="279"/>
      <c r="Z147" s="1" t="s">
        <v>184</v>
      </c>
    </row>
    <row r="148" spans="2:31" s="4" customFormat="1" x14ac:dyDescent="0.25">
      <c r="B148" s="200" t="s">
        <v>185</v>
      </c>
      <c r="C148" s="200"/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  <c r="Z148" s="1" t="s">
        <v>186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38CF-A74D-4925-9A3C-73D9046E2B86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316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208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29188</v>
      </c>
      <c r="D8" s="145">
        <f t="shared" ref="D8:D21" si="0">C8/C9-1</f>
        <v>-8.838778187269658E-2</v>
      </c>
    </row>
    <row r="9" spans="1:5" x14ac:dyDescent="0.25">
      <c r="A9" s="1"/>
      <c r="B9" s="143">
        <v>2023</v>
      </c>
      <c r="C9" s="144">
        <v>32018</v>
      </c>
      <c r="D9" s="145">
        <f t="shared" si="0"/>
        <v>0.10175148824885594</v>
      </c>
    </row>
    <row r="10" spans="1:5" x14ac:dyDescent="0.25">
      <c r="A10" s="1"/>
      <c r="B10" s="143">
        <v>2022</v>
      </c>
      <c r="C10" s="144">
        <v>29061</v>
      </c>
      <c r="D10" s="145">
        <f t="shared" si="0"/>
        <v>-0.35728503184713378</v>
      </c>
    </row>
    <row r="11" spans="1:5" x14ac:dyDescent="0.25">
      <c r="A11" s="1"/>
      <c r="B11" s="143">
        <v>2021</v>
      </c>
      <c r="C11" s="144">
        <v>45216</v>
      </c>
      <c r="D11" s="145">
        <f t="shared" si="0"/>
        <v>0.68471254517679503</v>
      </c>
    </row>
    <row r="12" spans="1:5" x14ac:dyDescent="0.25">
      <c r="A12" s="1" t="s">
        <v>72</v>
      </c>
      <c r="B12" s="143">
        <v>2020</v>
      </c>
      <c r="C12" s="144">
        <v>26839</v>
      </c>
      <c r="D12" s="145">
        <f t="shared" si="0"/>
        <v>-0.41112842003642192</v>
      </c>
    </row>
    <row r="13" spans="1:5" x14ac:dyDescent="0.25">
      <c r="A13" s="1" t="s">
        <v>74</v>
      </c>
      <c r="B13" s="143">
        <v>2019</v>
      </c>
      <c r="C13" s="144">
        <v>45577</v>
      </c>
      <c r="D13" s="145">
        <f t="shared" si="0"/>
        <v>-0.12297952586206895</v>
      </c>
    </row>
    <row r="14" spans="1:5" x14ac:dyDescent="0.25">
      <c r="A14" s="1" t="s">
        <v>76</v>
      </c>
      <c r="B14" s="143">
        <v>2018</v>
      </c>
      <c r="C14" s="144">
        <v>51968</v>
      </c>
      <c r="D14" s="145">
        <f t="shared" si="0"/>
        <v>0.26233968130586871</v>
      </c>
    </row>
    <row r="15" spans="1:5" x14ac:dyDescent="0.25">
      <c r="A15" s="1" t="s">
        <v>78</v>
      </c>
      <c r="B15" s="143">
        <v>2017</v>
      </c>
      <c r="C15" s="144">
        <v>41168</v>
      </c>
      <c r="D15" s="145">
        <f t="shared" si="0"/>
        <v>1.1424219345011366E-2</v>
      </c>
    </row>
    <row r="16" spans="1:5" x14ac:dyDescent="0.25">
      <c r="A16" s="1" t="s">
        <v>80</v>
      </c>
      <c r="B16" s="143">
        <v>2016</v>
      </c>
      <c r="C16" s="144">
        <v>40703</v>
      </c>
      <c r="D16" s="145">
        <f>C16/C17-1</f>
        <v>-7.3165378143063009E-3</v>
      </c>
    </row>
    <row r="17" spans="1:4" x14ac:dyDescent="0.25">
      <c r="A17" s="1" t="s">
        <v>82</v>
      </c>
      <c r="B17" s="143">
        <v>2015</v>
      </c>
      <c r="C17" s="144">
        <v>41003</v>
      </c>
      <c r="D17" s="145">
        <f t="shared" si="0"/>
        <v>-0.11377439643806597</v>
      </c>
    </row>
    <row r="18" spans="1:4" x14ac:dyDescent="0.25">
      <c r="A18" s="1" t="s">
        <v>84</v>
      </c>
      <c r="B18" s="143">
        <v>2014</v>
      </c>
      <c r="C18" s="144">
        <v>46267</v>
      </c>
      <c r="D18" s="145">
        <f t="shared" si="0"/>
        <v>0.20732216481394494</v>
      </c>
    </row>
    <row r="19" spans="1:4" x14ac:dyDescent="0.25">
      <c r="A19" s="1" t="s">
        <v>86</v>
      </c>
      <c r="B19" s="143">
        <v>2013</v>
      </c>
      <c r="C19" s="144">
        <v>38322</v>
      </c>
      <c r="D19" s="145">
        <f t="shared" si="0"/>
        <v>-7.4459606327738181E-2</v>
      </c>
    </row>
    <row r="20" spans="1:4" x14ac:dyDescent="0.25">
      <c r="A20" s="1" t="s">
        <v>88</v>
      </c>
      <c r="B20" s="143">
        <v>2012</v>
      </c>
      <c r="C20" s="144">
        <v>41405</v>
      </c>
      <c r="D20" s="145">
        <f>C20/C21-1</f>
        <v>9.1270887143534818E-2</v>
      </c>
    </row>
    <row r="21" spans="1:4" x14ac:dyDescent="0.25">
      <c r="A21" s="1" t="s">
        <v>90</v>
      </c>
      <c r="B21" s="143">
        <v>2011</v>
      </c>
      <c r="C21" s="144">
        <v>37942</v>
      </c>
      <c r="D21" s="145">
        <f t="shared" si="0"/>
        <v>-0.2925624149311058</v>
      </c>
    </row>
    <row r="22" spans="1:4" x14ac:dyDescent="0.25">
      <c r="A22" s="1" t="s">
        <v>92</v>
      </c>
      <c r="B22" s="143">
        <v>2010</v>
      </c>
      <c r="C22" s="144">
        <v>53633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E61C-77DE-4D9F-B2BC-3A90BC96B710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317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209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10812</v>
      </c>
      <c r="D8" s="145">
        <f t="shared" ref="D8:D21" si="0">C8/C9-1</f>
        <v>-4.1489361702127692E-2</v>
      </c>
    </row>
    <row r="9" spans="1:5" x14ac:dyDescent="0.25">
      <c r="A9" s="1"/>
      <c r="B9" s="143">
        <v>2023</v>
      </c>
      <c r="C9" s="144">
        <v>11280</v>
      </c>
      <c r="D9" s="145">
        <f t="shared" si="0"/>
        <v>0.23711340206185572</v>
      </c>
    </row>
    <row r="10" spans="1:5" x14ac:dyDescent="0.25">
      <c r="A10" s="1"/>
      <c r="B10" s="143">
        <v>2022</v>
      </c>
      <c r="C10" s="144">
        <v>9118</v>
      </c>
      <c r="D10" s="145">
        <f t="shared" si="0"/>
        <v>-0.17267035659196084</v>
      </c>
    </row>
    <row r="11" spans="1:5" x14ac:dyDescent="0.25">
      <c r="A11" s="1"/>
      <c r="B11" s="143">
        <v>2021</v>
      </c>
      <c r="C11" s="144">
        <v>11021</v>
      </c>
      <c r="D11" s="145">
        <f t="shared" si="0"/>
        <v>0.6252765078896918</v>
      </c>
    </row>
    <row r="12" spans="1:5" x14ac:dyDescent="0.25">
      <c r="A12" s="1" t="s">
        <v>72</v>
      </c>
      <c r="B12" s="143">
        <v>2020</v>
      </c>
      <c r="C12" s="144">
        <v>6781</v>
      </c>
      <c r="D12" s="145">
        <f t="shared" si="0"/>
        <v>-0.6722096002320298</v>
      </c>
    </row>
    <row r="13" spans="1:5" x14ac:dyDescent="0.25">
      <c r="A13" s="1" t="s">
        <v>74</v>
      </c>
      <c r="B13" s="143">
        <v>2019</v>
      </c>
      <c r="C13" s="144">
        <v>20687</v>
      </c>
      <c r="D13" s="145">
        <f t="shared" si="0"/>
        <v>0.35625778535370101</v>
      </c>
    </row>
    <row r="14" spans="1:5" x14ac:dyDescent="0.25">
      <c r="A14" s="1" t="s">
        <v>76</v>
      </c>
      <c r="B14" s="143">
        <v>2018</v>
      </c>
      <c r="C14" s="144">
        <v>15253</v>
      </c>
      <c r="D14" s="145">
        <f t="shared" si="0"/>
        <v>0.23656262667207129</v>
      </c>
    </row>
    <row r="15" spans="1:5" x14ac:dyDescent="0.25">
      <c r="A15" s="1" t="s">
        <v>78</v>
      </c>
      <c r="B15" s="143">
        <v>2017</v>
      </c>
      <c r="C15" s="144">
        <v>12335</v>
      </c>
      <c r="D15" s="145">
        <f>C15/C16-1</f>
        <v>0.10946213347724409</v>
      </c>
    </row>
    <row r="16" spans="1:5" x14ac:dyDescent="0.25">
      <c r="A16" s="1" t="s">
        <v>80</v>
      </c>
      <c r="B16" s="143">
        <v>2016</v>
      </c>
      <c r="C16" s="144">
        <v>11118</v>
      </c>
      <c r="D16" s="145">
        <f>C16/C17-1</f>
        <v>4.081632653061229E-2</v>
      </c>
    </row>
    <row r="17" spans="1:4" x14ac:dyDescent="0.25">
      <c r="A17" s="1" t="s">
        <v>82</v>
      </c>
      <c r="B17" s="143">
        <v>2015</v>
      </c>
      <c r="C17" s="144">
        <v>10682</v>
      </c>
      <c r="D17" s="145">
        <f t="shared" si="0"/>
        <v>-0.18638129332013098</v>
      </c>
    </row>
    <row r="18" spans="1:4" x14ac:dyDescent="0.25">
      <c r="A18" s="1" t="s">
        <v>84</v>
      </c>
      <c r="B18" s="143">
        <v>2014</v>
      </c>
      <c r="C18" s="144">
        <v>13129</v>
      </c>
      <c r="D18" s="145">
        <f t="shared" si="0"/>
        <v>0.17770003588087557</v>
      </c>
    </row>
    <row r="19" spans="1:4" x14ac:dyDescent="0.25">
      <c r="A19" s="1" t="s">
        <v>86</v>
      </c>
      <c r="B19" s="143">
        <v>2013</v>
      </c>
      <c r="C19" s="144">
        <v>11148</v>
      </c>
      <c r="D19" s="145">
        <f t="shared" si="0"/>
        <v>-0.50822709426970758</v>
      </c>
    </row>
    <row r="20" spans="1:4" x14ac:dyDescent="0.25">
      <c r="A20" s="1" t="s">
        <v>88</v>
      </c>
      <c r="B20" s="143">
        <v>2012</v>
      </c>
      <c r="C20" s="144">
        <v>22669</v>
      </c>
      <c r="D20" s="145">
        <f>C20/C21-1</f>
        <v>0.75919602669563857</v>
      </c>
    </row>
    <row r="21" spans="1:4" x14ac:dyDescent="0.25">
      <c r="A21" s="1" t="s">
        <v>90</v>
      </c>
      <c r="B21" s="143">
        <v>2011</v>
      </c>
      <c r="C21" s="144">
        <v>12886</v>
      </c>
      <c r="D21" s="145">
        <f t="shared" si="0"/>
        <v>0.97244757385580893</v>
      </c>
    </row>
    <row r="22" spans="1:4" x14ac:dyDescent="0.25">
      <c r="A22" s="1" t="s">
        <v>92</v>
      </c>
      <c r="B22" s="143">
        <v>2010</v>
      </c>
      <c r="C22" s="144">
        <v>6533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2389A-E10E-461C-96C3-E210205DEA92}">
  <sheetPr>
    <tabColor theme="4" tint="0.39997558519241921"/>
  </sheetPr>
  <dimension ref="A4:E24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66</v>
      </c>
    </row>
    <row r="5" spans="1:5" ht="10.5" customHeight="1" thickBot="1" x14ac:dyDescent="0.3">
      <c r="B5" s="130"/>
      <c r="C5" s="131"/>
      <c r="D5" s="130"/>
      <c r="E5" s="1" t="s">
        <v>67</v>
      </c>
    </row>
    <row r="6" spans="1:5" ht="22.5" thickTop="1" thickBot="1" x14ac:dyDescent="0.3">
      <c r="B6" s="132" t="s">
        <v>30</v>
      </c>
      <c r="C6" s="133" t="s">
        <v>210</v>
      </c>
      <c r="D6" s="134"/>
    </row>
    <row r="7" spans="1:5" ht="16.5" thickTop="1" thickBot="1" x14ac:dyDescent="0.3">
      <c r="B7" s="107"/>
      <c r="C7" s="140" t="s">
        <v>138</v>
      </c>
      <c r="D7" s="141" t="s">
        <v>139</v>
      </c>
    </row>
    <row r="8" spans="1:5" x14ac:dyDescent="0.25">
      <c r="A8" s="1" t="s">
        <v>70</v>
      </c>
      <c r="B8" s="143">
        <v>2024</v>
      </c>
      <c r="C8" s="144">
        <v>18376</v>
      </c>
      <c r="D8" s="145">
        <f t="shared" ref="D8:D21" si="0">C8/C9-1</f>
        <v>-0.1138971935577201</v>
      </c>
    </row>
    <row r="9" spans="1:5" x14ac:dyDescent="0.25">
      <c r="A9" s="1"/>
      <c r="B9" s="143">
        <v>2023</v>
      </c>
      <c r="C9" s="144">
        <v>20738</v>
      </c>
      <c r="D9" s="145">
        <f t="shared" si="0"/>
        <v>3.9863611292182632E-2</v>
      </c>
    </row>
    <row r="10" spans="1:5" x14ac:dyDescent="0.25">
      <c r="A10" s="1"/>
      <c r="B10" s="143">
        <v>2022</v>
      </c>
      <c r="C10" s="144">
        <v>19943</v>
      </c>
      <c r="D10" s="145">
        <f t="shared" si="0"/>
        <v>-0.41678607983623339</v>
      </c>
    </row>
    <row r="11" spans="1:5" x14ac:dyDescent="0.25">
      <c r="A11" s="1"/>
      <c r="B11" s="143">
        <v>2021</v>
      </c>
      <c r="C11" s="144">
        <v>34195</v>
      </c>
      <c r="D11" s="145">
        <f t="shared" si="0"/>
        <v>0.70480606241898491</v>
      </c>
    </row>
    <row r="12" spans="1:5" x14ac:dyDescent="0.25">
      <c r="A12" s="1" t="s">
        <v>72</v>
      </c>
      <c r="B12" s="143">
        <v>2020</v>
      </c>
      <c r="C12" s="144">
        <v>20058</v>
      </c>
      <c r="D12" s="145">
        <f t="shared" si="0"/>
        <v>-0.1941341904379269</v>
      </c>
    </row>
    <row r="13" spans="1:5" x14ac:dyDescent="0.25">
      <c r="A13" s="1" t="s">
        <v>74</v>
      </c>
      <c r="B13" s="143">
        <v>2019</v>
      </c>
      <c r="C13" s="144">
        <v>24890</v>
      </c>
      <c r="D13" s="145">
        <f t="shared" si="0"/>
        <v>-0.32207544600299609</v>
      </c>
    </row>
    <row r="14" spans="1:5" x14ac:dyDescent="0.25">
      <c r="A14" s="1" t="s">
        <v>76</v>
      </c>
      <c r="B14" s="143">
        <v>2018</v>
      </c>
      <c r="C14" s="144">
        <v>36715</v>
      </c>
      <c r="D14" s="145">
        <f t="shared" si="0"/>
        <v>0.27336732216557413</v>
      </c>
    </row>
    <row r="15" spans="1:5" x14ac:dyDescent="0.25">
      <c r="A15" s="1" t="s">
        <v>78</v>
      </c>
      <c r="B15" s="143">
        <v>2017</v>
      </c>
      <c r="C15" s="144">
        <v>28833</v>
      </c>
      <c r="D15" s="145">
        <f>C15/C16-1</f>
        <v>-2.5418286293729886E-2</v>
      </c>
    </row>
    <row r="16" spans="1:5" x14ac:dyDescent="0.25">
      <c r="A16" s="1" t="s">
        <v>80</v>
      </c>
      <c r="B16" s="143">
        <v>2016</v>
      </c>
      <c r="C16" s="144">
        <v>29585</v>
      </c>
      <c r="D16" s="145">
        <f>C16/C17-1</f>
        <v>-2.4273605751789162E-2</v>
      </c>
    </row>
    <row r="17" spans="1:4" x14ac:dyDescent="0.25">
      <c r="A17" s="1" t="s">
        <v>82</v>
      </c>
      <c r="B17" s="143">
        <v>2015</v>
      </c>
      <c r="C17" s="144">
        <v>30321</v>
      </c>
      <c r="D17" s="145">
        <f t="shared" si="0"/>
        <v>-8.5008147745790352E-2</v>
      </c>
    </row>
    <row r="18" spans="1:4" x14ac:dyDescent="0.25">
      <c r="A18" s="1" t="s">
        <v>84</v>
      </c>
      <c r="B18" s="143">
        <v>2014</v>
      </c>
      <c r="C18" s="144">
        <v>33138</v>
      </c>
      <c r="D18" s="145">
        <f t="shared" si="0"/>
        <v>0.21947449768160743</v>
      </c>
    </row>
    <row r="19" spans="1:4" x14ac:dyDescent="0.25">
      <c r="A19" s="1" t="s">
        <v>86</v>
      </c>
      <c r="B19" s="143">
        <v>2013</v>
      </c>
      <c r="C19" s="144">
        <v>27174</v>
      </c>
      <c r="D19" s="145">
        <f t="shared" si="0"/>
        <v>0.45036293766011948</v>
      </c>
    </row>
    <row r="20" spans="1:4" x14ac:dyDescent="0.25">
      <c r="A20" s="1" t="s">
        <v>88</v>
      </c>
      <c r="B20" s="143">
        <v>2012</v>
      </c>
      <c r="C20" s="144">
        <v>18736</v>
      </c>
      <c r="D20" s="145">
        <f>C20/C21-1</f>
        <v>-0.2522349936143039</v>
      </c>
    </row>
    <row r="21" spans="1:4" x14ac:dyDescent="0.25">
      <c r="A21" s="1" t="s">
        <v>90</v>
      </c>
      <c r="B21" s="143">
        <v>2011</v>
      </c>
      <c r="C21" s="144">
        <v>25056</v>
      </c>
      <c r="D21" s="145">
        <f t="shared" si="0"/>
        <v>-0.46802547770700642</v>
      </c>
    </row>
    <row r="22" spans="1:4" x14ac:dyDescent="0.25">
      <c r="A22" s="1" t="s">
        <v>92</v>
      </c>
      <c r="B22" s="143">
        <v>2010</v>
      </c>
      <c r="C22" s="144">
        <v>47100</v>
      </c>
      <c r="D22" s="145"/>
    </row>
    <row r="23" spans="1:4" ht="6" customHeight="1" x14ac:dyDescent="0.25"/>
    <row r="24" spans="1:4" x14ac:dyDescent="0.25">
      <c r="B24" s="129" t="s">
        <v>55</v>
      </c>
      <c r="C24" s="129"/>
      <c r="D24" s="129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AE584-337C-4834-9358-21E339E23F1D}">
  <sheetPr>
    <tabColor rgb="FF92D050"/>
  </sheetPr>
  <dimension ref="B1:W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4" t="str">
        <f>CONCATENATE("Plazas alojativas en funcionamiento Tenerife y municipios")</f>
        <v>Plazas alojativas en funcionamiento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</row>
    <row r="4" spans="2:23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5"/>
      <c r="Q4" s="105"/>
      <c r="R4" s="106"/>
      <c r="S4" s="106"/>
      <c r="T4" s="106"/>
      <c r="U4" s="106"/>
      <c r="V4" s="106"/>
      <c r="W4" s="106"/>
    </row>
    <row r="5" spans="2:23" ht="15.75" thickBot="1" x14ac:dyDescent="0.3">
      <c r="B5" s="107"/>
      <c r="C5" s="108" t="s">
        <v>58</v>
      </c>
      <c r="D5" s="108"/>
      <c r="E5" s="108"/>
      <c r="F5" s="108"/>
      <c r="G5" s="108"/>
      <c r="H5" s="108"/>
      <c r="I5" s="109"/>
      <c r="J5" s="109"/>
      <c r="K5" s="109"/>
      <c r="L5" s="109"/>
      <c r="M5" s="110"/>
      <c r="N5" s="111" t="s">
        <v>59</v>
      </c>
      <c r="O5" s="111"/>
      <c r="P5" s="111"/>
      <c r="Q5" s="111"/>
      <c r="R5" s="111"/>
      <c r="S5" s="109"/>
      <c r="T5" s="109"/>
      <c r="U5" s="109"/>
      <c r="V5" s="109"/>
      <c r="W5" s="110"/>
    </row>
    <row r="6" spans="2:23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CONCATENATE("var. ",RIGHT(H6,2),"/",RIGHT(D6,2))</f>
        <v>var. 24/20</v>
      </c>
      <c r="K6" s="113" t="str">
        <f>CONCATENATE("dif. ",RIGHT(H6,2),"/",RIGHT(G6,2))</f>
        <v>dif. 24/23</v>
      </c>
      <c r="L6" s="113" t="str">
        <f>CONCATENATE("dif. ",RIGHT(H6,2),"/",RIGHT(D6,2))</f>
        <v>dif. 24/20</v>
      </c>
      <c r="M6" s="15" t="str">
        <f>CONCATENATE("cuota/ total isla ",RIGHT(H6,2))</f>
        <v>cuota/ total isla 24</v>
      </c>
      <c r="N6" s="114" t="s">
        <v>226</v>
      </c>
      <c r="O6" s="114" t="s">
        <v>227</v>
      </c>
      <c r="P6" s="114" t="s">
        <v>228</v>
      </c>
      <c r="Q6" s="114" t="s">
        <v>229</v>
      </c>
      <c r="R6" s="114" t="s">
        <v>230</v>
      </c>
      <c r="S6" s="113" t="str">
        <f>CONCATENATE("var. ",RIGHT(R6,2),"/",RIGHT(Q6,2))</f>
        <v>var. 25/24</v>
      </c>
      <c r="T6" s="113" t="str">
        <f>CONCATENATE("var. ",RIGHT(R6,2),"/",RIGHT(N6,2))</f>
        <v>var. 25/21</v>
      </c>
      <c r="U6" s="113" t="str">
        <f>CONCATENATE("dif. ",RIGHT(R6,2),"/",RIGHT(Q6,2))</f>
        <v>dif. 25/24</v>
      </c>
      <c r="V6" s="113" t="str">
        <f>CONCATENATE("dif. ",RIGHT(R6,2),"/",RIGHT(N6,2))</f>
        <v>dif. 25/21</v>
      </c>
      <c r="W6" s="110" t="str">
        <f>CONCATENATE("cuota/ total isla ",RIGHT(R6,2))</f>
        <v>cuota/ total isla 25</v>
      </c>
    </row>
    <row r="7" spans="2:23" x14ac:dyDescent="0.25">
      <c r="B7" s="115" t="s">
        <v>43</v>
      </c>
      <c r="C7" s="116">
        <v>132144</v>
      </c>
      <c r="D7" s="116">
        <v>66601</v>
      </c>
      <c r="E7" s="116">
        <v>82456</v>
      </c>
      <c r="F7" s="116">
        <v>123696</v>
      </c>
      <c r="G7" s="116">
        <v>125536</v>
      </c>
      <c r="H7" s="116">
        <v>127400</v>
      </c>
      <c r="I7" s="117">
        <f t="shared" ref="I7:I52" si="0">IFERROR(H7/G7-1,"-")</f>
        <v>1.4848330359418904E-2</v>
      </c>
      <c r="J7" s="117">
        <f t="shared" ref="J7:J52" si="1">IFERROR(H7/D7-1,"-")</f>
        <v>0.91288419092806405</v>
      </c>
      <c r="K7" s="116">
        <f t="shared" ref="K7:K52" si="2">IFERROR(H7-G7,"-")</f>
        <v>1864</v>
      </c>
      <c r="L7" s="116">
        <f t="shared" ref="L7:L52" si="3">IFERROR(H7-D7,"-")</f>
        <v>60799</v>
      </c>
      <c r="M7" s="117">
        <f>H7/H7</f>
        <v>1</v>
      </c>
      <c r="N7" s="116">
        <v>48131</v>
      </c>
      <c r="O7" s="116">
        <v>119375</v>
      </c>
      <c r="P7" s="116">
        <v>376836</v>
      </c>
      <c r="Q7" s="116">
        <v>383022</v>
      </c>
      <c r="R7" s="116">
        <v>380007</v>
      </c>
      <c r="S7" s="117">
        <f t="shared" ref="S7:S52" si="4">IFERROR(R7/Q7-1,"-")</f>
        <v>-7.8716105080125498E-3</v>
      </c>
      <c r="T7" s="117">
        <f t="shared" ref="T7:T52" si="5">IFERROR(R7/N7-1,"-")</f>
        <v>6.8952650059213401</v>
      </c>
      <c r="U7" s="116">
        <f t="shared" ref="U7:U52" si="6">IFERROR(R7-Q7,"-")</f>
        <v>-3015</v>
      </c>
      <c r="V7" s="116">
        <f t="shared" ref="V7:V52" si="7">IFERROR(R7-N7,"-")</f>
        <v>331876</v>
      </c>
      <c r="W7" s="117">
        <f>R7/R7</f>
        <v>1</v>
      </c>
    </row>
    <row r="8" spans="2:23" x14ac:dyDescent="0.25">
      <c r="B8" s="118" t="s">
        <v>60</v>
      </c>
      <c r="C8" s="119">
        <v>88579</v>
      </c>
      <c r="D8" s="119">
        <v>44487</v>
      </c>
      <c r="E8" s="119">
        <v>56791</v>
      </c>
      <c r="F8" s="119">
        <v>89503</v>
      </c>
      <c r="G8" s="119">
        <v>89318</v>
      </c>
      <c r="H8" s="119">
        <v>91567</v>
      </c>
      <c r="I8" s="120">
        <f t="shared" si="0"/>
        <v>2.5179695022280013E-2</v>
      </c>
      <c r="J8" s="120">
        <f t="shared" si="1"/>
        <v>1.0582866904938522</v>
      </c>
      <c r="K8" s="119">
        <f t="shared" si="2"/>
        <v>2249</v>
      </c>
      <c r="L8" s="119">
        <f t="shared" si="3"/>
        <v>47080</v>
      </c>
      <c r="M8" s="120">
        <f>H8/H7</f>
        <v>0.71873626373626376</v>
      </c>
      <c r="N8" s="119">
        <v>28923</v>
      </c>
      <c r="O8" s="119">
        <v>87606</v>
      </c>
      <c r="P8" s="119">
        <v>89082</v>
      </c>
      <c r="Q8" s="119">
        <v>91358</v>
      </c>
      <c r="R8" s="119">
        <v>90645</v>
      </c>
      <c r="S8" s="120">
        <f t="shared" si="4"/>
        <v>-7.8044615687733465E-3</v>
      </c>
      <c r="T8" s="120">
        <f t="shared" si="5"/>
        <v>2.1340109947100925</v>
      </c>
      <c r="U8" s="119">
        <f t="shared" si="6"/>
        <v>-713</v>
      </c>
      <c r="V8" s="119">
        <f t="shared" si="7"/>
        <v>61722</v>
      </c>
      <c r="W8" s="120">
        <f>R8/R7</f>
        <v>0.23853507961695442</v>
      </c>
    </row>
    <row r="9" spans="2:23" x14ac:dyDescent="0.25">
      <c r="B9" s="121" t="s">
        <v>61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2">
        <f t="shared" si="0"/>
        <v>2.8656167186148274E-2</v>
      </c>
      <c r="J9" s="122">
        <f t="shared" si="1"/>
        <v>1.1487451599024809</v>
      </c>
      <c r="K9" s="70">
        <f t="shared" si="2"/>
        <v>2087</v>
      </c>
      <c r="L9" s="70">
        <f t="shared" si="3"/>
        <v>40051</v>
      </c>
      <c r="M9" s="122">
        <f>H9/H7</f>
        <v>0.58803767660910522</v>
      </c>
      <c r="N9" s="70">
        <v>21344</v>
      </c>
      <c r="O9" s="70">
        <v>70215</v>
      </c>
      <c r="P9" s="70">
        <v>71643</v>
      </c>
      <c r="Q9" s="70">
        <v>74336</v>
      </c>
      <c r="R9" s="70">
        <v>74000</v>
      </c>
      <c r="S9" s="122">
        <f t="shared" si="4"/>
        <v>-4.5200172191132149E-3</v>
      </c>
      <c r="T9" s="122">
        <f t="shared" si="5"/>
        <v>2.4670164917541229</v>
      </c>
      <c r="U9" s="70">
        <f t="shared" si="6"/>
        <v>-336</v>
      </c>
      <c r="V9" s="70">
        <f t="shared" si="7"/>
        <v>52656</v>
      </c>
      <c r="W9" s="122">
        <f>R9/R7</f>
        <v>0.19473325491372528</v>
      </c>
    </row>
    <row r="10" spans="2:23" x14ac:dyDescent="0.25">
      <c r="B10" s="121" t="s">
        <v>62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2">
        <f t="shared" si="0"/>
        <v>9.8247316392747752E-3</v>
      </c>
      <c r="J10" s="122">
        <f t="shared" si="1"/>
        <v>0.73051340677613807</v>
      </c>
      <c r="K10" s="70">
        <f t="shared" si="2"/>
        <v>162</v>
      </c>
      <c r="L10" s="70">
        <f t="shared" si="3"/>
        <v>7029</v>
      </c>
      <c r="M10" s="122">
        <f>H10/H7</f>
        <v>0.13069858712715857</v>
      </c>
      <c r="N10" s="70">
        <v>7579</v>
      </c>
      <c r="O10" s="70">
        <v>17391</v>
      </c>
      <c r="P10" s="70">
        <v>17439</v>
      </c>
      <c r="Q10" s="70">
        <v>17022</v>
      </c>
      <c r="R10" s="70">
        <v>16645</v>
      </c>
      <c r="S10" s="122">
        <f t="shared" si="4"/>
        <v>-2.2147808718129491E-2</v>
      </c>
      <c r="T10" s="122">
        <f t="shared" si="5"/>
        <v>1.1962000263887056</v>
      </c>
      <c r="U10" s="70">
        <f t="shared" si="6"/>
        <v>-377</v>
      </c>
      <c r="V10" s="70">
        <f t="shared" si="7"/>
        <v>9066</v>
      </c>
      <c r="W10" s="122">
        <f>R10/R7</f>
        <v>4.3801824703229152E-2</v>
      </c>
    </row>
    <row r="11" spans="2:23" x14ac:dyDescent="0.25">
      <c r="B11" s="118" t="s">
        <v>63</v>
      </c>
      <c r="C11" s="119">
        <v>43565</v>
      </c>
      <c r="D11" s="119">
        <v>22114</v>
      </c>
      <c r="E11" s="119">
        <v>25665</v>
      </c>
      <c r="F11" s="119">
        <v>34193</v>
      </c>
      <c r="G11" s="119">
        <v>36218</v>
      </c>
      <c r="H11" s="119">
        <v>35833</v>
      </c>
      <c r="I11" s="120">
        <f t="shared" si="0"/>
        <v>-1.0630073444143795E-2</v>
      </c>
      <c r="J11" s="120">
        <f t="shared" si="1"/>
        <v>0.62037623225106264</v>
      </c>
      <c r="K11" s="119">
        <f t="shared" si="2"/>
        <v>-385</v>
      </c>
      <c r="L11" s="119">
        <f t="shared" si="3"/>
        <v>13719</v>
      </c>
      <c r="M11" s="120">
        <f>H11/H7</f>
        <v>0.28126373626373624</v>
      </c>
      <c r="N11" s="119">
        <v>19208</v>
      </c>
      <c r="O11" s="119">
        <v>31769</v>
      </c>
      <c r="P11" s="119">
        <v>36530</v>
      </c>
      <c r="Q11" s="119">
        <v>36316</v>
      </c>
      <c r="R11" s="119">
        <v>36024</v>
      </c>
      <c r="S11" s="120">
        <f t="shared" si="4"/>
        <v>-8.0405330983588374E-3</v>
      </c>
      <c r="T11" s="120">
        <f t="shared" si="5"/>
        <v>0.87546855476884633</v>
      </c>
      <c r="U11" s="119">
        <f t="shared" si="6"/>
        <v>-292</v>
      </c>
      <c r="V11" s="119">
        <f t="shared" si="7"/>
        <v>16816</v>
      </c>
      <c r="W11" s="120">
        <f>R11/R7</f>
        <v>9.4798253716378914E-2</v>
      </c>
    </row>
    <row r="12" spans="2:23" x14ac:dyDescent="0.25">
      <c r="B12" s="115" t="s">
        <v>44</v>
      </c>
      <c r="C12" s="123">
        <v>46648</v>
      </c>
      <c r="D12" s="123">
        <v>23742</v>
      </c>
      <c r="E12" s="123">
        <v>29697</v>
      </c>
      <c r="F12" s="123">
        <v>44233</v>
      </c>
      <c r="G12" s="123">
        <v>45902</v>
      </c>
      <c r="H12" s="123">
        <v>46521</v>
      </c>
      <c r="I12" s="124">
        <f t="shared" si="0"/>
        <v>1.3485251187312031E-2</v>
      </c>
      <c r="J12" s="124">
        <f t="shared" si="1"/>
        <v>0.95943896891584535</v>
      </c>
      <c r="K12" s="123">
        <f t="shared" si="2"/>
        <v>619</v>
      </c>
      <c r="L12" s="123">
        <f t="shared" si="3"/>
        <v>22779</v>
      </c>
      <c r="M12" s="117">
        <f>H12/H12</f>
        <v>1</v>
      </c>
      <c r="N12" s="123">
        <v>15475</v>
      </c>
      <c r="O12" s="123">
        <v>43004</v>
      </c>
      <c r="P12" s="123">
        <v>45905</v>
      </c>
      <c r="Q12" s="123">
        <v>46603</v>
      </c>
      <c r="R12" s="123">
        <v>44735</v>
      </c>
      <c r="S12" s="124">
        <f t="shared" si="4"/>
        <v>-4.0083256442718262E-2</v>
      </c>
      <c r="T12" s="124">
        <f t="shared" si="5"/>
        <v>1.8907915993537965</v>
      </c>
      <c r="U12" s="123">
        <f t="shared" si="6"/>
        <v>-1868</v>
      </c>
      <c r="V12" s="123">
        <f t="shared" si="7"/>
        <v>29260</v>
      </c>
      <c r="W12" s="117">
        <f>R12/R12</f>
        <v>1</v>
      </c>
    </row>
    <row r="13" spans="2:23" x14ac:dyDescent="0.25">
      <c r="B13" s="118" t="s">
        <v>60</v>
      </c>
      <c r="C13" s="119">
        <v>34050</v>
      </c>
      <c r="D13" s="119">
        <v>17566</v>
      </c>
      <c r="E13" s="119">
        <v>23340</v>
      </c>
      <c r="F13" s="119">
        <v>34827</v>
      </c>
      <c r="G13" s="119">
        <v>34946</v>
      </c>
      <c r="H13" s="119">
        <v>35191</v>
      </c>
      <c r="I13" s="120">
        <f t="shared" si="0"/>
        <v>7.0108166886053702E-3</v>
      </c>
      <c r="J13" s="120">
        <f t="shared" si="1"/>
        <v>1.003358761243311</v>
      </c>
      <c r="K13" s="119">
        <f t="shared" si="2"/>
        <v>245</v>
      </c>
      <c r="L13" s="119">
        <f t="shared" si="3"/>
        <v>17625</v>
      </c>
      <c r="M13" s="120">
        <f>H13/H12</f>
        <v>0.75645407450398749</v>
      </c>
      <c r="N13" s="119">
        <v>11320</v>
      </c>
      <c r="O13" s="119">
        <v>35009</v>
      </c>
      <c r="P13" s="119">
        <v>34827</v>
      </c>
      <c r="Q13" s="119">
        <v>35512</v>
      </c>
      <c r="R13" s="119">
        <v>33098</v>
      </c>
      <c r="S13" s="120">
        <f t="shared" si="4"/>
        <v>-6.797702185176846E-2</v>
      </c>
      <c r="T13" s="120">
        <f t="shared" si="5"/>
        <v>1.9238515901060071</v>
      </c>
      <c r="U13" s="119">
        <f t="shared" si="6"/>
        <v>-2414</v>
      </c>
      <c r="V13" s="119">
        <f t="shared" si="7"/>
        <v>21778</v>
      </c>
      <c r="W13" s="120">
        <f>R13/R12</f>
        <v>0.73986811221638538</v>
      </c>
    </row>
    <row r="14" spans="2:23" x14ac:dyDescent="0.25">
      <c r="B14" s="121" t="s">
        <v>61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2">
        <f t="shared" si="0"/>
        <v>2.1250778867281106E-2</v>
      </c>
      <c r="J14" s="122">
        <f t="shared" si="1"/>
        <v>1.0974607664848119</v>
      </c>
      <c r="K14" s="70">
        <f t="shared" si="2"/>
        <v>648</v>
      </c>
      <c r="L14" s="70">
        <f t="shared" si="3"/>
        <v>16294</v>
      </c>
      <c r="M14" s="122">
        <f>H14/H12</f>
        <v>0.66939661658175875</v>
      </c>
      <c r="N14" s="70">
        <v>9802</v>
      </c>
      <c r="O14" s="70">
        <v>29997</v>
      </c>
      <c r="P14" s="70">
        <v>29852</v>
      </c>
      <c r="Q14" s="70">
        <v>31327</v>
      </c>
      <c r="R14" s="70">
        <v>29093</v>
      </c>
      <c r="S14" s="122">
        <f t="shared" si="4"/>
        <v>-7.1312286525999968E-2</v>
      </c>
      <c r="T14" s="122">
        <f t="shared" si="5"/>
        <v>1.9680677412772902</v>
      </c>
      <c r="U14" s="70">
        <f t="shared" si="6"/>
        <v>-2234</v>
      </c>
      <c r="V14" s="70">
        <f t="shared" si="7"/>
        <v>19291</v>
      </c>
      <c r="W14" s="122">
        <f>R14/R12</f>
        <v>0.65034089638985138</v>
      </c>
    </row>
    <row r="15" spans="2:23" x14ac:dyDescent="0.25">
      <c r="B15" s="121" t="s">
        <v>62</v>
      </c>
      <c r="C15" s="70">
        <v>6390</v>
      </c>
      <c r="D15" s="70">
        <v>2720</v>
      </c>
      <c r="E15" s="70">
        <v>3159</v>
      </c>
      <c r="F15" s="70">
        <v>5006</v>
      </c>
      <c r="G15" s="70">
        <v>4453</v>
      </c>
      <c r="H15" s="70">
        <v>4050</v>
      </c>
      <c r="I15" s="122">
        <f t="shared" si="0"/>
        <v>-9.0500785986975085E-2</v>
      </c>
      <c r="J15" s="122">
        <f t="shared" si="1"/>
        <v>0.48897058823529416</v>
      </c>
      <c r="K15" s="70">
        <f t="shared" si="2"/>
        <v>-403</v>
      </c>
      <c r="L15" s="70">
        <f t="shared" si="3"/>
        <v>1330</v>
      </c>
      <c r="M15" s="122">
        <f>H15/H12</f>
        <v>8.7057457922228673E-2</v>
      </c>
      <c r="N15" s="70">
        <v>1518</v>
      </c>
      <c r="O15" s="70">
        <v>5012</v>
      </c>
      <c r="P15" s="70">
        <v>4975</v>
      </c>
      <c r="Q15" s="70">
        <v>4185</v>
      </c>
      <c r="R15" s="70">
        <v>4005</v>
      </c>
      <c r="S15" s="122">
        <f t="shared" si="4"/>
        <v>-4.3010752688172005E-2</v>
      </c>
      <c r="T15" s="122">
        <f t="shared" si="5"/>
        <v>1.6383399209486167</v>
      </c>
      <c r="U15" s="70">
        <f t="shared" si="6"/>
        <v>-180</v>
      </c>
      <c r="V15" s="70">
        <f t="shared" si="7"/>
        <v>2487</v>
      </c>
      <c r="W15" s="122">
        <f>R15/R12</f>
        <v>8.9527215826534029E-2</v>
      </c>
    </row>
    <row r="16" spans="2:23" x14ac:dyDescent="0.25">
      <c r="B16" s="118" t="s">
        <v>63</v>
      </c>
      <c r="C16" s="119">
        <v>12598</v>
      </c>
      <c r="D16" s="119">
        <v>6176</v>
      </c>
      <c r="E16" s="119">
        <v>6357</v>
      </c>
      <c r="F16" s="119">
        <v>9406</v>
      </c>
      <c r="G16" s="119">
        <v>10956</v>
      </c>
      <c r="H16" s="119">
        <v>11330</v>
      </c>
      <c r="I16" s="120">
        <f t="shared" si="0"/>
        <v>3.4136546184738936E-2</v>
      </c>
      <c r="J16" s="120">
        <f t="shared" si="1"/>
        <v>0.83452072538860111</v>
      </c>
      <c r="K16" s="119">
        <f t="shared" si="2"/>
        <v>374</v>
      </c>
      <c r="L16" s="119">
        <f t="shared" si="3"/>
        <v>5154</v>
      </c>
      <c r="M16" s="120">
        <f>H16/H12</f>
        <v>0.24354592549601256</v>
      </c>
      <c r="N16" s="119">
        <v>4155</v>
      </c>
      <c r="O16" s="119">
        <v>7995</v>
      </c>
      <c r="P16" s="119">
        <v>11078</v>
      </c>
      <c r="Q16" s="119">
        <v>11091</v>
      </c>
      <c r="R16" s="119">
        <v>11637</v>
      </c>
      <c r="S16" s="120">
        <f t="shared" si="4"/>
        <v>4.9229104679469948E-2</v>
      </c>
      <c r="T16" s="120">
        <f t="shared" si="5"/>
        <v>1.8007220216606497</v>
      </c>
      <c r="U16" s="119">
        <f t="shared" si="6"/>
        <v>546</v>
      </c>
      <c r="V16" s="119">
        <f t="shared" si="7"/>
        <v>7482</v>
      </c>
      <c r="W16" s="120">
        <f>R16/R12</f>
        <v>0.26013188778361462</v>
      </c>
    </row>
    <row r="17" spans="2:23" x14ac:dyDescent="0.25">
      <c r="B17" s="115" t="s">
        <v>52</v>
      </c>
      <c r="C17" s="123">
        <v>6890</v>
      </c>
      <c r="D17" s="123">
        <v>3786</v>
      </c>
      <c r="E17" s="123">
        <v>4393</v>
      </c>
      <c r="F17" s="123">
        <v>6413</v>
      </c>
      <c r="G17" s="123">
        <v>6356</v>
      </c>
      <c r="H17" s="123">
        <v>6429</v>
      </c>
      <c r="I17" s="124">
        <f t="shared" si="0"/>
        <v>1.1485210824417891E-2</v>
      </c>
      <c r="J17" s="124">
        <f t="shared" si="1"/>
        <v>0.69809825673534065</v>
      </c>
      <c r="K17" s="123">
        <f t="shared" si="2"/>
        <v>73</v>
      </c>
      <c r="L17" s="123">
        <f t="shared" si="3"/>
        <v>2643</v>
      </c>
      <c r="M17" s="117">
        <f>H17/H17</f>
        <v>1</v>
      </c>
      <c r="N17" s="123">
        <v>2827</v>
      </c>
      <c r="O17" s="123">
        <v>6412</v>
      </c>
      <c r="P17" s="123">
        <v>6415</v>
      </c>
      <c r="Q17" s="123">
        <v>6415</v>
      </c>
      <c r="R17" s="123">
        <v>6497</v>
      </c>
      <c r="S17" s="124">
        <f t="shared" si="4"/>
        <v>1.278254091971931E-2</v>
      </c>
      <c r="T17" s="124">
        <f t="shared" si="5"/>
        <v>1.2981959674566679</v>
      </c>
      <c r="U17" s="123">
        <f t="shared" si="6"/>
        <v>82</v>
      </c>
      <c r="V17" s="123">
        <f t="shared" si="7"/>
        <v>3670</v>
      </c>
      <c r="W17" s="117">
        <f>R17/R17</f>
        <v>1</v>
      </c>
    </row>
    <row r="18" spans="2:23" x14ac:dyDescent="0.25">
      <c r="B18" s="118" t="s">
        <v>60</v>
      </c>
      <c r="C18" s="119">
        <v>4440</v>
      </c>
      <c r="D18" s="119">
        <v>2472</v>
      </c>
      <c r="E18" s="119">
        <v>2822</v>
      </c>
      <c r="F18" s="119">
        <v>4753</v>
      </c>
      <c r="G18" s="119">
        <v>4696</v>
      </c>
      <c r="H18" s="119">
        <v>4755</v>
      </c>
      <c r="I18" s="120">
        <f t="shared" si="0"/>
        <v>1.2563884156729044E-2</v>
      </c>
      <c r="J18" s="120">
        <f t="shared" si="1"/>
        <v>0.92354368932038833</v>
      </c>
      <c r="K18" s="119">
        <f t="shared" si="2"/>
        <v>59</v>
      </c>
      <c r="L18" s="119">
        <f t="shared" si="3"/>
        <v>2283</v>
      </c>
      <c r="M18" s="120">
        <f>H18/H17</f>
        <v>0.73961735884274382</v>
      </c>
      <c r="N18" s="119">
        <v>1345</v>
      </c>
      <c r="O18" s="119">
        <v>4752</v>
      </c>
      <c r="P18" s="119">
        <v>4755</v>
      </c>
      <c r="Q18" s="119">
        <v>4755</v>
      </c>
      <c r="R18" s="119">
        <v>4755</v>
      </c>
      <c r="S18" s="120">
        <f t="shared" si="4"/>
        <v>0</v>
      </c>
      <c r="T18" s="120">
        <f t="shared" si="5"/>
        <v>2.5353159851301115</v>
      </c>
      <c r="U18" s="119">
        <f t="shared" si="6"/>
        <v>0</v>
      </c>
      <c r="V18" s="119">
        <f t="shared" si="7"/>
        <v>3410</v>
      </c>
      <c r="W18" s="120">
        <f>R18/R17</f>
        <v>0.73187625057718952</v>
      </c>
    </row>
    <row r="19" spans="2:23" x14ac:dyDescent="0.25">
      <c r="B19" s="121" t="s">
        <v>61</v>
      </c>
      <c r="C19" s="70">
        <v>3379</v>
      </c>
      <c r="D19" s="70">
        <v>0</v>
      </c>
      <c r="E19" s="70">
        <v>2173</v>
      </c>
      <c r="F19" s="70">
        <v>3692</v>
      </c>
      <c r="G19" s="70">
        <v>3635</v>
      </c>
      <c r="H19" s="70">
        <v>3694</v>
      </c>
      <c r="I19" s="122">
        <f t="shared" si="0"/>
        <v>1.6231086657496618E-2</v>
      </c>
      <c r="J19" s="122" t="str">
        <f t="shared" si="1"/>
        <v>-</v>
      </c>
      <c r="K19" s="70">
        <f t="shared" si="2"/>
        <v>59</v>
      </c>
      <c r="L19" s="70">
        <f t="shared" si="3"/>
        <v>3694</v>
      </c>
      <c r="M19" s="122">
        <f>H19/H17</f>
        <v>0.57458391662778041</v>
      </c>
      <c r="N19" s="70">
        <v>0</v>
      </c>
      <c r="O19" s="70">
        <v>3691</v>
      </c>
      <c r="P19" s="70">
        <v>3694</v>
      </c>
      <c r="Q19" s="70">
        <v>3694</v>
      </c>
      <c r="R19" s="70">
        <v>3694</v>
      </c>
      <c r="S19" s="122">
        <f t="shared" si="4"/>
        <v>0</v>
      </c>
      <c r="T19" s="122" t="str">
        <f t="shared" si="5"/>
        <v>-</v>
      </c>
      <c r="U19" s="70">
        <f t="shared" si="6"/>
        <v>0</v>
      </c>
      <c r="V19" s="70">
        <f t="shared" si="7"/>
        <v>3694</v>
      </c>
      <c r="W19" s="122">
        <f>R19/R17</f>
        <v>0.56857010928120666</v>
      </c>
    </row>
    <row r="20" spans="2:23" x14ac:dyDescent="0.25">
      <c r="B20" s="121" t="s">
        <v>62</v>
      </c>
      <c r="C20" s="70">
        <v>1061</v>
      </c>
      <c r="D20" s="70">
        <v>0</v>
      </c>
      <c r="E20" s="70">
        <v>649</v>
      </c>
      <c r="F20" s="70">
        <v>1061</v>
      </c>
      <c r="G20" s="70">
        <v>1061</v>
      </c>
      <c r="H20" s="70">
        <v>1061</v>
      </c>
      <c r="I20" s="122">
        <f t="shared" si="0"/>
        <v>0</v>
      </c>
      <c r="J20" s="122" t="str">
        <f t="shared" si="1"/>
        <v>-</v>
      </c>
      <c r="K20" s="70">
        <f t="shared" si="2"/>
        <v>0</v>
      </c>
      <c r="L20" s="70">
        <f t="shared" si="3"/>
        <v>1061</v>
      </c>
      <c r="M20" s="122">
        <f>H20/H17</f>
        <v>0.16503344221496344</v>
      </c>
      <c r="N20" s="70">
        <v>0</v>
      </c>
      <c r="O20" s="70">
        <v>1061</v>
      </c>
      <c r="P20" s="70">
        <v>1061</v>
      </c>
      <c r="Q20" s="70">
        <v>1061</v>
      </c>
      <c r="R20" s="70">
        <v>1061</v>
      </c>
      <c r="S20" s="122">
        <f t="shared" si="4"/>
        <v>0</v>
      </c>
      <c r="T20" s="122" t="str">
        <f t="shared" si="5"/>
        <v>-</v>
      </c>
      <c r="U20" s="70">
        <f t="shared" si="6"/>
        <v>0</v>
      </c>
      <c r="V20" s="70">
        <f t="shared" si="7"/>
        <v>1061</v>
      </c>
      <c r="W20" s="122">
        <f>R20/R17</f>
        <v>0.16330614129598275</v>
      </c>
    </row>
    <row r="21" spans="2:23" x14ac:dyDescent="0.25">
      <c r="B21" s="118" t="s">
        <v>63</v>
      </c>
      <c r="C21" s="119">
        <v>2450</v>
      </c>
      <c r="D21" s="119">
        <v>1314</v>
      </c>
      <c r="E21" s="119">
        <v>1571</v>
      </c>
      <c r="F21" s="119">
        <v>1660</v>
      </c>
      <c r="G21" s="119">
        <v>1660</v>
      </c>
      <c r="H21" s="119">
        <v>1674</v>
      </c>
      <c r="I21" s="120">
        <f t="shared" si="0"/>
        <v>8.4337349397589634E-3</v>
      </c>
      <c r="J21" s="120">
        <f t="shared" si="1"/>
        <v>0.27397260273972601</v>
      </c>
      <c r="K21" s="119">
        <f t="shared" si="2"/>
        <v>14</v>
      </c>
      <c r="L21" s="119">
        <f t="shared" si="3"/>
        <v>360</v>
      </c>
      <c r="M21" s="120">
        <f>H21/H17</f>
        <v>0.26038264115725618</v>
      </c>
      <c r="N21" s="119">
        <v>1482</v>
      </c>
      <c r="O21" s="119">
        <v>1660</v>
      </c>
      <c r="P21" s="119">
        <v>1660</v>
      </c>
      <c r="Q21" s="119">
        <v>1660</v>
      </c>
      <c r="R21" s="119">
        <v>1742</v>
      </c>
      <c r="S21" s="120">
        <f t="shared" si="4"/>
        <v>4.9397590361445864E-2</v>
      </c>
      <c r="T21" s="120">
        <f t="shared" si="5"/>
        <v>0.17543859649122817</v>
      </c>
      <c r="U21" s="119">
        <f t="shared" si="6"/>
        <v>82</v>
      </c>
      <c r="V21" s="119">
        <f t="shared" si="7"/>
        <v>260</v>
      </c>
      <c r="W21" s="120">
        <f>R21/R17</f>
        <v>0.26812374942281053</v>
      </c>
    </row>
    <row r="22" spans="2:23" x14ac:dyDescent="0.25">
      <c r="B22" s="115" t="s">
        <v>46</v>
      </c>
      <c r="C22" s="123">
        <v>1127</v>
      </c>
      <c r="D22" s="123">
        <v>437</v>
      </c>
      <c r="E22" s="123">
        <v>669</v>
      </c>
      <c r="F22" s="123">
        <v>857</v>
      </c>
      <c r="G22" s="123">
        <v>900</v>
      </c>
      <c r="H22" s="123">
        <v>900</v>
      </c>
      <c r="I22" s="124">
        <f t="shared" si="0"/>
        <v>0</v>
      </c>
      <c r="J22" s="124">
        <f t="shared" si="1"/>
        <v>1.0594965675057209</v>
      </c>
      <c r="K22" s="123">
        <f t="shared" si="2"/>
        <v>0</v>
      </c>
      <c r="L22" s="123">
        <f t="shared" si="3"/>
        <v>463</v>
      </c>
      <c r="M22" s="124">
        <f>H22/H22</f>
        <v>1</v>
      </c>
      <c r="N22" s="123">
        <v>482</v>
      </c>
      <c r="O22" s="123">
        <v>802</v>
      </c>
      <c r="P22" s="123">
        <v>912</v>
      </c>
      <c r="Q22" s="123">
        <v>912</v>
      </c>
      <c r="R22" s="123">
        <v>916</v>
      </c>
      <c r="S22" s="124">
        <f t="shared" si="4"/>
        <v>4.3859649122806044E-3</v>
      </c>
      <c r="T22" s="124">
        <f t="shared" si="5"/>
        <v>0.90041493775933601</v>
      </c>
      <c r="U22" s="123">
        <f t="shared" si="6"/>
        <v>4</v>
      </c>
      <c r="V22" s="123">
        <f t="shared" si="7"/>
        <v>434</v>
      </c>
      <c r="W22" s="124">
        <f>R22/R22</f>
        <v>1</v>
      </c>
    </row>
    <row r="23" spans="2:23" x14ac:dyDescent="0.25">
      <c r="B23" s="118" t="s">
        <v>60</v>
      </c>
      <c r="C23" s="119">
        <v>917</v>
      </c>
      <c r="D23" s="119">
        <v>386</v>
      </c>
      <c r="E23" s="119">
        <v>669</v>
      </c>
      <c r="F23" s="119">
        <v>855</v>
      </c>
      <c r="G23" s="119">
        <v>886</v>
      </c>
      <c r="H23" s="119">
        <v>886</v>
      </c>
      <c r="I23" s="120">
        <f t="shared" si="0"/>
        <v>0</v>
      </c>
      <c r="J23" s="120">
        <f t="shared" si="1"/>
        <v>1.295336787564767</v>
      </c>
      <c r="K23" s="119">
        <f t="shared" si="2"/>
        <v>0</v>
      </c>
      <c r="L23" s="119">
        <f t="shared" si="3"/>
        <v>500</v>
      </c>
      <c r="M23" s="120">
        <f>H23/H22</f>
        <v>0.98444444444444446</v>
      </c>
      <c r="N23" s="119">
        <v>482</v>
      </c>
      <c r="O23" s="119">
        <v>802</v>
      </c>
      <c r="P23" s="119">
        <v>898</v>
      </c>
      <c r="Q23" s="119">
        <v>898</v>
      </c>
      <c r="R23" s="119">
        <v>898</v>
      </c>
      <c r="S23" s="120">
        <f t="shared" si="4"/>
        <v>0</v>
      </c>
      <c r="T23" s="120">
        <f t="shared" si="5"/>
        <v>0.86307053941908718</v>
      </c>
      <c r="U23" s="119">
        <f t="shared" si="6"/>
        <v>0</v>
      </c>
      <c r="V23" s="119">
        <f t="shared" si="7"/>
        <v>416</v>
      </c>
      <c r="W23" s="120">
        <f>R23/R22</f>
        <v>0.98034934497816595</v>
      </c>
    </row>
    <row r="24" spans="2:23" x14ac:dyDescent="0.25">
      <c r="B24" s="118" t="s">
        <v>63</v>
      </c>
      <c r="C24" s="119">
        <v>210</v>
      </c>
      <c r="D24" s="119">
        <v>51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0"/>
        <v>-</v>
      </c>
      <c r="J24" s="120">
        <f t="shared" si="1"/>
        <v>-1</v>
      </c>
      <c r="K24" s="119">
        <f t="shared" si="2"/>
        <v>0</v>
      </c>
      <c r="L24" s="119">
        <f t="shared" si="3"/>
        <v>-51</v>
      </c>
      <c r="M24" s="120">
        <f>H24/H22</f>
        <v>0</v>
      </c>
      <c r="N24" s="119">
        <v>0</v>
      </c>
      <c r="O24" s="119">
        <v>0</v>
      </c>
      <c r="P24" s="119">
        <v>0</v>
      </c>
      <c r="Q24" s="119">
        <v>0</v>
      </c>
      <c r="R24" s="119">
        <v>0</v>
      </c>
      <c r="S24" s="120" t="str">
        <f t="shared" si="4"/>
        <v>-</v>
      </c>
      <c r="T24" s="120" t="str">
        <f t="shared" si="5"/>
        <v>-</v>
      </c>
      <c r="U24" s="119">
        <f t="shared" si="6"/>
        <v>0</v>
      </c>
      <c r="V24" s="119">
        <f t="shared" si="7"/>
        <v>0</v>
      </c>
      <c r="W24" s="120">
        <f>R24/R22</f>
        <v>0</v>
      </c>
    </row>
    <row r="25" spans="2:23" x14ac:dyDescent="0.25">
      <c r="B25" s="115" t="s">
        <v>47</v>
      </c>
      <c r="C25" s="123">
        <v>4070</v>
      </c>
      <c r="D25" s="123">
        <v>2900</v>
      </c>
      <c r="E25" s="123">
        <v>4012</v>
      </c>
      <c r="F25" s="123">
        <v>4562</v>
      </c>
      <c r="G25" s="123">
        <v>4395</v>
      </c>
      <c r="H25" s="123">
        <v>4427</v>
      </c>
      <c r="I25" s="124">
        <f t="shared" si="0"/>
        <v>7.2810011376565065E-3</v>
      </c>
      <c r="J25" s="124">
        <f t="shared" si="1"/>
        <v>0.52655172413793094</v>
      </c>
      <c r="K25" s="123">
        <f t="shared" si="2"/>
        <v>32</v>
      </c>
      <c r="L25" s="123">
        <f t="shared" si="3"/>
        <v>1527</v>
      </c>
      <c r="M25" s="117">
        <f>H25/H25</f>
        <v>1</v>
      </c>
      <c r="N25" s="123">
        <v>3652</v>
      </c>
      <c r="O25" s="123">
        <v>4562</v>
      </c>
      <c r="P25" s="123">
        <v>4562</v>
      </c>
      <c r="Q25" s="123">
        <v>4562</v>
      </c>
      <c r="R25" s="123">
        <v>4616</v>
      </c>
      <c r="S25" s="124">
        <f t="shared" si="4"/>
        <v>1.1836913634370783E-2</v>
      </c>
      <c r="T25" s="124">
        <f t="shared" si="5"/>
        <v>0.2639649507119386</v>
      </c>
      <c r="U25" s="123">
        <f t="shared" si="6"/>
        <v>54</v>
      </c>
      <c r="V25" s="123">
        <f t="shared" si="7"/>
        <v>964</v>
      </c>
      <c r="W25" s="117">
        <f>R25/R25</f>
        <v>1</v>
      </c>
    </row>
    <row r="26" spans="2:23" x14ac:dyDescent="0.25">
      <c r="B26" s="118" t="s">
        <v>60</v>
      </c>
      <c r="C26" s="119">
        <v>4004</v>
      </c>
      <c r="D26" s="119">
        <v>2534</v>
      </c>
      <c r="E26" s="119">
        <v>3312</v>
      </c>
      <c r="F26" s="119">
        <v>3862</v>
      </c>
      <c r="G26" s="119">
        <v>3695</v>
      </c>
      <c r="H26" s="119">
        <v>3727</v>
      </c>
      <c r="I26" s="120">
        <f t="shared" si="0"/>
        <v>8.6603518267929225E-3</v>
      </c>
      <c r="J26" s="120">
        <f t="shared" si="1"/>
        <v>0.47079715864246241</v>
      </c>
      <c r="K26" s="119">
        <f t="shared" si="2"/>
        <v>32</v>
      </c>
      <c r="L26" s="119">
        <f t="shared" si="3"/>
        <v>1193</v>
      </c>
      <c r="M26" s="120">
        <f>H26/H25</f>
        <v>0.8418793765529704</v>
      </c>
      <c r="N26" s="119">
        <v>2952</v>
      </c>
      <c r="O26" s="119">
        <v>3862</v>
      </c>
      <c r="P26" s="119">
        <v>3862</v>
      </c>
      <c r="Q26" s="119">
        <v>3862</v>
      </c>
      <c r="R26" s="119">
        <v>3916</v>
      </c>
      <c r="S26" s="120">
        <f t="shared" si="4"/>
        <v>1.3982392542724043E-2</v>
      </c>
      <c r="T26" s="120">
        <f t="shared" si="5"/>
        <v>0.32655826558265577</v>
      </c>
      <c r="U26" s="119">
        <f t="shared" si="6"/>
        <v>54</v>
      </c>
      <c r="V26" s="119">
        <f t="shared" si="7"/>
        <v>964</v>
      </c>
      <c r="W26" s="120">
        <f>R26/R25</f>
        <v>0.84835355285961866</v>
      </c>
    </row>
    <row r="27" spans="2:23" x14ac:dyDescent="0.25">
      <c r="B27" s="121" t="s">
        <v>61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0"/>
        <v>-</v>
      </c>
      <c r="J27" s="122" t="str">
        <f t="shared" si="1"/>
        <v>-</v>
      </c>
      <c r="K27" s="70">
        <f t="shared" si="2"/>
        <v>0</v>
      </c>
      <c r="L27" s="70">
        <f t="shared" si="3"/>
        <v>0</v>
      </c>
      <c r="M27" s="122">
        <f>H27/H25</f>
        <v>0</v>
      </c>
      <c r="N27" s="70">
        <v>2952</v>
      </c>
      <c r="O27" s="70">
        <v>0</v>
      </c>
      <c r="P27" s="70">
        <v>0</v>
      </c>
      <c r="Q27" s="70">
        <v>0</v>
      </c>
      <c r="R27" s="70">
        <v>0</v>
      </c>
      <c r="S27" s="122" t="str">
        <f t="shared" si="4"/>
        <v>-</v>
      </c>
      <c r="T27" s="122">
        <f t="shared" si="5"/>
        <v>-1</v>
      </c>
      <c r="U27" s="70">
        <f t="shared" si="6"/>
        <v>0</v>
      </c>
      <c r="V27" s="70">
        <f t="shared" si="7"/>
        <v>-2952</v>
      </c>
      <c r="W27" s="122">
        <f>R27/R25</f>
        <v>0</v>
      </c>
    </row>
    <row r="28" spans="2:23" x14ac:dyDescent="0.25">
      <c r="B28" s="121" t="s">
        <v>62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0"/>
        <v>-</v>
      </c>
      <c r="J28" s="122" t="str">
        <f t="shared" si="1"/>
        <v>-</v>
      </c>
      <c r="K28" s="70">
        <f t="shared" si="2"/>
        <v>0</v>
      </c>
      <c r="L28" s="70">
        <f t="shared" si="3"/>
        <v>0</v>
      </c>
      <c r="M28" s="122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2" t="str">
        <f t="shared" si="4"/>
        <v>-</v>
      </c>
      <c r="T28" s="122" t="str">
        <f t="shared" si="5"/>
        <v>-</v>
      </c>
      <c r="U28" s="70">
        <f t="shared" si="6"/>
        <v>0</v>
      </c>
      <c r="V28" s="70">
        <f t="shared" si="7"/>
        <v>0</v>
      </c>
      <c r="W28" s="122">
        <f>R28/R25</f>
        <v>0</v>
      </c>
    </row>
    <row r="29" spans="2:23" x14ac:dyDescent="0.25">
      <c r="B29" s="115" t="s">
        <v>48</v>
      </c>
      <c r="C29" s="123">
        <v>21340</v>
      </c>
      <c r="D29" s="123">
        <v>9244</v>
      </c>
      <c r="E29" s="123">
        <v>11050</v>
      </c>
      <c r="F29" s="123">
        <v>18364</v>
      </c>
      <c r="G29" s="123">
        <v>19209</v>
      </c>
      <c r="H29" s="123">
        <v>20011</v>
      </c>
      <c r="I29" s="124">
        <f t="shared" si="0"/>
        <v>4.175126242906968E-2</v>
      </c>
      <c r="J29" s="124">
        <f t="shared" si="1"/>
        <v>1.1647555170921677</v>
      </c>
      <c r="K29" s="123">
        <f t="shared" si="2"/>
        <v>802</v>
      </c>
      <c r="L29" s="123">
        <f t="shared" si="3"/>
        <v>10767</v>
      </c>
      <c r="M29" s="117">
        <f>H29/H29</f>
        <v>1</v>
      </c>
      <c r="N29" s="123">
        <v>5518</v>
      </c>
      <c r="O29" s="123">
        <v>18321</v>
      </c>
      <c r="P29" s="123">
        <v>19228</v>
      </c>
      <c r="Q29" s="123">
        <v>19768</v>
      </c>
      <c r="R29" s="123">
        <v>20462</v>
      </c>
      <c r="S29" s="124">
        <f t="shared" si="4"/>
        <v>3.5107244030756712E-2</v>
      </c>
      <c r="T29" s="124">
        <f t="shared" si="5"/>
        <v>2.7082276187024283</v>
      </c>
      <c r="U29" s="123">
        <f t="shared" si="6"/>
        <v>694</v>
      </c>
      <c r="V29" s="123">
        <f t="shared" si="7"/>
        <v>14944</v>
      </c>
      <c r="W29" s="117">
        <f>R29/R29</f>
        <v>1</v>
      </c>
    </row>
    <row r="30" spans="2:23" x14ac:dyDescent="0.25">
      <c r="B30" s="118" t="s">
        <v>60</v>
      </c>
      <c r="C30" s="119">
        <v>16096</v>
      </c>
      <c r="D30" s="119">
        <v>6499</v>
      </c>
      <c r="E30" s="119">
        <v>8111</v>
      </c>
      <c r="F30" s="119">
        <v>14162</v>
      </c>
      <c r="G30" s="119">
        <v>14862</v>
      </c>
      <c r="H30" s="119">
        <v>15621</v>
      </c>
      <c r="I30" s="120">
        <f t="shared" si="0"/>
        <v>5.106984255147351E-2</v>
      </c>
      <c r="J30" s="120">
        <f t="shared" si="1"/>
        <v>1.4036005539313741</v>
      </c>
      <c r="K30" s="119">
        <f t="shared" si="2"/>
        <v>759</v>
      </c>
      <c r="L30" s="119">
        <f t="shared" si="3"/>
        <v>9122</v>
      </c>
      <c r="M30" s="120">
        <f>H30/H29</f>
        <v>0.78062065863774921</v>
      </c>
      <c r="N30" s="119">
        <v>3471</v>
      </c>
      <c r="O30" s="119">
        <v>14244</v>
      </c>
      <c r="P30" s="119">
        <v>14879</v>
      </c>
      <c r="Q30" s="119">
        <v>15421</v>
      </c>
      <c r="R30" s="119">
        <v>16021</v>
      </c>
      <c r="S30" s="120">
        <f t="shared" si="4"/>
        <v>3.8907982621101178E-2</v>
      </c>
      <c r="T30" s="120">
        <f t="shared" si="5"/>
        <v>3.6156727167963121</v>
      </c>
      <c r="U30" s="119">
        <f t="shared" si="6"/>
        <v>600</v>
      </c>
      <c r="V30" s="119">
        <f t="shared" si="7"/>
        <v>12550</v>
      </c>
      <c r="W30" s="120">
        <f>R30/R29</f>
        <v>0.78296354217574038</v>
      </c>
    </row>
    <row r="31" spans="2:23" x14ac:dyDescent="0.25">
      <c r="B31" s="121" t="s">
        <v>61</v>
      </c>
      <c r="C31" s="70">
        <v>12913</v>
      </c>
      <c r="D31" s="70">
        <v>5381</v>
      </c>
      <c r="E31" s="70">
        <v>6550</v>
      </c>
      <c r="F31" s="70">
        <v>12095</v>
      </c>
      <c r="G31" s="70">
        <v>12793</v>
      </c>
      <c r="H31" s="70">
        <v>13518</v>
      </c>
      <c r="I31" s="122">
        <f t="shared" si="0"/>
        <v>5.66716172907058E-2</v>
      </c>
      <c r="J31" s="122">
        <f t="shared" si="1"/>
        <v>1.5121724586508085</v>
      </c>
      <c r="K31" s="70">
        <f t="shared" si="2"/>
        <v>725</v>
      </c>
      <c r="L31" s="70">
        <f t="shared" si="3"/>
        <v>8137</v>
      </c>
      <c r="M31" s="122">
        <f>H31/H29</f>
        <v>0.67552845934735894</v>
      </c>
      <c r="N31" s="70">
        <v>2431</v>
      </c>
      <c r="O31" s="70">
        <v>11857</v>
      </c>
      <c r="P31" s="70">
        <v>12807</v>
      </c>
      <c r="Q31" s="70">
        <v>13318</v>
      </c>
      <c r="R31" s="70">
        <v>13912</v>
      </c>
      <c r="S31" s="122">
        <f t="shared" si="4"/>
        <v>4.4601291485208083E-2</v>
      </c>
      <c r="T31" s="122">
        <f t="shared" si="5"/>
        <v>4.7227478403948995</v>
      </c>
      <c r="U31" s="70">
        <f t="shared" si="6"/>
        <v>594</v>
      </c>
      <c r="V31" s="70">
        <f t="shared" si="7"/>
        <v>11481</v>
      </c>
      <c r="W31" s="122">
        <f>R31/R29</f>
        <v>0.6798944384713127</v>
      </c>
    </row>
    <row r="32" spans="2:23" x14ac:dyDescent="0.25">
      <c r="B32" s="121" t="s">
        <v>62</v>
      </c>
      <c r="C32" s="70">
        <v>3183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2">
        <f t="shared" si="0"/>
        <v>1.6433059449009191E-2</v>
      </c>
      <c r="J32" s="122">
        <f t="shared" si="1"/>
        <v>0.88103756708407865</v>
      </c>
      <c r="K32" s="70">
        <f t="shared" si="2"/>
        <v>34</v>
      </c>
      <c r="L32" s="70">
        <f t="shared" si="3"/>
        <v>985</v>
      </c>
      <c r="M32" s="122">
        <f>H32/H29</f>
        <v>0.10509219929039028</v>
      </c>
      <c r="N32" s="70">
        <v>1040</v>
      </c>
      <c r="O32" s="70">
        <v>2387</v>
      </c>
      <c r="P32" s="70">
        <v>2072</v>
      </c>
      <c r="Q32" s="70">
        <v>2103</v>
      </c>
      <c r="R32" s="70">
        <v>2109</v>
      </c>
      <c r="S32" s="122">
        <f t="shared" si="4"/>
        <v>2.8530670470756636E-3</v>
      </c>
      <c r="T32" s="122">
        <f t="shared" si="5"/>
        <v>1.0278846153846155</v>
      </c>
      <c r="U32" s="70">
        <f t="shared" si="6"/>
        <v>6</v>
      </c>
      <c r="V32" s="70">
        <f t="shared" si="7"/>
        <v>1069</v>
      </c>
      <c r="W32" s="122">
        <f>R32/R29</f>
        <v>0.10306910370442772</v>
      </c>
    </row>
    <row r="33" spans="2:23" x14ac:dyDescent="0.25">
      <c r="B33" s="118" t="s">
        <v>63</v>
      </c>
      <c r="C33" s="119">
        <v>5245</v>
      </c>
      <c r="D33" s="119">
        <v>2745</v>
      </c>
      <c r="E33" s="119">
        <v>2940</v>
      </c>
      <c r="F33" s="119">
        <v>4202</v>
      </c>
      <c r="G33" s="119">
        <v>4347</v>
      </c>
      <c r="H33" s="119">
        <v>4390</v>
      </c>
      <c r="I33" s="120">
        <f t="shared" si="0"/>
        <v>9.8918794570967972E-3</v>
      </c>
      <c r="J33" s="120">
        <f t="shared" si="1"/>
        <v>0.59927140255009115</v>
      </c>
      <c r="K33" s="119">
        <f t="shared" si="2"/>
        <v>43</v>
      </c>
      <c r="L33" s="119">
        <f t="shared" si="3"/>
        <v>1645</v>
      </c>
      <c r="M33" s="120">
        <f>H33/H29</f>
        <v>0.21937934136225076</v>
      </c>
      <c r="N33" s="119">
        <v>2047</v>
      </c>
      <c r="O33" s="119">
        <v>4077</v>
      </c>
      <c r="P33" s="119">
        <v>4349</v>
      </c>
      <c r="Q33" s="119">
        <v>4347</v>
      </c>
      <c r="R33" s="119">
        <v>4441</v>
      </c>
      <c r="S33" s="120">
        <f t="shared" si="4"/>
        <v>2.1624108580630352E-2</v>
      </c>
      <c r="T33" s="120">
        <f t="shared" si="5"/>
        <v>1.1695163654127994</v>
      </c>
      <c r="U33" s="119">
        <f t="shared" si="6"/>
        <v>94</v>
      </c>
      <c r="V33" s="119">
        <f t="shared" si="7"/>
        <v>2394</v>
      </c>
      <c r="W33" s="120">
        <f>R33/R29</f>
        <v>0.21703645782425959</v>
      </c>
    </row>
    <row r="34" spans="2:23" x14ac:dyDescent="0.25">
      <c r="B34" s="115" t="s">
        <v>49</v>
      </c>
      <c r="C34" s="123">
        <v>713</v>
      </c>
      <c r="D34" s="123">
        <v>339</v>
      </c>
      <c r="E34" s="123">
        <v>532</v>
      </c>
      <c r="F34" s="123">
        <v>654</v>
      </c>
      <c r="G34" s="123">
        <v>663</v>
      </c>
      <c r="H34" s="123">
        <v>673</v>
      </c>
      <c r="I34" s="124">
        <f t="shared" si="0"/>
        <v>1.5082956259426794E-2</v>
      </c>
      <c r="J34" s="124">
        <f t="shared" si="1"/>
        <v>0.98525073746312675</v>
      </c>
      <c r="K34" s="123">
        <f t="shared" si="2"/>
        <v>10</v>
      </c>
      <c r="L34" s="123">
        <f t="shared" si="3"/>
        <v>334</v>
      </c>
      <c r="M34" s="117">
        <f>H34/H34</f>
        <v>1</v>
      </c>
      <c r="N34" s="123">
        <v>465</v>
      </c>
      <c r="O34" s="123">
        <v>625</v>
      </c>
      <c r="P34" s="123">
        <v>663</v>
      </c>
      <c r="Q34" s="123">
        <v>673</v>
      </c>
      <c r="R34" s="123">
        <v>673</v>
      </c>
      <c r="S34" s="124">
        <f t="shared" si="4"/>
        <v>0</v>
      </c>
      <c r="T34" s="124">
        <f t="shared" si="5"/>
        <v>0.44731182795698921</v>
      </c>
      <c r="U34" s="123">
        <f t="shared" si="6"/>
        <v>0</v>
      </c>
      <c r="V34" s="123">
        <f t="shared" si="7"/>
        <v>208</v>
      </c>
      <c r="W34" s="117">
        <f>R34/R34</f>
        <v>1</v>
      </c>
    </row>
    <row r="35" spans="2:23" x14ac:dyDescent="0.25">
      <c r="B35" s="118" t="s">
        <v>60</v>
      </c>
      <c r="C35" s="119">
        <v>713</v>
      </c>
      <c r="D35" s="119">
        <v>339</v>
      </c>
      <c r="E35" s="119">
        <v>532</v>
      </c>
      <c r="F35" s="119">
        <v>654</v>
      </c>
      <c r="G35" s="119">
        <v>663</v>
      </c>
      <c r="H35" s="119">
        <v>673</v>
      </c>
      <c r="I35" s="120">
        <f t="shared" si="0"/>
        <v>1.5082956259426794E-2</v>
      </c>
      <c r="J35" s="120">
        <f t="shared" si="1"/>
        <v>0.98525073746312675</v>
      </c>
      <c r="K35" s="119">
        <f t="shared" si="2"/>
        <v>10</v>
      </c>
      <c r="L35" s="119">
        <f t="shared" si="3"/>
        <v>334</v>
      </c>
      <c r="M35" s="120">
        <f>H35/H34</f>
        <v>1</v>
      </c>
      <c r="N35" s="119">
        <v>465</v>
      </c>
      <c r="O35" s="119">
        <v>625</v>
      </c>
      <c r="P35" s="119">
        <v>663</v>
      </c>
      <c r="Q35" s="119">
        <v>673</v>
      </c>
      <c r="R35" s="119">
        <v>673</v>
      </c>
      <c r="S35" s="120">
        <f t="shared" si="4"/>
        <v>0</v>
      </c>
      <c r="T35" s="120">
        <f t="shared" si="5"/>
        <v>0.44731182795698921</v>
      </c>
      <c r="U35" s="119">
        <f t="shared" si="6"/>
        <v>0</v>
      </c>
      <c r="V35" s="119">
        <f t="shared" si="7"/>
        <v>208</v>
      </c>
      <c r="W35" s="120">
        <f>R35/R34</f>
        <v>1</v>
      </c>
    </row>
    <row r="36" spans="2:23" x14ac:dyDescent="0.25">
      <c r="B36" s="115" t="s">
        <v>50</v>
      </c>
      <c r="C36" s="123">
        <v>4124</v>
      </c>
      <c r="D36" s="123">
        <v>2132</v>
      </c>
      <c r="E36" s="123">
        <v>2908</v>
      </c>
      <c r="F36" s="123">
        <v>4497</v>
      </c>
      <c r="G36" s="123">
        <v>4790</v>
      </c>
      <c r="H36" s="123">
        <v>4797</v>
      </c>
      <c r="I36" s="124">
        <f t="shared" si="0"/>
        <v>1.4613778705636626E-3</v>
      </c>
      <c r="J36" s="124">
        <f t="shared" si="1"/>
        <v>1.25</v>
      </c>
      <c r="K36" s="123">
        <f t="shared" si="2"/>
        <v>7</v>
      </c>
      <c r="L36" s="123">
        <f t="shared" si="3"/>
        <v>2665</v>
      </c>
      <c r="M36" s="124">
        <f>H36/H36</f>
        <v>1</v>
      </c>
      <c r="N36" s="123">
        <v>1310</v>
      </c>
      <c r="O36" s="123">
        <v>4169</v>
      </c>
      <c r="P36" s="123">
        <v>4791</v>
      </c>
      <c r="Q36" s="123">
        <v>4797</v>
      </c>
      <c r="R36" s="123">
        <v>4863</v>
      </c>
      <c r="S36" s="124">
        <f t="shared" si="4"/>
        <v>1.3758599124452875E-2</v>
      </c>
      <c r="T36" s="124">
        <f t="shared" si="5"/>
        <v>2.7122137404580151</v>
      </c>
      <c r="U36" s="123">
        <f t="shared" si="6"/>
        <v>66</v>
      </c>
      <c r="V36" s="123">
        <f t="shared" si="7"/>
        <v>3553</v>
      </c>
      <c r="W36" s="124">
        <f>R36/R36</f>
        <v>1</v>
      </c>
    </row>
    <row r="37" spans="2:23" x14ac:dyDescent="0.25">
      <c r="B37" s="118" t="s">
        <v>60</v>
      </c>
      <c r="C37" s="119">
        <v>1801</v>
      </c>
      <c r="D37" s="119">
        <v>1559</v>
      </c>
      <c r="E37" s="119">
        <v>2545</v>
      </c>
      <c r="F37" s="119">
        <v>3640</v>
      </c>
      <c r="G37" s="119">
        <v>3915</v>
      </c>
      <c r="H37" s="119">
        <v>3915</v>
      </c>
      <c r="I37" s="120">
        <f t="shared" si="0"/>
        <v>0</v>
      </c>
      <c r="J37" s="120">
        <f t="shared" si="1"/>
        <v>1.511225144323284</v>
      </c>
      <c r="K37" s="119">
        <f t="shared" si="2"/>
        <v>0</v>
      </c>
      <c r="L37" s="119">
        <f t="shared" si="3"/>
        <v>2356</v>
      </c>
      <c r="M37" s="120">
        <f>H37/H36</f>
        <v>0.81613508442776739</v>
      </c>
      <c r="N37" s="119">
        <v>0</v>
      </c>
      <c r="O37" s="119">
        <v>3325</v>
      </c>
      <c r="P37" s="119">
        <v>3915</v>
      </c>
      <c r="Q37" s="119">
        <v>3915</v>
      </c>
      <c r="R37" s="119">
        <v>3981</v>
      </c>
      <c r="S37" s="120">
        <f t="shared" si="4"/>
        <v>1.6858237547892729E-2</v>
      </c>
      <c r="T37" s="120" t="str">
        <f t="shared" si="5"/>
        <v>-</v>
      </c>
      <c r="U37" s="119">
        <f t="shared" si="6"/>
        <v>66</v>
      </c>
      <c r="V37" s="119">
        <f t="shared" si="7"/>
        <v>3981</v>
      </c>
      <c r="W37" s="120">
        <f>R37/R36</f>
        <v>0.81863047501542263</v>
      </c>
    </row>
    <row r="38" spans="2:23" x14ac:dyDescent="0.25">
      <c r="B38" s="118" t="s">
        <v>63</v>
      </c>
      <c r="C38" s="119">
        <v>2323</v>
      </c>
      <c r="D38" s="119">
        <v>573</v>
      </c>
      <c r="E38" s="119">
        <v>363</v>
      </c>
      <c r="F38" s="119">
        <v>857</v>
      </c>
      <c r="G38" s="119">
        <v>875</v>
      </c>
      <c r="H38" s="119">
        <v>882</v>
      </c>
      <c r="I38" s="120">
        <f t="shared" si="0"/>
        <v>8.0000000000000071E-3</v>
      </c>
      <c r="J38" s="120">
        <f t="shared" si="1"/>
        <v>0.53926701570680624</v>
      </c>
      <c r="K38" s="119">
        <f t="shared" si="2"/>
        <v>7</v>
      </c>
      <c r="L38" s="119">
        <f t="shared" si="3"/>
        <v>309</v>
      </c>
      <c r="M38" s="120">
        <f>H38/H36</f>
        <v>0.18386491557223264</v>
      </c>
      <c r="N38" s="119">
        <v>44</v>
      </c>
      <c r="O38" s="119">
        <v>844</v>
      </c>
      <c r="P38" s="119">
        <v>876</v>
      </c>
      <c r="Q38" s="119">
        <v>882</v>
      </c>
      <c r="R38" s="119">
        <v>882</v>
      </c>
      <c r="S38" s="120">
        <f t="shared" si="4"/>
        <v>0</v>
      </c>
      <c r="T38" s="120">
        <f t="shared" si="5"/>
        <v>19.045454545454547</v>
      </c>
      <c r="U38" s="119">
        <f t="shared" si="6"/>
        <v>0</v>
      </c>
      <c r="V38" s="119">
        <f t="shared" si="7"/>
        <v>838</v>
      </c>
      <c r="W38" s="120">
        <f>R38/R36</f>
        <v>0.18136952498457742</v>
      </c>
    </row>
    <row r="39" spans="2:23" x14ac:dyDescent="0.25">
      <c r="B39" s="115" t="s">
        <v>51</v>
      </c>
      <c r="C39" s="123">
        <v>2690</v>
      </c>
      <c r="D39" s="123">
        <v>1526</v>
      </c>
      <c r="E39" s="123">
        <v>2270</v>
      </c>
      <c r="F39" s="123">
        <v>2680</v>
      </c>
      <c r="G39" s="123">
        <v>2774</v>
      </c>
      <c r="H39" s="123">
        <v>2714</v>
      </c>
      <c r="I39" s="124">
        <f t="shared" si="0"/>
        <v>-2.1629416005767843E-2</v>
      </c>
      <c r="J39" s="124">
        <f t="shared" si="1"/>
        <v>0.77850589777195278</v>
      </c>
      <c r="K39" s="123">
        <f t="shared" si="2"/>
        <v>-60</v>
      </c>
      <c r="L39" s="123">
        <f t="shared" si="3"/>
        <v>1188</v>
      </c>
      <c r="M39" s="117">
        <f>H39/H39</f>
        <v>1</v>
      </c>
      <c r="N39" s="123">
        <v>1657</v>
      </c>
      <c r="O39" s="123">
        <v>2493</v>
      </c>
      <c r="P39" s="123">
        <v>2832</v>
      </c>
      <c r="Q39" s="123">
        <v>2773</v>
      </c>
      <c r="R39" s="123">
        <v>2679</v>
      </c>
      <c r="S39" s="124">
        <f t="shared" si="4"/>
        <v>-3.3898305084745783E-2</v>
      </c>
      <c r="T39" s="124">
        <f t="shared" si="5"/>
        <v>0.6167773083886543</v>
      </c>
      <c r="U39" s="123">
        <f t="shared" si="6"/>
        <v>-94</v>
      </c>
      <c r="V39" s="123">
        <f t="shared" si="7"/>
        <v>1022</v>
      </c>
      <c r="W39" s="117">
        <f>R39/R39</f>
        <v>1</v>
      </c>
    </row>
    <row r="40" spans="2:23" x14ac:dyDescent="0.25">
      <c r="B40" s="118" t="s">
        <v>60</v>
      </c>
      <c r="C40" s="119">
        <v>2690</v>
      </c>
      <c r="D40" s="119">
        <v>1526</v>
      </c>
      <c r="E40" s="119">
        <v>2270</v>
      </c>
      <c r="F40" s="119">
        <v>2680</v>
      </c>
      <c r="G40" s="119">
        <v>2774</v>
      </c>
      <c r="H40" s="119">
        <v>2714</v>
      </c>
      <c r="I40" s="120">
        <f t="shared" si="0"/>
        <v>-2.1629416005767843E-2</v>
      </c>
      <c r="J40" s="120">
        <f t="shared" si="1"/>
        <v>0.77850589777195278</v>
      </c>
      <c r="K40" s="119">
        <f t="shared" si="2"/>
        <v>-60</v>
      </c>
      <c r="L40" s="119">
        <f t="shared" si="3"/>
        <v>1188</v>
      </c>
      <c r="M40" s="120">
        <f>H40/H39</f>
        <v>1</v>
      </c>
      <c r="N40" s="119">
        <v>1657</v>
      </c>
      <c r="O40" s="119">
        <v>2493</v>
      </c>
      <c r="P40" s="119">
        <v>2832</v>
      </c>
      <c r="Q40" s="119">
        <v>2773</v>
      </c>
      <c r="R40" s="119">
        <v>2679</v>
      </c>
      <c r="S40" s="120">
        <f t="shared" si="4"/>
        <v>-3.3898305084745783E-2</v>
      </c>
      <c r="T40" s="120">
        <f t="shared" si="5"/>
        <v>0.6167773083886543</v>
      </c>
      <c r="U40" s="119">
        <f t="shared" si="6"/>
        <v>-94</v>
      </c>
      <c r="V40" s="119">
        <f t="shared" si="7"/>
        <v>1022</v>
      </c>
      <c r="W40" s="120">
        <f>R40/R39</f>
        <v>1</v>
      </c>
    </row>
    <row r="41" spans="2:23" x14ac:dyDescent="0.25">
      <c r="B41" s="121" t="s">
        <v>61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2">
        <f t="shared" si="0"/>
        <v>2.2102747909199527E-2</v>
      </c>
      <c r="J41" s="122">
        <f t="shared" si="1"/>
        <v>1.0224586288416075</v>
      </c>
      <c r="K41" s="70">
        <f t="shared" si="2"/>
        <v>37</v>
      </c>
      <c r="L41" s="70">
        <f t="shared" si="3"/>
        <v>865</v>
      </c>
      <c r="M41" s="122">
        <f>H41/H39</f>
        <v>0.63043478260869568</v>
      </c>
      <c r="N41" s="70">
        <v>937</v>
      </c>
      <c r="O41" s="70">
        <v>1666</v>
      </c>
      <c r="P41" s="70">
        <v>1674</v>
      </c>
      <c r="Q41" s="70">
        <v>1681</v>
      </c>
      <c r="R41" s="70">
        <v>1847</v>
      </c>
      <c r="S41" s="122">
        <f t="shared" si="4"/>
        <v>9.8750743604997027E-2</v>
      </c>
      <c r="T41" s="122">
        <f t="shared" si="5"/>
        <v>0.97118463180362857</v>
      </c>
      <c r="U41" s="70">
        <f t="shared" si="6"/>
        <v>166</v>
      </c>
      <c r="V41" s="70">
        <f t="shared" si="7"/>
        <v>910</v>
      </c>
      <c r="W41" s="122">
        <f>R41/R39</f>
        <v>0.68943635684957072</v>
      </c>
    </row>
    <row r="42" spans="2:23" x14ac:dyDescent="0.25">
      <c r="B42" s="121" t="s">
        <v>62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2">
        <f t="shared" si="0"/>
        <v>-8.8181818181818139E-2</v>
      </c>
      <c r="J42" s="122">
        <f t="shared" si="1"/>
        <v>0.47500000000000009</v>
      </c>
      <c r="K42" s="70">
        <f t="shared" si="2"/>
        <v>-97</v>
      </c>
      <c r="L42" s="70">
        <f t="shared" si="3"/>
        <v>323</v>
      </c>
      <c r="M42" s="122">
        <f>H42/H39</f>
        <v>0.36956521739130432</v>
      </c>
      <c r="N42" s="70">
        <v>720</v>
      </c>
      <c r="O42" s="70">
        <v>827</v>
      </c>
      <c r="P42" s="70">
        <v>1158</v>
      </c>
      <c r="Q42" s="70">
        <v>1092</v>
      </c>
      <c r="R42" s="70">
        <v>832</v>
      </c>
      <c r="S42" s="122">
        <f t="shared" si="4"/>
        <v>-0.23809523809523814</v>
      </c>
      <c r="T42" s="122">
        <f t="shared" si="5"/>
        <v>0.15555555555555545</v>
      </c>
      <c r="U42" s="70">
        <f t="shared" si="6"/>
        <v>-260</v>
      </c>
      <c r="V42" s="70">
        <f t="shared" si="7"/>
        <v>112</v>
      </c>
      <c r="W42" s="122">
        <f>R42/R39</f>
        <v>0.31056364315042928</v>
      </c>
    </row>
    <row r="43" spans="2:23" x14ac:dyDescent="0.25">
      <c r="B43" s="115" t="s">
        <v>52</v>
      </c>
      <c r="C43" s="123">
        <v>6890</v>
      </c>
      <c r="D43" s="123">
        <v>3786</v>
      </c>
      <c r="E43" s="123">
        <v>4393</v>
      </c>
      <c r="F43" s="123">
        <v>6413</v>
      </c>
      <c r="G43" s="123">
        <v>6356</v>
      </c>
      <c r="H43" s="123">
        <v>6429</v>
      </c>
      <c r="I43" s="124">
        <f t="shared" si="0"/>
        <v>1.1485210824417891E-2</v>
      </c>
      <c r="J43" s="124">
        <f t="shared" si="1"/>
        <v>0.69809825673534065</v>
      </c>
      <c r="K43" s="123">
        <f t="shared" si="2"/>
        <v>73</v>
      </c>
      <c r="L43" s="123">
        <f t="shared" si="3"/>
        <v>2643</v>
      </c>
      <c r="M43" s="117">
        <f>H43/H43</f>
        <v>1</v>
      </c>
      <c r="N43" s="123">
        <v>2827</v>
      </c>
      <c r="O43" s="123">
        <v>6412</v>
      </c>
      <c r="P43" s="123">
        <v>6415</v>
      </c>
      <c r="Q43" s="123">
        <v>6415</v>
      </c>
      <c r="R43" s="123">
        <v>6497</v>
      </c>
      <c r="S43" s="124">
        <f t="shared" si="4"/>
        <v>1.278254091971931E-2</v>
      </c>
      <c r="T43" s="124">
        <f t="shared" si="5"/>
        <v>1.2981959674566679</v>
      </c>
      <c r="U43" s="123">
        <f t="shared" si="6"/>
        <v>82</v>
      </c>
      <c r="V43" s="123">
        <f t="shared" si="7"/>
        <v>3670</v>
      </c>
      <c r="W43" s="117">
        <f>R43/R43</f>
        <v>1</v>
      </c>
    </row>
    <row r="44" spans="2:23" x14ac:dyDescent="0.25">
      <c r="B44" s="118" t="s">
        <v>60</v>
      </c>
      <c r="C44" s="119">
        <v>4440</v>
      </c>
      <c r="D44" s="119">
        <v>2472</v>
      </c>
      <c r="E44" s="119">
        <v>2822</v>
      </c>
      <c r="F44" s="119">
        <v>4753</v>
      </c>
      <c r="G44" s="119">
        <v>4696</v>
      </c>
      <c r="H44" s="119">
        <v>4755</v>
      </c>
      <c r="I44" s="120">
        <f t="shared" si="0"/>
        <v>1.2563884156729044E-2</v>
      </c>
      <c r="J44" s="120">
        <f t="shared" si="1"/>
        <v>0.92354368932038833</v>
      </c>
      <c r="K44" s="119">
        <f t="shared" si="2"/>
        <v>59</v>
      </c>
      <c r="L44" s="119">
        <f t="shared" si="3"/>
        <v>2283</v>
      </c>
      <c r="M44" s="120">
        <f>H44/H43</f>
        <v>0.73961735884274382</v>
      </c>
      <c r="N44" s="119">
        <v>1345</v>
      </c>
      <c r="O44" s="119">
        <v>4752</v>
      </c>
      <c r="P44" s="119">
        <v>4755</v>
      </c>
      <c r="Q44" s="119">
        <v>4755</v>
      </c>
      <c r="R44" s="119">
        <v>4755</v>
      </c>
      <c r="S44" s="120">
        <f t="shared" si="4"/>
        <v>0</v>
      </c>
      <c r="T44" s="120">
        <f t="shared" si="5"/>
        <v>2.5353159851301115</v>
      </c>
      <c r="U44" s="119">
        <f t="shared" si="6"/>
        <v>0</v>
      </c>
      <c r="V44" s="119">
        <f t="shared" si="7"/>
        <v>3410</v>
      </c>
      <c r="W44" s="120">
        <f>R44/R43</f>
        <v>0.73187625057718952</v>
      </c>
    </row>
    <row r="45" spans="2:23" x14ac:dyDescent="0.25">
      <c r="B45" s="121" t="s">
        <v>61</v>
      </c>
      <c r="C45" s="70">
        <v>3379</v>
      </c>
      <c r="D45" s="70">
        <v>0</v>
      </c>
      <c r="E45" s="70">
        <v>2173</v>
      </c>
      <c r="F45" s="70">
        <v>3692</v>
      </c>
      <c r="G45" s="70">
        <v>3635</v>
      </c>
      <c r="H45" s="70">
        <v>3694</v>
      </c>
      <c r="I45" s="122">
        <f t="shared" si="0"/>
        <v>1.6231086657496618E-2</v>
      </c>
      <c r="J45" s="122" t="str">
        <f t="shared" si="1"/>
        <v>-</v>
      </c>
      <c r="K45" s="70">
        <f t="shared" si="2"/>
        <v>59</v>
      </c>
      <c r="L45" s="70">
        <f t="shared" si="3"/>
        <v>3694</v>
      </c>
      <c r="M45" s="122">
        <f>H45/H43</f>
        <v>0.57458391662778041</v>
      </c>
      <c r="N45" s="70">
        <v>0</v>
      </c>
      <c r="O45" s="70">
        <v>3691</v>
      </c>
      <c r="P45" s="70">
        <v>3694</v>
      </c>
      <c r="Q45" s="70">
        <v>3694</v>
      </c>
      <c r="R45" s="70">
        <v>3694</v>
      </c>
      <c r="S45" s="122">
        <f t="shared" si="4"/>
        <v>0</v>
      </c>
      <c r="T45" s="122" t="str">
        <f t="shared" si="5"/>
        <v>-</v>
      </c>
      <c r="U45" s="70">
        <f t="shared" si="6"/>
        <v>0</v>
      </c>
      <c r="V45" s="70">
        <f t="shared" si="7"/>
        <v>3694</v>
      </c>
      <c r="W45" s="122">
        <f>R45/R43</f>
        <v>0.56857010928120666</v>
      </c>
    </row>
    <row r="46" spans="2:23" x14ac:dyDescent="0.25">
      <c r="B46" s="121" t="s">
        <v>62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2">
        <f t="shared" si="0"/>
        <v>0</v>
      </c>
      <c r="J46" s="122" t="str">
        <f t="shared" si="1"/>
        <v>-</v>
      </c>
      <c r="K46" s="70">
        <f t="shared" si="2"/>
        <v>0</v>
      </c>
      <c r="L46" s="70">
        <f t="shared" si="3"/>
        <v>1061</v>
      </c>
      <c r="M46" s="122">
        <f>H46/H43</f>
        <v>0.16503344221496344</v>
      </c>
      <c r="N46" s="70">
        <v>0</v>
      </c>
      <c r="O46" s="70">
        <v>1061</v>
      </c>
      <c r="P46" s="70">
        <v>1061</v>
      </c>
      <c r="Q46" s="70">
        <v>1061</v>
      </c>
      <c r="R46" s="70">
        <v>1061</v>
      </c>
      <c r="S46" s="122">
        <f t="shared" si="4"/>
        <v>0</v>
      </c>
      <c r="T46" s="122" t="str">
        <f t="shared" si="5"/>
        <v>-</v>
      </c>
      <c r="U46" s="70">
        <f t="shared" si="6"/>
        <v>0</v>
      </c>
      <c r="V46" s="70">
        <f t="shared" si="7"/>
        <v>1061</v>
      </c>
      <c r="W46" s="122">
        <f>R46/R43</f>
        <v>0.16330614129598275</v>
      </c>
    </row>
    <row r="47" spans="2:23" x14ac:dyDescent="0.25">
      <c r="B47" s="118" t="s">
        <v>63</v>
      </c>
      <c r="C47" s="119">
        <v>2450</v>
      </c>
      <c r="D47" s="119">
        <v>1314</v>
      </c>
      <c r="E47" s="119">
        <v>1571</v>
      </c>
      <c r="F47" s="119">
        <v>1660</v>
      </c>
      <c r="G47" s="119">
        <v>1660</v>
      </c>
      <c r="H47" s="119">
        <v>1674</v>
      </c>
      <c r="I47" s="120">
        <f t="shared" si="0"/>
        <v>8.4337349397589634E-3</v>
      </c>
      <c r="J47" s="120">
        <f t="shared" si="1"/>
        <v>0.27397260273972601</v>
      </c>
      <c r="K47" s="119">
        <f t="shared" si="2"/>
        <v>14</v>
      </c>
      <c r="L47" s="119">
        <f t="shared" si="3"/>
        <v>360</v>
      </c>
      <c r="M47" s="120">
        <f>H47/H43</f>
        <v>0.26038264115725618</v>
      </c>
      <c r="N47" s="119">
        <v>1482</v>
      </c>
      <c r="O47" s="119">
        <v>1660</v>
      </c>
      <c r="P47" s="119">
        <v>1660</v>
      </c>
      <c r="Q47" s="119">
        <v>1660</v>
      </c>
      <c r="R47" s="119">
        <v>1742</v>
      </c>
      <c r="S47" s="120">
        <f t="shared" si="4"/>
        <v>4.9397590361445864E-2</v>
      </c>
      <c r="T47" s="120">
        <f t="shared" si="5"/>
        <v>0.17543859649122817</v>
      </c>
      <c r="U47" s="119">
        <f t="shared" si="6"/>
        <v>82</v>
      </c>
      <c r="V47" s="119">
        <f t="shared" si="7"/>
        <v>260</v>
      </c>
      <c r="W47" s="120">
        <f>R47/R43</f>
        <v>0.26812374942281053</v>
      </c>
    </row>
    <row r="48" spans="2:23" x14ac:dyDescent="0.25">
      <c r="B48" s="115" t="s">
        <v>53</v>
      </c>
      <c r="C48" s="123">
        <v>3382</v>
      </c>
      <c r="D48" s="123">
        <v>2158</v>
      </c>
      <c r="E48" s="123">
        <v>2862</v>
      </c>
      <c r="F48" s="123">
        <v>3212</v>
      </c>
      <c r="G48" s="123">
        <v>3072</v>
      </c>
      <c r="H48" s="123">
        <v>3096</v>
      </c>
      <c r="I48" s="124">
        <f t="shared" si="0"/>
        <v>7.8125E-3</v>
      </c>
      <c r="J48" s="124">
        <f t="shared" si="1"/>
        <v>0.43466172381835033</v>
      </c>
      <c r="K48" s="123">
        <f t="shared" si="2"/>
        <v>24</v>
      </c>
      <c r="L48" s="123">
        <f t="shared" si="3"/>
        <v>938</v>
      </c>
      <c r="M48" s="117">
        <f>H48/H48</f>
        <v>1</v>
      </c>
      <c r="N48" s="123">
        <v>2607</v>
      </c>
      <c r="O48" s="123">
        <v>3493</v>
      </c>
      <c r="P48" s="123">
        <v>3081</v>
      </c>
      <c r="Q48" s="123">
        <v>3110</v>
      </c>
      <c r="R48" s="123">
        <v>3113</v>
      </c>
      <c r="S48" s="124">
        <f t="shared" si="4"/>
        <v>9.646302250803096E-4</v>
      </c>
      <c r="T48" s="124">
        <f t="shared" si="5"/>
        <v>0.19409282700421948</v>
      </c>
      <c r="U48" s="123">
        <f t="shared" si="6"/>
        <v>3</v>
      </c>
      <c r="V48" s="123">
        <f t="shared" si="7"/>
        <v>506</v>
      </c>
      <c r="W48" s="117">
        <f>R48/R48</f>
        <v>1</v>
      </c>
    </row>
    <row r="49" spans="2:23" x14ac:dyDescent="0.25">
      <c r="B49" s="118" t="s">
        <v>60</v>
      </c>
      <c r="C49" s="119">
        <v>3115</v>
      </c>
      <c r="D49" s="119">
        <v>2065</v>
      </c>
      <c r="E49" s="119">
        <v>2789</v>
      </c>
      <c r="F49" s="119">
        <v>3008</v>
      </c>
      <c r="G49" s="119">
        <v>2663</v>
      </c>
      <c r="H49" s="119">
        <v>2710</v>
      </c>
      <c r="I49" s="120">
        <f t="shared" si="0"/>
        <v>1.764926774314679E-2</v>
      </c>
      <c r="J49" s="120">
        <f t="shared" si="1"/>
        <v>0.3123486682808716</v>
      </c>
      <c r="K49" s="119">
        <f t="shared" si="2"/>
        <v>47</v>
      </c>
      <c r="L49" s="119">
        <f t="shared" si="3"/>
        <v>645</v>
      </c>
      <c r="M49" s="120">
        <f>H49/H48</f>
        <v>0.87532299741602071</v>
      </c>
      <c r="N49" s="119">
        <v>2577</v>
      </c>
      <c r="O49" s="119">
        <v>3289</v>
      </c>
      <c r="P49" s="119">
        <v>2667</v>
      </c>
      <c r="Q49" s="119">
        <v>2722</v>
      </c>
      <c r="R49" s="119">
        <v>2725</v>
      </c>
      <c r="S49" s="120">
        <f t="shared" si="4"/>
        <v>1.1021307861867058E-3</v>
      </c>
      <c r="T49" s="120">
        <f t="shared" si="5"/>
        <v>5.7431121459060819E-2</v>
      </c>
      <c r="U49" s="119">
        <f t="shared" si="6"/>
        <v>3</v>
      </c>
      <c r="V49" s="119">
        <f t="shared" si="7"/>
        <v>148</v>
      </c>
      <c r="W49" s="120">
        <f>R49/R48</f>
        <v>0.87536138772887895</v>
      </c>
    </row>
    <row r="50" spans="2:23" x14ac:dyDescent="0.25">
      <c r="B50" s="121" t="s">
        <v>61</v>
      </c>
      <c r="C50" s="70">
        <v>2465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2">
        <f t="shared" si="0"/>
        <v>1.4634146341463428E-3</v>
      </c>
      <c r="J50" s="122">
        <f t="shared" si="1"/>
        <v>0.24954351795496055</v>
      </c>
      <c r="K50" s="70">
        <f t="shared" si="2"/>
        <v>3</v>
      </c>
      <c r="L50" s="70">
        <f t="shared" si="3"/>
        <v>410</v>
      </c>
      <c r="M50" s="122">
        <f>H50/H48</f>
        <v>0.66311369509043927</v>
      </c>
      <c r="N50" s="70">
        <v>2005</v>
      </c>
      <c r="O50" s="70">
        <v>2465</v>
      </c>
      <c r="P50" s="70">
        <v>2053</v>
      </c>
      <c r="Q50" s="70">
        <v>2053</v>
      </c>
      <c r="R50" s="70">
        <v>2053</v>
      </c>
      <c r="S50" s="122">
        <f t="shared" si="4"/>
        <v>0</v>
      </c>
      <c r="T50" s="122">
        <f t="shared" si="5"/>
        <v>2.394014962593527E-2</v>
      </c>
      <c r="U50" s="70">
        <f t="shared" si="6"/>
        <v>0</v>
      </c>
      <c r="V50" s="70">
        <f t="shared" si="7"/>
        <v>48</v>
      </c>
      <c r="W50" s="122">
        <f>R50/R48</f>
        <v>0.65949245101188569</v>
      </c>
    </row>
    <row r="51" spans="2:23" x14ac:dyDescent="0.25">
      <c r="B51" s="121" t="s">
        <v>62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2">
        <f t="shared" si="0"/>
        <v>7.1778140293637938E-2</v>
      </c>
      <c r="J51" s="122">
        <f t="shared" si="1"/>
        <v>0.55687203791469186</v>
      </c>
      <c r="K51" s="70">
        <f t="shared" si="2"/>
        <v>44</v>
      </c>
      <c r="L51" s="70">
        <f t="shared" si="3"/>
        <v>235</v>
      </c>
      <c r="M51" s="122">
        <f>H51/H48</f>
        <v>0.21220930232558138</v>
      </c>
      <c r="N51" s="70">
        <v>572</v>
      </c>
      <c r="O51" s="70">
        <v>824</v>
      </c>
      <c r="P51" s="70">
        <v>614</v>
      </c>
      <c r="Q51" s="70">
        <v>669</v>
      </c>
      <c r="R51" s="70">
        <v>672</v>
      </c>
      <c r="S51" s="122">
        <f t="shared" si="4"/>
        <v>4.484304932735439E-3</v>
      </c>
      <c r="T51" s="122">
        <f t="shared" si="5"/>
        <v>0.17482517482517479</v>
      </c>
      <c r="U51" s="70">
        <f t="shared" si="6"/>
        <v>3</v>
      </c>
      <c r="V51" s="70">
        <f t="shared" si="7"/>
        <v>100</v>
      </c>
      <c r="W51" s="122">
        <f>R51/R48</f>
        <v>0.21586893671699325</v>
      </c>
    </row>
    <row r="52" spans="2:23" x14ac:dyDescent="0.25">
      <c r="B52" s="118" t="s">
        <v>63</v>
      </c>
      <c r="C52" s="119">
        <v>333</v>
      </c>
      <c r="D52" s="119">
        <v>460</v>
      </c>
      <c r="E52" s="119">
        <v>774</v>
      </c>
      <c r="F52" s="119">
        <v>904</v>
      </c>
      <c r="G52" s="119">
        <v>1110</v>
      </c>
      <c r="H52" s="119">
        <v>1086</v>
      </c>
      <c r="I52" s="120">
        <f t="shared" si="0"/>
        <v>-2.1621621621621623E-2</v>
      </c>
      <c r="J52" s="120">
        <f t="shared" si="1"/>
        <v>1.3608695652173912</v>
      </c>
      <c r="K52" s="119">
        <f t="shared" si="2"/>
        <v>-24</v>
      </c>
      <c r="L52" s="119">
        <f t="shared" si="3"/>
        <v>626</v>
      </c>
      <c r="M52" s="120">
        <f>H52/H48</f>
        <v>0.35077519379844962</v>
      </c>
      <c r="N52" s="119">
        <v>730</v>
      </c>
      <c r="O52" s="119">
        <v>904</v>
      </c>
      <c r="P52" s="119">
        <v>1114</v>
      </c>
      <c r="Q52" s="119">
        <v>1088</v>
      </c>
      <c r="R52" s="119">
        <v>1088</v>
      </c>
      <c r="S52" s="120">
        <f t="shared" si="4"/>
        <v>0</v>
      </c>
      <c r="T52" s="120">
        <f t="shared" si="5"/>
        <v>0.49041095890410968</v>
      </c>
      <c r="U52" s="119">
        <f t="shared" si="6"/>
        <v>0</v>
      </c>
      <c r="V52" s="119">
        <f t="shared" si="7"/>
        <v>358</v>
      </c>
      <c r="W52" s="120">
        <f>R52/R48</f>
        <v>0.3495020880179891</v>
      </c>
    </row>
    <row r="53" spans="2:23" ht="6.9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8"/>
      <c r="K53" s="126"/>
      <c r="L53" s="128"/>
      <c r="M53" s="128"/>
      <c r="N53" s="126"/>
      <c r="O53" s="126"/>
      <c r="P53" s="126"/>
      <c r="Q53" s="126"/>
      <c r="R53" s="128"/>
      <c r="S53" s="128"/>
      <c r="T53" s="128"/>
      <c r="U53" s="128"/>
      <c r="V53" s="128"/>
    </row>
    <row r="54" spans="2:23" ht="15" customHeight="1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B459-DFC3-4A0E-8304-C081A159FA90}">
  <sheetPr>
    <tabColor rgb="FF92D050"/>
  </sheetPr>
  <dimension ref="B1:S54"/>
  <sheetViews>
    <sheetView showGridLines="0" zoomScaleNormal="100" workbookViewId="0">
      <selection activeCell="E28" sqref="E28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4" t="str">
        <f>CONCATENATE("Establecimientos alojativos en funcionamiento en Tenerife y municipios")</f>
        <v>Establecimientos alojativos en funcionamiento en Tenerife y municipios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</row>
    <row r="4" spans="2:19" ht="6.95" customHeight="1" x14ac:dyDescent="0.25">
      <c r="B4" s="105"/>
      <c r="C4" s="105"/>
      <c r="D4" s="105"/>
      <c r="E4" s="105"/>
      <c r="F4" s="105"/>
      <c r="G4" s="105"/>
      <c r="H4" s="105"/>
      <c r="I4" s="106"/>
      <c r="J4" s="105"/>
      <c r="K4" s="105"/>
      <c r="L4" s="105"/>
      <c r="M4" s="105"/>
      <c r="N4" s="105"/>
      <c r="O4" s="105"/>
      <c r="P4" s="106"/>
      <c r="Q4" s="106"/>
      <c r="R4" s="106"/>
      <c r="S4" s="106"/>
    </row>
    <row r="5" spans="2:19" ht="15.75" thickBot="1" x14ac:dyDescent="0.3">
      <c r="B5" s="107"/>
      <c r="C5" s="108" t="s">
        <v>64</v>
      </c>
      <c r="D5" s="108"/>
      <c r="E5" s="108"/>
      <c r="F5" s="108"/>
      <c r="G5" s="108"/>
      <c r="H5" s="108"/>
      <c r="I5" s="109"/>
      <c r="J5" s="109"/>
      <c r="K5" s="110"/>
      <c r="L5" s="111" t="s">
        <v>65</v>
      </c>
      <c r="M5" s="111"/>
      <c r="N5" s="111"/>
      <c r="O5" s="111"/>
      <c r="P5" s="111"/>
      <c r="Q5" s="109"/>
      <c r="R5" s="109"/>
      <c r="S5" s="110"/>
    </row>
    <row r="6" spans="2:19" ht="59.25" customHeight="1" x14ac:dyDescent="0.25">
      <c r="B6" s="112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3" t="str">
        <f>CONCATENATE("var. ",RIGHT(H6,2),"/",RIGHT(G6,2))</f>
        <v>var. 24/23</v>
      </c>
      <c r="J6" s="113" t="str">
        <f>CONCATENATE("dif. ",RIGHT(H6,2),"/",RIGHT(G6,2))</f>
        <v>dif. 24/23</v>
      </c>
      <c r="K6" s="15" t="str">
        <f>CONCATENATE("cuota/ total isla ",RIGHT(H6,2))</f>
        <v>cuota/ total isla 24</v>
      </c>
      <c r="L6" s="114" t="s">
        <v>226</v>
      </c>
      <c r="M6" s="114" t="s">
        <v>227</v>
      </c>
      <c r="N6" s="114" t="s">
        <v>228</v>
      </c>
      <c r="O6" s="114" t="s">
        <v>229</v>
      </c>
      <c r="P6" s="114" t="s">
        <v>230</v>
      </c>
      <c r="Q6" s="113" t="str">
        <f>CONCATENATE("var. ",RIGHT(P6,2),"/",RIGHT(O6,2))</f>
        <v>var. 25/24</v>
      </c>
      <c r="R6" s="113" t="str">
        <f>CONCATENATE("dif. ",RIGHT(P6,2),"/",RIGHT(O6,2))</f>
        <v>dif. 25/24</v>
      </c>
      <c r="S6" s="110" t="str">
        <f>CONCATENATE("cuota/ total isla ",RIGHT(P6,2))</f>
        <v>cuota/ total isla 25</v>
      </c>
    </row>
    <row r="7" spans="2:19" x14ac:dyDescent="0.25">
      <c r="B7" s="115" t="s">
        <v>43</v>
      </c>
      <c r="C7" s="116">
        <v>388</v>
      </c>
      <c r="D7" s="116">
        <v>173</v>
      </c>
      <c r="E7" s="116">
        <v>195</v>
      </c>
      <c r="F7" s="116">
        <v>293</v>
      </c>
      <c r="G7" s="116">
        <v>308</v>
      </c>
      <c r="H7" s="116">
        <v>321</v>
      </c>
      <c r="I7" s="117">
        <f>IFERROR(H7/G7-1,"-")</f>
        <v>4.2207792207792139E-2</v>
      </c>
      <c r="J7" s="116">
        <f>IFERROR(H7-G7,"-")</f>
        <v>13</v>
      </c>
      <c r="K7" s="117">
        <f>H7/H7</f>
        <v>1</v>
      </c>
      <c r="L7" s="116">
        <v>124</v>
      </c>
      <c r="M7" s="116">
        <v>282</v>
      </c>
      <c r="N7" s="116">
        <v>930</v>
      </c>
      <c r="O7" s="116">
        <v>966</v>
      </c>
      <c r="P7" s="116">
        <v>975</v>
      </c>
      <c r="Q7" s="117">
        <f t="shared" ref="Q7:Q52" si="0">IFERROR(P7/O7-1,"-")</f>
        <v>9.3167701863354768E-3</v>
      </c>
      <c r="R7" s="116">
        <f t="shared" ref="R7:R52" si="1">IFERROR(P7-O7,"-")</f>
        <v>9</v>
      </c>
      <c r="S7" s="117">
        <f>P7/P7</f>
        <v>1</v>
      </c>
    </row>
    <row r="8" spans="2:19" x14ac:dyDescent="0.25">
      <c r="B8" s="118" t="s">
        <v>60</v>
      </c>
      <c r="C8" s="119">
        <v>230</v>
      </c>
      <c r="D8" s="119">
        <v>104</v>
      </c>
      <c r="E8" s="119">
        <v>124</v>
      </c>
      <c r="F8" s="119">
        <v>194</v>
      </c>
      <c r="G8" s="119">
        <v>199</v>
      </c>
      <c r="H8" s="119">
        <v>210</v>
      </c>
      <c r="I8" s="120">
        <f t="shared" ref="I8:I52" si="2">IFERROR(H8/G8-1,"-")</f>
        <v>5.5276381909547645E-2</v>
      </c>
      <c r="J8" s="119">
        <f t="shared" ref="J8:J52" si="3">IFERROR(H8-G8,"-")</f>
        <v>11</v>
      </c>
      <c r="K8" s="120">
        <f>H8/H7</f>
        <v>0.65420560747663548</v>
      </c>
      <c r="L8" s="119">
        <v>72</v>
      </c>
      <c r="M8" s="119">
        <v>187</v>
      </c>
      <c r="N8" s="119">
        <v>199</v>
      </c>
      <c r="O8" s="119">
        <v>211</v>
      </c>
      <c r="P8" s="119">
        <v>212</v>
      </c>
      <c r="Q8" s="120">
        <f t="shared" si="0"/>
        <v>4.7393364928909332E-3</v>
      </c>
      <c r="R8" s="119">
        <f t="shared" si="1"/>
        <v>1</v>
      </c>
      <c r="S8" s="120">
        <f>P8/P7</f>
        <v>0.21743589743589745</v>
      </c>
    </row>
    <row r="9" spans="2:19" x14ac:dyDescent="0.25">
      <c r="B9" s="121" t="s">
        <v>61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2">
        <f t="shared" si="2"/>
        <v>3.8167938931297662E-2</v>
      </c>
      <c r="J9" s="70">
        <f t="shared" si="3"/>
        <v>5</v>
      </c>
      <c r="K9" s="122">
        <f>H9/H7</f>
        <v>0.42367601246105918</v>
      </c>
      <c r="L9" s="70">
        <v>44</v>
      </c>
      <c r="M9" s="70">
        <v>126</v>
      </c>
      <c r="N9" s="70">
        <v>130</v>
      </c>
      <c r="O9" s="70">
        <v>135</v>
      </c>
      <c r="P9" s="70">
        <v>137</v>
      </c>
      <c r="Q9" s="122">
        <f t="shared" si="0"/>
        <v>1.4814814814814836E-2</v>
      </c>
      <c r="R9" s="70">
        <f t="shared" si="1"/>
        <v>2</v>
      </c>
      <c r="S9" s="122">
        <f>P9/P7</f>
        <v>0.14051282051282052</v>
      </c>
    </row>
    <row r="10" spans="2:19" x14ac:dyDescent="0.25">
      <c r="B10" s="121" t="s">
        <v>62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2">
        <f t="shared" si="2"/>
        <v>8.8235294117646967E-2</v>
      </c>
      <c r="J10" s="70">
        <f t="shared" si="3"/>
        <v>6</v>
      </c>
      <c r="K10" s="122">
        <f>H10/H7</f>
        <v>0.23052959501557632</v>
      </c>
      <c r="L10" s="70">
        <v>28</v>
      </c>
      <c r="M10" s="70">
        <v>61</v>
      </c>
      <c r="N10" s="70">
        <v>69</v>
      </c>
      <c r="O10" s="70">
        <v>76</v>
      </c>
      <c r="P10" s="70">
        <v>75</v>
      </c>
      <c r="Q10" s="122">
        <f t="shared" si="0"/>
        <v>-1.3157894736842146E-2</v>
      </c>
      <c r="R10" s="70">
        <f t="shared" si="1"/>
        <v>-1</v>
      </c>
      <c r="S10" s="122">
        <f>P10/P7</f>
        <v>7.6923076923076927E-2</v>
      </c>
    </row>
    <row r="11" spans="2:19" x14ac:dyDescent="0.25">
      <c r="B11" s="118" t="s">
        <v>63</v>
      </c>
      <c r="C11" s="119">
        <v>158</v>
      </c>
      <c r="D11" s="119">
        <v>70</v>
      </c>
      <c r="E11" s="119">
        <v>71</v>
      </c>
      <c r="F11" s="119">
        <v>100</v>
      </c>
      <c r="G11" s="119">
        <v>109</v>
      </c>
      <c r="H11" s="119">
        <v>111</v>
      </c>
      <c r="I11" s="120">
        <f t="shared" si="2"/>
        <v>1.8348623853210899E-2</v>
      </c>
      <c r="J11" s="119">
        <f t="shared" si="3"/>
        <v>2</v>
      </c>
      <c r="K11" s="120">
        <f>H11/H7</f>
        <v>0.34579439252336447</v>
      </c>
      <c r="L11" s="119">
        <v>52</v>
      </c>
      <c r="M11" s="119">
        <v>95</v>
      </c>
      <c r="N11" s="119">
        <v>111</v>
      </c>
      <c r="O11" s="119">
        <v>111</v>
      </c>
      <c r="P11" s="119">
        <v>113</v>
      </c>
      <c r="Q11" s="120">
        <f t="shared" si="0"/>
        <v>1.8018018018018056E-2</v>
      </c>
      <c r="R11" s="119">
        <f t="shared" si="1"/>
        <v>2</v>
      </c>
      <c r="S11" s="120">
        <f>P11/P7</f>
        <v>0.1158974358974359</v>
      </c>
    </row>
    <row r="12" spans="2:19" x14ac:dyDescent="0.25">
      <c r="B12" s="115" t="s">
        <v>44</v>
      </c>
      <c r="C12" s="123">
        <v>100</v>
      </c>
      <c r="D12" s="123">
        <v>49</v>
      </c>
      <c r="E12" s="123">
        <v>57</v>
      </c>
      <c r="F12" s="123">
        <v>84</v>
      </c>
      <c r="G12" s="123">
        <v>90</v>
      </c>
      <c r="H12" s="123">
        <v>94</v>
      </c>
      <c r="I12" s="124">
        <f t="shared" si="2"/>
        <v>4.4444444444444509E-2</v>
      </c>
      <c r="J12" s="123">
        <f t="shared" si="3"/>
        <v>4</v>
      </c>
      <c r="K12" s="117">
        <f>H12/H12</f>
        <v>1</v>
      </c>
      <c r="L12" s="123">
        <v>33</v>
      </c>
      <c r="M12" s="123">
        <v>81</v>
      </c>
      <c r="N12" s="123">
        <v>91</v>
      </c>
      <c r="O12" s="123">
        <v>94</v>
      </c>
      <c r="P12" s="123">
        <v>92</v>
      </c>
      <c r="Q12" s="124">
        <f t="shared" si="0"/>
        <v>-2.1276595744680882E-2</v>
      </c>
      <c r="R12" s="123">
        <f t="shared" si="1"/>
        <v>-2</v>
      </c>
      <c r="S12" s="117">
        <f>P12/P12</f>
        <v>1</v>
      </c>
    </row>
    <row r="13" spans="2:19" ht="15" customHeight="1" x14ac:dyDescent="0.25">
      <c r="B13" s="118" t="s">
        <v>60</v>
      </c>
      <c r="C13" s="119">
        <v>62</v>
      </c>
      <c r="D13" s="119">
        <v>31</v>
      </c>
      <c r="E13" s="119">
        <v>40</v>
      </c>
      <c r="F13" s="119">
        <v>60</v>
      </c>
      <c r="G13" s="119">
        <v>62</v>
      </c>
      <c r="H13" s="119">
        <v>63</v>
      </c>
      <c r="I13" s="120">
        <f t="shared" si="2"/>
        <v>1.6129032258064502E-2</v>
      </c>
      <c r="J13" s="119">
        <f t="shared" si="3"/>
        <v>1</v>
      </c>
      <c r="K13" s="120">
        <f>H13/H12</f>
        <v>0.67021276595744683</v>
      </c>
      <c r="L13" s="119">
        <v>21</v>
      </c>
      <c r="M13" s="119">
        <v>60</v>
      </c>
      <c r="N13" s="119">
        <v>61</v>
      </c>
      <c r="O13" s="119">
        <v>64</v>
      </c>
      <c r="P13" s="119">
        <v>60</v>
      </c>
      <c r="Q13" s="120">
        <f t="shared" si="0"/>
        <v>-6.25E-2</v>
      </c>
      <c r="R13" s="119">
        <f t="shared" si="1"/>
        <v>-4</v>
      </c>
      <c r="S13" s="120">
        <f>P13/P12</f>
        <v>0.65217391304347827</v>
      </c>
    </row>
    <row r="14" spans="2:19" x14ac:dyDescent="0.25">
      <c r="B14" s="121" t="s">
        <v>61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2">
        <f t="shared" si="2"/>
        <v>4.0000000000000036E-2</v>
      </c>
      <c r="J14" s="70">
        <f t="shared" si="3"/>
        <v>2</v>
      </c>
      <c r="K14" s="122">
        <f>H14/H12</f>
        <v>0.55319148936170215</v>
      </c>
      <c r="L14" s="70">
        <v>18</v>
      </c>
      <c r="M14" s="70">
        <v>48</v>
      </c>
      <c r="N14" s="70">
        <v>49</v>
      </c>
      <c r="O14" s="70">
        <v>52</v>
      </c>
      <c r="P14" s="70">
        <v>49</v>
      </c>
      <c r="Q14" s="122">
        <f t="shared" si="0"/>
        <v>-5.7692307692307709E-2</v>
      </c>
      <c r="R14" s="70">
        <f t="shared" si="1"/>
        <v>-3</v>
      </c>
      <c r="S14" s="122">
        <f>P14/P12</f>
        <v>0.53260869565217395</v>
      </c>
    </row>
    <row r="15" spans="2:19" x14ac:dyDescent="0.25">
      <c r="B15" s="121" t="s">
        <v>62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2">
        <f t="shared" si="2"/>
        <v>0</v>
      </c>
      <c r="J15" s="70">
        <f t="shared" si="3"/>
        <v>0</v>
      </c>
      <c r="K15" s="122">
        <f>H15/H12</f>
        <v>0.11702127659574468</v>
      </c>
      <c r="L15" s="70">
        <v>3</v>
      </c>
      <c r="M15" s="70">
        <v>12</v>
      </c>
      <c r="N15" s="70">
        <v>12</v>
      </c>
      <c r="O15" s="70">
        <v>12</v>
      </c>
      <c r="P15" s="70">
        <v>11</v>
      </c>
      <c r="Q15" s="122">
        <f t="shared" si="0"/>
        <v>-8.333333333333337E-2</v>
      </c>
      <c r="R15" s="70">
        <f t="shared" si="1"/>
        <v>-1</v>
      </c>
      <c r="S15" s="122">
        <f>P15/P12</f>
        <v>0.11956521739130435</v>
      </c>
    </row>
    <row r="16" spans="2:19" x14ac:dyDescent="0.25">
      <c r="B16" s="118" t="s">
        <v>63</v>
      </c>
      <c r="C16" s="119">
        <v>38</v>
      </c>
      <c r="D16" s="119">
        <v>18</v>
      </c>
      <c r="E16" s="119">
        <v>17</v>
      </c>
      <c r="F16" s="119">
        <v>24</v>
      </c>
      <c r="G16" s="119">
        <v>29</v>
      </c>
      <c r="H16" s="119">
        <v>31</v>
      </c>
      <c r="I16" s="120">
        <f t="shared" si="2"/>
        <v>6.8965517241379226E-2</v>
      </c>
      <c r="J16" s="119">
        <f t="shared" si="3"/>
        <v>2</v>
      </c>
      <c r="K16" s="120">
        <f>H16/H12</f>
        <v>0.32978723404255317</v>
      </c>
      <c r="L16" s="119">
        <v>12</v>
      </c>
      <c r="M16" s="119">
        <v>21</v>
      </c>
      <c r="N16" s="119">
        <v>30</v>
      </c>
      <c r="O16" s="119">
        <v>30</v>
      </c>
      <c r="P16" s="119">
        <v>32</v>
      </c>
      <c r="Q16" s="120">
        <f t="shared" si="0"/>
        <v>6.6666666666666652E-2</v>
      </c>
      <c r="R16" s="119">
        <f t="shared" si="1"/>
        <v>2</v>
      </c>
      <c r="S16" s="120">
        <f>P16/P12</f>
        <v>0.34782608695652173</v>
      </c>
    </row>
    <row r="17" spans="2:19" x14ac:dyDescent="0.25">
      <c r="B17" s="115" t="s">
        <v>52</v>
      </c>
      <c r="C17" s="123">
        <v>19</v>
      </c>
      <c r="D17" s="123">
        <v>9</v>
      </c>
      <c r="E17" s="123">
        <v>11</v>
      </c>
      <c r="F17" s="123">
        <v>14</v>
      </c>
      <c r="G17" s="123">
        <v>14</v>
      </c>
      <c r="H17" s="123">
        <v>14</v>
      </c>
      <c r="I17" s="124">
        <f t="shared" si="2"/>
        <v>0</v>
      </c>
      <c r="J17" s="123">
        <f t="shared" si="3"/>
        <v>0</v>
      </c>
      <c r="K17" s="117">
        <f>H17/H17</f>
        <v>1</v>
      </c>
      <c r="L17" s="123">
        <v>8</v>
      </c>
      <c r="M17" s="123">
        <v>14</v>
      </c>
      <c r="N17" s="123">
        <v>14</v>
      </c>
      <c r="O17" s="123">
        <v>14</v>
      </c>
      <c r="P17" s="123">
        <v>15</v>
      </c>
      <c r="Q17" s="124">
        <f t="shared" si="0"/>
        <v>7.1428571428571397E-2</v>
      </c>
      <c r="R17" s="123">
        <f t="shared" si="1"/>
        <v>1</v>
      </c>
      <c r="S17" s="117">
        <f>P17/P17</f>
        <v>1</v>
      </c>
    </row>
    <row r="18" spans="2:19" x14ac:dyDescent="0.25">
      <c r="B18" s="118" t="s">
        <v>60</v>
      </c>
      <c r="C18" s="119">
        <v>7</v>
      </c>
      <c r="D18" s="119">
        <v>4</v>
      </c>
      <c r="E18" s="119">
        <v>5</v>
      </c>
      <c r="F18" s="119">
        <v>8</v>
      </c>
      <c r="G18" s="119">
        <v>8</v>
      </c>
      <c r="H18" s="119">
        <v>8</v>
      </c>
      <c r="I18" s="120">
        <f t="shared" si="2"/>
        <v>0</v>
      </c>
      <c r="J18" s="119">
        <f t="shared" si="3"/>
        <v>0</v>
      </c>
      <c r="K18" s="120">
        <f>H18/H17</f>
        <v>0.5714285714285714</v>
      </c>
      <c r="L18" s="119">
        <v>3</v>
      </c>
      <c r="M18" s="119">
        <v>8</v>
      </c>
      <c r="N18" s="119">
        <v>8</v>
      </c>
      <c r="O18" s="119">
        <v>8</v>
      </c>
      <c r="P18" s="119">
        <v>8</v>
      </c>
      <c r="Q18" s="120">
        <f t="shared" si="0"/>
        <v>0</v>
      </c>
      <c r="R18" s="119">
        <f t="shared" si="1"/>
        <v>0</v>
      </c>
      <c r="S18" s="120">
        <f>P18/P17</f>
        <v>0.53333333333333333</v>
      </c>
    </row>
    <row r="19" spans="2:19" x14ac:dyDescent="0.25">
      <c r="B19" s="121" t="s">
        <v>61</v>
      </c>
      <c r="C19" s="70">
        <v>5</v>
      </c>
      <c r="D19" s="70">
        <v>0</v>
      </c>
      <c r="E19" s="70">
        <v>4</v>
      </c>
      <c r="F19" s="70">
        <v>6</v>
      </c>
      <c r="G19" s="70">
        <v>6</v>
      </c>
      <c r="H19" s="70">
        <v>6</v>
      </c>
      <c r="I19" s="122">
        <f t="shared" si="2"/>
        <v>0</v>
      </c>
      <c r="J19" s="70">
        <f t="shared" si="3"/>
        <v>0</v>
      </c>
      <c r="K19" s="122">
        <f>H19/H17</f>
        <v>0.42857142857142855</v>
      </c>
      <c r="L19" s="70">
        <v>0</v>
      </c>
      <c r="M19" s="70">
        <v>6</v>
      </c>
      <c r="N19" s="70">
        <v>6</v>
      </c>
      <c r="O19" s="70">
        <v>6</v>
      </c>
      <c r="P19" s="70">
        <v>6</v>
      </c>
      <c r="Q19" s="122">
        <f t="shared" si="0"/>
        <v>0</v>
      </c>
      <c r="R19" s="70">
        <f t="shared" si="1"/>
        <v>0</v>
      </c>
      <c r="S19" s="122">
        <f>P19/P17</f>
        <v>0.4</v>
      </c>
    </row>
    <row r="20" spans="2:19" x14ac:dyDescent="0.25">
      <c r="B20" s="121" t="s">
        <v>62</v>
      </c>
      <c r="C20" s="70">
        <v>2</v>
      </c>
      <c r="D20" s="70">
        <v>0</v>
      </c>
      <c r="E20" s="70">
        <v>2</v>
      </c>
      <c r="F20" s="70">
        <v>2</v>
      </c>
      <c r="G20" s="70">
        <v>2</v>
      </c>
      <c r="H20" s="70">
        <v>2</v>
      </c>
      <c r="I20" s="122">
        <f t="shared" si="2"/>
        <v>0</v>
      </c>
      <c r="J20" s="70">
        <f t="shared" si="3"/>
        <v>0</v>
      </c>
      <c r="K20" s="122">
        <f>H20/H17</f>
        <v>0.14285714285714285</v>
      </c>
      <c r="L20" s="70">
        <v>0</v>
      </c>
      <c r="M20" s="70">
        <v>2</v>
      </c>
      <c r="N20" s="70">
        <v>2</v>
      </c>
      <c r="O20" s="70">
        <v>2</v>
      </c>
      <c r="P20" s="70">
        <v>2</v>
      </c>
      <c r="Q20" s="122">
        <f t="shared" si="0"/>
        <v>0</v>
      </c>
      <c r="R20" s="70">
        <f t="shared" si="1"/>
        <v>0</v>
      </c>
      <c r="S20" s="122">
        <f>P20/P17</f>
        <v>0.13333333333333333</v>
      </c>
    </row>
    <row r="21" spans="2:19" x14ac:dyDescent="0.25">
      <c r="B21" s="118" t="s">
        <v>63</v>
      </c>
      <c r="C21" s="119">
        <v>12</v>
      </c>
      <c r="D21" s="119">
        <v>5</v>
      </c>
      <c r="E21" s="119">
        <v>6</v>
      </c>
      <c r="F21" s="119">
        <v>6</v>
      </c>
      <c r="G21" s="119">
        <v>6</v>
      </c>
      <c r="H21" s="119">
        <v>6</v>
      </c>
      <c r="I21" s="120">
        <f t="shared" si="2"/>
        <v>0</v>
      </c>
      <c r="J21" s="119">
        <f t="shared" si="3"/>
        <v>0</v>
      </c>
      <c r="K21" s="120">
        <f>H21/H17</f>
        <v>0.42857142857142855</v>
      </c>
      <c r="L21" s="119">
        <v>5</v>
      </c>
      <c r="M21" s="119">
        <v>6</v>
      </c>
      <c r="N21" s="119">
        <v>6</v>
      </c>
      <c r="O21" s="119">
        <v>6</v>
      </c>
      <c r="P21" s="119">
        <v>7</v>
      </c>
      <c r="Q21" s="120">
        <f t="shared" si="0"/>
        <v>0.16666666666666674</v>
      </c>
      <c r="R21" s="119">
        <f t="shared" si="1"/>
        <v>1</v>
      </c>
      <c r="S21" s="120">
        <f>P21/P17</f>
        <v>0.46666666666666667</v>
      </c>
    </row>
    <row r="22" spans="2:19" x14ac:dyDescent="0.25">
      <c r="B22" s="115" t="s">
        <v>46</v>
      </c>
      <c r="C22" s="123">
        <v>13</v>
      </c>
      <c r="D22" s="123">
        <v>4</v>
      </c>
      <c r="E22" s="123">
        <v>4</v>
      </c>
      <c r="F22" s="123">
        <v>5</v>
      </c>
      <c r="G22" s="123">
        <v>7</v>
      </c>
      <c r="H22" s="123">
        <v>7</v>
      </c>
      <c r="I22" s="124">
        <f t="shared" si="2"/>
        <v>0</v>
      </c>
      <c r="J22" s="123">
        <f t="shared" si="3"/>
        <v>0</v>
      </c>
      <c r="K22" s="124">
        <f>H22/H22</f>
        <v>1</v>
      </c>
      <c r="L22" s="123">
        <v>3</v>
      </c>
      <c r="M22" s="123">
        <v>4</v>
      </c>
      <c r="N22" s="123">
        <v>7</v>
      </c>
      <c r="O22" s="123">
        <v>7</v>
      </c>
      <c r="P22" s="123">
        <v>8</v>
      </c>
      <c r="Q22" s="124">
        <f t="shared" si="0"/>
        <v>0.14285714285714279</v>
      </c>
      <c r="R22" s="123">
        <f t="shared" si="1"/>
        <v>1</v>
      </c>
      <c r="S22" s="124">
        <f>P22/P22</f>
        <v>1</v>
      </c>
    </row>
    <row r="23" spans="2:19" x14ac:dyDescent="0.25">
      <c r="B23" s="118" t="s">
        <v>60</v>
      </c>
      <c r="C23" s="119">
        <v>7</v>
      </c>
      <c r="D23" s="119">
        <v>3</v>
      </c>
      <c r="E23" s="119">
        <v>4</v>
      </c>
      <c r="F23" s="119">
        <v>5</v>
      </c>
      <c r="G23" s="119">
        <v>6</v>
      </c>
      <c r="H23" s="119">
        <v>6</v>
      </c>
      <c r="I23" s="120">
        <f t="shared" si="2"/>
        <v>0</v>
      </c>
      <c r="J23" s="119">
        <f t="shared" si="3"/>
        <v>0</v>
      </c>
      <c r="K23" s="120">
        <f>H23/H22</f>
        <v>0.8571428571428571</v>
      </c>
      <c r="L23" s="119">
        <v>3</v>
      </c>
      <c r="M23" s="119">
        <v>4</v>
      </c>
      <c r="N23" s="119">
        <v>6</v>
      </c>
      <c r="O23" s="119">
        <v>6</v>
      </c>
      <c r="P23" s="119">
        <v>6</v>
      </c>
      <c r="Q23" s="120">
        <f t="shared" si="0"/>
        <v>0</v>
      </c>
      <c r="R23" s="119">
        <f t="shared" si="1"/>
        <v>0</v>
      </c>
      <c r="S23" s="120">
        <f>P23/P22</f>
        <v>0.75</v>
      </c>
    </row>
    <row r="24" spans="2:19" x14ac:dyDescent="0.25">
      <c r="B24" s="118" t="s">
        <v>63</v>
      </c>
      <c r="C24" s="119">
        <v>6</v>
      </c>
      <c r="D24" s="119">
        <v>1</v>
      </c>
      <c r="E24" s="119">
        <v>0</v>
      </c>
      <c r="F24" s="119">
        <v>0</v>
      </c>
      <c r="G24" s="119">
        <v>0</v>
      </c>
      <c r="H24" s="119">
        <v>0</v>
      </c>
      <c r="I24" s="120" t="str">
        <f t="shared" si="2"/>
        <v>-</v>
      </c>
      <c r="J24" s="119">
        <f t="shared" si="3"/>
        <v>0</v>
      </c>
      <c r="K24" s="120">
        <f>H24/H22</f>
        <v>0</v>
      </c>
      <c r="L24" s="119">
        <v>0</v>
      </c>
      <c r="M24" s="119">
        <v>0</v>
      </c>
      <c r="N24" s="119">
        <v>0</v>
      </c>
      <c r="O24" s="119">
        <v>0</v>
      </c>
      <c r="P24" s="119">
        <v>0</v>
      </c>
      <c r="Q24" s="120" t="str">
        <f t="shared" si="0"/>
        <v>-</v>
      </c>
      <c r="R24" s="119">
        <f t="shared" si="1"/>
        <v>0</v>
      </c>
      <c r="S24" s="120">
        <f>P24/P22</f>
        <v>0</v>
      </c>
    </row>
    <row r="25" spans="2:19" x14ac:dyDescent="0.25">
      <c r="B25" s="115" t="s">
        <v>47</v>
      </c>
      <c r="C25" s="123">
        <v>6</v>
      </c>
      <c r="D25" s="123">
        <v>3</v>
      </c>
      <c r="E25" s="123">
        <v>4</v>
      </c>
      <c r="F25" s="123">
        <v>5</v>
      </c>
      <c r="G25" s="123">
        <v>4</v>
      </c>
      <c r="H25" s="123">
        <v>5</v>
      </c>
      <c r="I25" s="124">
        <f t="shared" si="2"/>
        <v>0.25</v>
      </c>
      <c r="J25" s="123">
        <f t="shared" si="3"/>
        <v>1</v>
      </c>
      <c r="K25" s="117">
        <f>H25/H25</f>
        <v>1</v>
      </c>
      <c r="L25" s="123">
        <v>3</v>
      </c>
      <c r="M25" s="123">
        <v>5</v>
      </c>
      <c r="N25" s="123">
        <v>5</v>
      </c>
      <c r="O25" s="123">
        <v>5</v>
      </c>
      <c r="P25" s="123">
        <v>6</v>
      </c>
      <c r="Q25" s="124">
        <f t="shared" si="0"/>
        <v>0.19999999999999996</v>
      </c>
      <c r="R25" s="123">
        <f t="shared" si="1"/>
        <v>1</v>
      </c>
      <c r="S25" s="117">
        <f>P25/P25</f>
        <v>1</v>
      </c>
    </row>
    <row r="26" spans="2:19" x14ac:dyDescent="0.25">
      <c r="B26" s="118" t="s">
        <v>60</v>
      </c>
      <c r="C26" s="119">
        <v>5</v>
      </c>
      <c r="D26" s="119">
        <v>2</v>
      </c>
      <c r="E26" s="119">
        <v>3</v>
      </c>
      <c r="F26" s="119">
        <v>4</v>
      </c>
      <c r="G26" s="119">
        <v>3</v>
      </c>
      <c r="H26" s="119">
        <v>4</v>
      </c>
      <c r="I26" s="120">
        <f t="shared" si="2"/>
        <v>0.33333333333333326</v>
      </c>
      <c r="J26" s="119">
        <f t="shared" si="3"/>
        <v>1</v>
      </c>
      <c r="K26" s="120">
        <f>H26/H25</f>
        <v>0.8</v>
      </c>
      <c r="L26" s="119">
        <v>2</v>
      </c>
      <c r="M26" s="119">
        <v>4</v>
      </c>
      <c r="N26" s="119">
        <v>4</v>
      </c>
      <c r="O26" s="119">
        <v>4</v>
      </c>
      <c r="P26" s="119">
        <v>5</v>
      </c>
      <c r="Q26" s="120">
        <f t="shared" si="0"/>
        <v>0.25</v>
      </c>
      <c r="R26" s="119">
        <f t="shared" si="1"/>
        <v>1</v>
      </c>
      <c r="S26" s="120">
        <f>P26/P25</f>
        <v>0.83333333333333337</v>
      </c>
    </row>
    <row r="27" spans="2:19" x14ac:dyDescent="0.25">
      <c r="B27" s="121" t="s">
        <v>61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2" t="str">
        <f t="shared" si="2"/>
        <v>-</v>
      </c>
      <c r="J27" s="70">
        <f t="shared" si="3"/>
        <v>0</v>
      </c>
      <c r="K27" s="122">
        <f>H27/H25</f>
        <v>0</v>
      </c>
      <c r="L27" s="70">
        <v>2</v>
      </c>
      <c r="M27" s="70">
        <v>0</v>
      </c>
      <c r="N27" s="70">
        <v>0</v>
      </c>
      <c r="O27" s="70">
        <v>0</v>
      </c>
      <c r="P27" s="70">
        <v>0</v>
      </c>
      <c r="Q27" s="122" t="str">
        <f t="shared" si="0"/>
        <v>-</v>
      </c>
      <c r="R27" s="70">
        <f t="shared" si="1"/>
        <v>0</v>
      </c>
      <c r="S27" s="122">
        <f>P27/P25</f>
        <v>0</v>
      </c>
    </row>
    <row r="28" spans="2:19" x14ac:dyDescent="0.25">
      <c r="B28" s="121" t="s">
        <v>62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2" t="str">
        <f t="shared" si="2"/>
        <v>-</v>
      </c>
      <c r="J28" s="70">
        <f t="shared" si="3"/>
        <v>0</v>
      </c>
      <c r="K28" s="122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2" t="str">
        <f t="shared" si="0"/>
        <v>-</v>
      </c>
      <c r="R28" s="70">
        <f t="shared" si="1"/>
        <v>0</v>
      </c>
      <c r="S28" s="122">
        <f>P28/P25</f>
        <v>0</v>
      </c>
    </row>
    <row r="29" spans="2:19" x14ac:dyDescent="0.25">
      <c r="B29" s="115" t="s">
        <v>48</v>
      </c>
      <c r="C29" s="123">
        <v>78</v>
      </c>
      <c r="D29" s="123">
        <v>33</v>
      </c>
      <c r="E29" s="123">
        <v>37</v>
      </c>
      <c r="F29" s="123">
        <v>59</v>
      </c>
      <c r="G29" s="123">
        <v>62</v>
      </c>
      <c r="H29" s="123">
        <v>64</v>
      </c>
      <c r="I29" s="124">
        <f t="shared" si="2"/>
        <v>3.2258064516129004E-2</v>
      </c>
      <c r="J29" s="123">
        <f t="shared" si="3"/>
        <v>2</v>
      </c>
      <c r="K29" s="117">
        <f>H29/H29</f>
        <v>1</v>
      </c>
      <c r="L29" s="123">
        <v>20</v>
      </c>
      <c r="M29" s="123">
        <v>59</v>
      </c>
      <c r="N29" s="123">
        <v>62</v>
      </c>
      <c r="O29" s="123">
        <v>63</v>
      </c>
      <c r="P29" s="123">
        <v>65</v>
      </c>
      <c r="Q29" s="124">
        <f t="shared" si="0"/>
        <v>3.1746031746031855E-2</v>
      </c>
      <c r="R29" s="123">
        <f t="shared" si="1"/>
        <v>2</v>
      </c>
      <c r="S29" s="117">
        <f>P29/P29</f>
        <v>1</v>
      </c>
    </row>
    <row r="30" spans="2:19" x14ac:dyDescent="0.25">
      <c r="B30" s="118" t="s">
        <v>60</v>
      </c>
      <c r="C30" s="119">
        <v>54</v>
      </c>
      <c r="D30" s="119">
        <v>21</v>
      </c>
      <c r="E30" s="119">
        <v>25</v>
      </c>
      <c r="F30" s="119">
        <v>41</v>
      </c>
      <c r="G30" s="119">
        <v>43</v>
      </c>
      <c r="H30" s="119">
        <v>45</v>
      </c>
      <c r="I30" s="120">
        <f t="shared" si="2"/>
        <v>4.6511627906976827E-2</v>
      </c>
      <c r="J30" s="119">
        <f t="shared" si="3"/>
        <v>2</v>
      </c>
      <c r="K30" s="120">
        <f>H30/H29</f>
        <v>0.703125</v>
      </c>
      <c r="L30" s="119">
        <v>12</v>
      </c>
      <c r="M30" s="119">
        <v>41</v>
      </c>
      <c r="N30" s="119">
        <v>43</v>
      </c>
      <c r="O30" s="119">
        <v>44</v>
      </c>
      <c r="P30" s="119">
        <v>46</v>
      </c>
      <c r="Q30" s="120">
        <f t="shared" si="0"/>
        <v>4.5454545454545414E-2</v>
      </c>
      <c r="R30" s="119">
        <f t="shared" si="1"/>
        <v>2</v>
      </c>
      <c r="S30" s="120">
        <f>P30/P29</f>
        <v>0.70769230769230773</v>
      </c>
    </row>
    <row r="31" spans="2:19" x14ac:dyDescent="0.25">
      <c r="B31" s="121" t="s">
        <v>61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2">
        <f t="shared" si="2"/>
        <v>7.6923076923076872E-2</v>
      </c>
      <c r="J31" s="70">
        <f t="shared" si="3"/>
        <v>2</v>
      </c>
      <c r="K31" s="122">
        <f>H31/H29</f>
        <v>0.4375</v>
      </c>
      <c r="L31" s="70">
        <v>5</v>
      </c>
      <c r="M31" s="70">
        <v>24</v>
      </c>
      <c r="N31" s="70">
        <v>26</v>
      </c>
      <c r="O31" s="70">
        <v>27</v>
      </c>
      <c r="P31" s="70">
        <v>29</v>
      </c>
      <c r="Q31" s="122">
        <f t="shared" si="0"/>
        <v>7.4074074074074181E-2</v>
      </c>
      <c r="R31" s="70">
        <f t="shared" si="1"/>
        <v>2</v>
      </c>
      <c r="S31" s="122">
        <f>P31/P29</f>
        <v>0.44615384615384618</v>
      </c>
    </row>
    <row r="32" spans="2:19" x14ac:dyDescent="0.25">
      <c r="B32" s="121" t="s">
        <v>62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2">
        <f t="shared" si="2"/>
        <v>0</v>
      </c>
      <c r="J32" s="70">
        <f t="shared" si="3"/>
        <v>0</v>
      </c>
      <c r="K32" s="122">
        <f>H32/H29</f>
        <v>0.265625</v>
      </c>
      <c r="L32" s="70">
        <v>7</v>
      </c>
      <c r="M32" s="70">
        <v>17</v>
      </c>
      <c r="N32" s="70">
        <v>17</v>
      </c>
      <c r="O32" s="70">
        <v>17</v>
      </c>
      <c r="P32" s="70">
        <v>17</v>
      </c>
      <c r="Q32" s="122">
        <f t="shared" si="0"/>
        <v>0</v>
      </c>
      <c r="R32" s="70">
        <f t="shared" si="1"/>
        <v>0</v>
      </c>
      <c r="S32" s="122">
        <f>P32/P29</f>
        <v>0.26153846153846155</v>
      </c>
    </row>
    <row r="33" spans="2:19" x14ac:dyDescent="0.25">
      <c r="B33" s="118" t="s">
        <v>63</v>
      </c>
      <c r="C33" s="119">
        <v>24</v>
      </c>
      <c r="D33" s="119">
        <v>12</v>
      </c>
      <c r="E33" s="119">
        <v>12</v>
      </c>
      <c r="F33" s="119">
        <v>18</v>
      </c>
      <c r="G33" s="119">
        <v>19</v>
      </c>
      <c r="H33" s="119">
        <v>19</v>
      </c>
      <c r="I33" s="120">
        <f t="shared" si="2"/>
        <v>0</v>
      </c>
      <c r="J33" s="119">
        <f t="shared" si="3"/>
        <v>0</v>
      </c>
      <c r="K33" s="120">
        <f>H33/H29</f>
        <v>0.296875</v>
      </c>
      <c r="L33" s="119">
        <v>8</v>
      </c>
      <c r="M33" s="119">
        <v>18</v>
      </c>
      <c r="N33" s="119">
        <v>19</v>
      </c>
      <c r="O33" s="119">
        <v>19</v>
      </c>
      <c r="P33" s="119">
        <v>19</v>
      </c>
      <c r="Q33" s="120">
        <f t="shared" si="0"/>
        <v>0</v>
      </c>
      <c r="R33" s="119">
        <f t="shared" si="1"/>
        <v>0</v>
      </c>
      <c r="S33" s="120">
        <f>P33/P29</f>
        <v>0.29230769230769232</v>
      </c>
    </row>
    <row r="34" spans="2:19" x14ac:dyDescent="0.25">
      <c r="B34" s="115" t="s">
        <v>49</v>
      </c>
      <c r="C34" s="123">
        <v>9</v>
      </c>
      <c r="D34" s="123">
        <v>4</v>
      </c>
      <c r="E34" s="123">
        <v>3</v>
      </c>
      <c r="F34" s="123">
        <v>5</v>
      </c>
      <c r="G34" s="123">
        <v>5</v>
      </c>
      <c r="H34" s="123">
        <v>6</v>
      </c>
      <c r="I34" s="124">
        <f t="shared" si="2"/>
        <v>0.19999999999999996</v>
      </c>
      <c r="J34" s="123">
        <f t="shared" si="3"/>
        <v>1</v>
      </c>
      <c r="K34" s="117">
        <f>H34/H34</f>
        <v>1</v>
      </c>
      <c r="L34" s="123">
        <v>3</v>
      </c>
      <c r="M34" s="123">
        <v>4</v>
      </c>
      <c r="N34" s="123">
        <v>5</v>
      </c>
      <c r="O34" s="123">
        <v>6</v>
      </c>
      <c r="P34" s="123">
        <v>6</v>
      </c>
      <c r="Q34" s="124">
        <f t="shared" si="0"/>
        <v>0</v>
      </c>
      <c r="R34" s="123">
        <f t="shared" si="1"/>
        <v>0</v>
      </c>
      <c r="S34" s="117">
        <f>P34/P34</f>
        <v>1</v>
      </c>
    </row>
    <row r="35" spans="2:19" x14ac:dyDescent="0.25">
      <c r="B35" s="118" t="s">
        <v>60</v>
      </c>
      <c r="C35" s="119">
        <v>9</v>
      </c>
      <c r="D35" s="119">
        <v>4</v>
      </c>
      <c r="E35" s="119">
        <v>3</v>
      </c>
      <c r="F35" s="119">
        <v>5</v>
      </c>
      <c r="G35" s="119">
        <v>5</v>
      </c>
      <c r="H35" s="119">
        <v>6</v>
      </c>
      <c r="I35" s="120">
        <f t="shared" si="2"/>
        <v>0.19999999999999996</v>
      </c>
      <c r="J35" s="119">
        <f t="shared" si="3"/>
        <v>1</v>
      </c>
      <c r="K35" s="120">
        <f>H35/H34</f>
        <v>1</v>
      </c>
      <c r="L35" s="119">
        <v>3</v>
      </c>
      <c r="M35" s="119">
        <v>4</v>
      </c>
      <c r="N35" s="119">
        <v>5</v>
      </c>
      <c r="O35" s="119">
        <v>6</v>
      </c>
      <c r="P35" s="119">
        <v>6</v>
      </c>
      <c r="Q35" s="120">
        <f t="shared" si="0"/>
        <v>0</v>
      </c>
      <c r="R35" s="119">
        <f t="shared" si="1"/>
        <v>0</v>
      </c>
      <c r="S35" s="120">
        <f>P35/P34</f>
        <v>1</v>
      </c>
    </row>
    <row r="36" spans="2:19" x14ac:dyDescent="0.25">
      <c r="B36" s="115" t="s">
        <v>50</v>
      </c>
      <c r="C36" s="123">
        <v>15</v>
      </c>
      <c r="D36" s="123">
        <v>6</v>
      </c>
      <c r="E36" s="123">
        <v>7</v>
      </c>
      <c r="F36" s="123">
        <v>11</v>
      </c>
      <c r="G36" s="123">
        <v>12</v>
      </c>
      <c r="H36" s="123">
        <v>12</v>
      </c>
      <c r="I36" s="124">
        <f t="shared" si="2"/>
        <v>0</v>
      </c>
      <c r="J36" s="123">
        <f t="shared" si="3"/>
        <v>0</v>
      </c>
      <c r="K36" s="124">
        <f>H36/H36</f>
        <v>1</v>
      </c>
      <c r="L36" s="123">
        <v>3</v>
      </c>
      <c r="M36" s="123">
        <v>10</v>
      </c>
      <c r="N36" s="123">
        <v>12</v>
      </c>
      <c r="O36" s="123">
        <v>12</v>
      </c>
      <c r="P36" s="123">
        <v>13</v>
      </c>
      <c r="Q36" s="124">
        <f t="shared" si="0"/>
        <v>8.3333333333333259E-2</v>
      </c>
      <c r="R36" s="123">
        <f t="shared" si="1"/>
        <v>1</v>
      </c>
      <c r="S36" s="124">
        <f>P36/P36</f>
        <v>1</v>
      </c>
    </row>
    <row r="37" spans="2:19" x14ac:dyDescent="0.25">
      <c r="B37" s="118" t="s">
        <v>60</v>
      </c>
      <c r="C37" s="119">
        <v>5</v>
      </c>
      <c r="D37" s="119">
        <v>2</v>
      </c>
      <c r="E37" s="119">
        <v>3</v>
      </c>
      <c r="F37" s="119">
        <v>6</v>
      </c>
      <c r="G37" s="119">
        <v>6</v>
      </c>
      <c r="H37" s="119">
        <v>6</v>
      </c>
      <c r="I37" s="120">
        <f t="shared" si="2"/>
        <v>0</v>
      </c>
      <c r="J37" s="119">
        <f t="shared" si="3"/>
        <v>0</v>
      </c>
      <c r="K37" s="120">
        <f>H37/H36</f>
        <v>0.5</v>
      </c>
      <c r="L37" s="119">
        <v>0</v>
      </c>
      <c r="M37" s="119">
        <v>5</v>
      </c>
      <c r="N37" s="119">
        <v>6</v>
      </c>
      <c r="O37" s="119">
        <v>6</v>
      </c>
      <c r="P37" s="119">
        <v>7</v>
      </c>
      <c r="Q37" s="120">
        <f t="shared" si="0"/>
        <v>0.16666666666666674</v>
      </c>
      <c r="R37" s="119">
        <f t="shared" si="1"/>
        <v>1</v>
      </c>
      <c r="S37" s="120">
        <f>P37/P36</f>
        <v>0.53846153846153844</v>
      </c>
    </row>
    <row r="38" spans="2:19" x14ac:dyDescent="0.25">
      <c r="B38" s="118" t="s">
        <v>63</v>
      </c>
      <c r="C38" s="119">
        <v>10</v>
      </c>
      <c r="D38" s="119">
        <v>3</v>
      </c>
      <c r="E38" s="119">
        <v>3</v>
      </c>
      <c r="F38" s="119">
        <v>5</v>
      </c>
      <c r="G38" s="119">
        <v>6</v>
      </c>
      <c r="H38" s="119">
        <v>6</v>
      </c>
      <c r="I38" s="120">
        <f t="shared" si="2"/>
        <v>0</v>
      </c>
      <c r="J38" s="119">
        <f t="shared" si="3"/>
        <v>0</v>
      </c>
      <c r="K38" s="120">
        <f>H38/H36</f>
        <v>0.5</v>
      </c>
      <c r="L38" s="119">
        <v>2</v>
      </c>
      <c r="M38" s="119">
        <v>5</v>
      </c>
      <c r="N38" s="119">
        <v>6</v>
      </c>
      <c r="O38" s="119">
        <v>6</v>
      </c>
      <c r="P38" s="119">
        <v>6</v>
      </c>
      <c r="Q38" s="120">
        <f t="shared" si="0"/>
        <v>0</v>
      </c>
      <c r="R38" s="119">
        <f t="shared" si="1"/>
        <v>0</v>
      </c>
      <c r="S38" s="120">
        <f>P38/P36</f>
        <v>0.46153846153846156</v>
      </c>
    </row>
    <row r="39" spans="2:19" x14ac:dyDescent="0.25">
      <c r="B39" s="115" t="s">
        <v>51</v>
      </c>
      <c r="C39" s="123">
        <v>23</v>
      </c>
      <c r="D39" s="123">
        <v>11</v>
      </c>
      <c r="E39" s="123">
        <v>12</v>
      </c>
      <c r="F39" s="123">
        <v>17</v>
      </c>
      <c r="G39" s="123">
        <v>19</v>
      </c>
      <c r="H39" s="123">
        <v>20</v>
      </c>
      <c r="I39" s="124">
        <f t="shared" si="2"/>
        <v>5.2631578947368363E-2</v>
      </c>
      <c r="J39" s="123">
        <f t="shared" si="3"/>
        <v>1</v>
      </c>
      <c r="K39" s="117">
        <f>H39/H39</f>
        <v>1</v>
      </c>
      <c r="L39" s="123">
        <v>10</v>
      </c>
      <c r="M39" s="123">
        <v>14</v>
      </c>
      <c r="N39" s="123">
        <v>19</v>
      </c>
      <c r="O39" s="123">
        <v>20</v>
      </c>
      <c r="P39" s="123">
        <v>20</v>
      </c>
      <c r="Q39" s="124">
        <f t="shared" si="0"/>
        <v>0</v>
      </c>
      <c r="R39" s="123">
        <f t="shared" si="1"/>
        <v>0</v>
      </c>
      <c r="S39" s="117">
        <f>P39/P39</f>
        <v>1</v>
      </c>
    </row>
    <row r="40" spans="2:19" x14ac:dyDescent="0.25">
      <c r="B40" s="118" t="s">
        <v>60</v>
      </c>
      <c r="C40" s="119">
        <v>23</v>
      </c>
      <c r="D40" s="119">
        <v>11</v>
      </c>
      <c r="E40" s="119">
        <v>12</v>
      </c>
      <c r="F40" s="119">
        <v>17</v>
      </c>
      <c r="G40" s="119">
        <v>19</v>
      </c>
      <c r="H40" s="119">
        <v>20</v>
      </c>
      <c r="I40" s="120">
        <f t="shared" si="2"/>
        <v>5.2631578947368363E-2</v>
      </c>
      <c r="J40" s="119">
        <f t="shared" si="3"/>
        <v>1</v>
      </c>
      <c r="K40" s="120">
        <f>H40/H39</f>
        <v>1</v>
      </c>
      <c r="L40" s="119">
        <v>10</v>
      </c>
      <c r="M40" s="119">
        <v>14</v>
      </c>
      <c r="N40" s="119">
        <v>19</v>
      </c>
      <c r="O40" s="119">
        <v>20</v>
      </c>
      <c r="P40" s="119">
        <v>20</v>
      </c>
      <c r="Q40" s="120">
        <f t="shared" si="0"/>
        <v>0</v>
      </c>
      <c r="R40" s="119">
        <f t="shared" si="1"/>
        <v>0</v>
      </c>
      <c r="S40" s="120">
        <f>P40/P39</f>
        <v>1</v>
      </c>
    </row>
    <row r="41" spans="2:19" x14ac:dyDescent="0.25">
      <c r="B41" s="121" t="s">
        <v>61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2">
        <f t="shared" si="2"/>
        <v>0</v>
      </c>
      <c r="J41" s="70">
        <f t="shared" si="3"/>
        <v>0</v>
      </c>
      <c r="K41" s="122">
        <f>H41/H39</f>
        <v>0.35</v>
      </c>
      <c r="L41" s="70">
        <v>5</v>
      </c>
      <c r="M41" s="70">
        <v>7</v>
      </c>
      <c r="N41" s="70">
        <v>7</v>
      </c>
      <c r="O41" s="70">
        <v>7</v>
      </c>
      <c r="P41" s="70">
        <v>8</v>
      </c>
      <c r="Q41" s="122">
        <f t="shared" si="0"/>
        <v>0.14285714285714279</v>
      </c>
      <c r="R41" s="70">
        <f t="shared" si="1"/>
        <v>1</v>
      </c>
      <c r="S41" s="122">
        <f>P41/P39</f>
        <v>0.4</v>
      </c>
    </row>
    <row r="42" spans="2:19" x14ac:dyDescent="0.25">
      <c r="B42" s="121" t="s">
        <v>62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2">
        <f t="shared" si="2"/>
        <v>8.3333333333333259E-2</v>
      </c>
      <c r="J42" s="70">
        <f t="shared" si="3"/>
        <v>1</v>
      </c>
      <c r="K42" s="122">
        <f>H42/H39</f>
        <v>0.65</v>
      </c>
      <c r="L42" s="70">
        <v>5</v>
      </c>
      <c r="M42" s="70">
        <v>7</v>
      </c>
      <c r="N42" s="70">
        <v>12</v>
      </c>
      <c r="O42" s="70">
        <v>13</v>
      </c>
      <c r="P42" s="70">
        <v>12</v>
      </c>
      <c r="Q42" s="122">
        <f t="shared" si="0"/>
        <v>-7.6923076923076872E-2</v>
      </c>
      <c r="R42" s="70">
        <f t="shared" si="1"/>
        <v>-1</v>
      </c>
      <c r="S42" s="122">
        <f>P42/P39</f>
        <v>0.6</v>
      </c>
    </row>
    <row r="43" spans="2:19" x14ac:dyDescent="0.25">
      <c r="B43" s="115" t="s">
        <v>52</v>
      </c>
      <c r="C43" s="123">
        <v>19</v>
      </c>
      <c r="D43" s="123">
        <v>9</v>
      </c>
      <c r="E43" s="123">
        <v>11</v>
      </c>
      <c r="F43" s="123">
        <v>14</v>
      </c>
      <c r="G43" s="123">
        <v>14</v>
      </c>
      <c r="H43" s="123">
        <v>14</v>
      </c>
      <c r="I43" s="124">
        <f t="shared" si="2"/>
        <v>0</v>
      </c>
      <c r="J43" s="123">
        <f t="shared" si="3"/>
        <v>0</v>
      </c>
      <c r="K43" s="117">
        <f>H43/H43</f>
        <v>1</v>
      </c>
      <c r="L43" s="123">
        <v>8</v>
      </c>
      <c r="M43" s="123">
        <v>14</v>
      </c>
      <c r="N43" s="123">
        <v>14</v>
      </c>
      <c r="O43" s="123">
        <v>14</v>
      </c>
      <c r="P43" s="123">
        <v>15</v>
      </c>
      <c r="Q43" s="124">
        <f t="shared" si="0"/>
        <v>7.1428571428571397E-2</v>
      </c>
      <c r="R43" s="123">
        <f t="shared" si="1"/>
        <v>1</v>
      </c>
      <c r="S43" s="117">
        <f>P43/P43</f>
        <v>1</v>
      </c>
    </row>
    <row r="44" spans="2:19" x14ac:dyDescent="0.25">
      <c r="B44" s="118" t="s">
        <v>60</v>
      </c>
      <c r="C44" s="119">
        <v>7</v>
      </c>
      <c r="D44" s="119">
        <v>4</v>
      </c>
      <c r="E44" s="119">
        <v>5</v>
      </c>
      <c r="F44" s="119">
        <v>8</v>
      </c>
      <c r="G44" s="119">
        <v>8</v>
      </c>
      <c r="H44" s="119">
        <v>8</v>
      </c>
      <c r="I44" s="120">
        <f t="shared" si="2"/>
        <v>0</v>
      </c>
      <c r="J44" s="119">
        <f t="shared" si="3"/>
        <v>0</v>
      </c>
      <c r="K44" s="120">
        <f>H44/H43</f>
        <v>0.5714285714285714</v>
      </c>
      <c r="L44" s="119">
        <v>3</v>
      </c>
      <c r="M44" s="119">
        <v>8</v>
      </c>
      <c r="N44" s="119">
        <v>8</v>
      </c>
      <c r="O44" s="119">
        <v>8</v>
      </c>
      <c r="P44" s="119">
        <v>8</v>
      </c>
      <c r="Q44" s="120">
        <f t="shared" si="0"/>
        <v>0</v>
      </c>
      <c r="R44" s="119">
        <f t="shared" si="1"/>
        <v>0</v>
      </c>
      <c r="S44" s="120">
        <f>P44/P43</f>
        <v>0.53333333333333333</v>
      </c>
    </row>
    <row r="45" spans="2:19" x14ac:dyDescent="0.25">
      <c r="B45" s="121" t="s">
        <v>61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2">
        <f t="shared" si="2"/>
        <v>0</v>
      </c>
      <c r="J45" s="70">
        <f t="shared" si="3"/>
        <v>0</v>
      </c>
      <c r="K45" s="122">
        <f>H45/H43</f>
        <v>0.42857142857142855</v>
      </c>
      <c r="L45" s="70">
        <v>0</v>
      </c>
      <c r="M45" s="70">
        <v>6</v>
      </c>
      <c r="N45" s="70">
        <v>6</v>
      </c>
      <c r="O45" s="70">
        <v>6</v>
      </c>
      <c r="P45" s="70">
        <v>6</v>
      </c>
      <c r="Q45" s="122">
        <f t="shared" si="0"/>
        <v>0</v>
      </c>
      <c r="R45" s="70">
        <f t="shared" si="1"/>
        <v>0</v>
      </c>
      <c r="S45" s="122">
        <f>P45/P43</f>
        <v>0.4</v>
      </c>
    </row>
    <row r="46" spans="2:19" x14ac:dyDescent="0.25">
      <c r="B46" s="121" t="s">
        <v>62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2">
        <f t="shared" si="2"/>
        <v>0</v>
      </c>
      <c r="J46" s="70">
        <f t="shared" si="3"/>
        <v>0</v>
      </c>
      <c r="K46" s="122">
        <f>H46/H43</f>
        <v>0.14285714285714285</v>
      </c>
      <c r="L46" s="70">
        <v>0</v>
      </c>
      <c r="M46" s="70">
        <v>2</v>
      </c>
      <c r="N46" s="70">
        <v>2</v>
      </c>
      <c r="O46" s="70">
        <v>2</v>
      </c>
      <c r="P46" s="70">
        <v>2</v>
      </c>
      <c r="Q46" s="122">
        <f t="shared" si="0"/>
        <v>0</v>
      </c>
      <c r="R46" s="70">
        <f t="shared" si="1"/>
        <v>0</v>
      </c>
      <c r="S46" s="122">
        <f>P46/P43</f>
        <v>0.13333333333333333</v>
      </c>
    </row>
    <row r="47" spans="2:19" x14ac:dyDescent="0.25">
      <c r="B47" s="118" t="s">
        <v>63</v>
      </c>
      <c r="C47" s="119">
        <v>12</v>
      </c>
      <c r="D47" s="119">
        <v>5</v>
      </c>
      <c r="E47" s="119">
        <v>6</v>
      </c>
      <c r="F47" s="119">
        <v>6</v>
      </c>
      <c r="G47" s="119">
        <v>6</v>
      </c>
      <c r="H47" s="119">
        <v>6</v>
      </c>
      <c r="I47" s="120">
        <f t="shared" si="2"/>
        <v>0</v>
      </c>
      <c r="J47" s="119">
        <f t="shared" si="3"/>
        <v>0</v>
      </c>
      <c r="K47" s="120">
        <f>H47/H43</f>
        <v>0.42857142857142855</v>
      </c>
      <c r="L47" s="119">
        <v>5</v>
      </c>
      <c r="M47" s="119">
        <v>6</v>
      </c>
      <c r="N47" s="119">
        <v>6</v>
      </c>
      <c r="O47" s="119">
        <v>6</v>
      </c>
      <c r="P47" s="119">
        <v>7</v>
      </c>
      <c r="Q47" s="120">
        <f t="shared" si="0"/>
        <v>0.16666666666666674</v>
      </c>
      <c r="R47" s="119">
        <f t="shared" si="1"/>
        <v>1</v>
      </c>
      <c r="S47" s="120">
        <f>P47/P43</f>
        <v>0.46666666666666667</v>
      </c>
    </row>
    <row r="48" spans="2:19" x14ac:dyDescent="0.25">
      <c r="B48" s="115" t="s">
        <v>53</v>
      </c>
      <c r="C48" s="123">
        <v>22</v>
      </c>
      <c r="D48" s="123">
        <v>11</v>
      </c>
      <c r="E48" s="123">
        <v>13</v>
      </c>
      <c r="F48" s="123">
        <v>16</v>
      </c>
      <c r="G48" s="123">
        <v>16</v>
      </c>
      <c r="H48" s="123">
        <v>18</v>
      </c>
      <c r="I48" s="124">
        <f t="shared" si="2"/>
        <v>0.125</v>
      </c>
      <c r="J48" s="123">
        <f t="shared" si="3"/>
        <v>2</v>
      </c>
      <c r="K48" s="117">
        <f>H48/H48</f>
        <v>1</v>
      </c>
      <c r="L48" s="123">
        <v>10</v>
      </c>
      <c r="M48" s="123">
        <v>17</v>
      </c>
      <c r="N48" s="123">
        <v>16</v>
      </c>
      <c r="O48" s="123">
        <v>19</v>
      </c>
      <c r="P48" s="123">
        <v>19</v>
      </c>
      <c r="Q48" s="124">
        <f t="shared" si="0"/>
        <v>0</v>
      </c>
      <c r="R48" s="123">
        <f t="shared" si="1"/>
        <v>0</v>
      </c>
      <c r="S48" s="117">
        <f>P48/P48</f>
        <v>1</v>
      </c>
    </row>
    <row r="49" spans="2:19" x14ac:dyDescent="0.25">
      <c r="B49" s="118" t="s">
        <v>60</v>
      </c>
      <c r="C49" s="119">
        <v>18</v>
      </c>
      <c r="D49" s="119">
        <v>9</v>
      </c>
      <c r="E49" s="119">
        <v>12</v>
      </c>
      <c r="F49" s="119">
        <v>14</v>
      </c>
      <c r="G49" s="119">
        <v>13</v>
      </c>
      <c r="H49" s="119">
        <v>15</v>
      </c>
      <c r="I49" s="120">
        <f t="shared" si="2"/>
        <v>0.15384615384615374</v>
      </c>
      <c r="J49" s="119">
        <f t="shared" si="3"/>
        <v>2</v>
      </c>
      <c r="K49" s="120">
        <f>H49/H48</f>
        <v>0.83333333333333337</v>
      </c>
      <c r="L49" s="119">
        <v>9</v>
      </c>
      <c r="M49" s="119">
        <v>15</v>
      </c>
      <c r="N49" s="119">
        <v>13</v>
      </c>
      <c r="O49" s="119">
        <v>16</v>
      </c>
      <c r="P49" s="119">
        <v>16</v>
      </c>
      <c r="Q49" s="120">
        <f t="shared" si="0"/>
        <v>0</v>
      </c>
      <c r="R49" s="119">
        <f t="shared" si="1"/>
        <v>0</v>
      </c>
      <c r="S49" s="120">
        <f>P49/P48</f>
        <v>0.84210526315789469</v>
      </c>
    </row>
    <row r="50" spans="2:19" x14ac:dyDescent="0.25">
      <c r="B50" s="121" t="s">
        <v>61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2">
        <f t="shared" si="2"/>
        <v>0</v>
      </c>
      <c r="J50" s="70">
        <f t="shared" si="3"/>
        <v>0</v>
      </c>
      <c r="K50" s="122">
        <f>H50/H48</f>
        <v>0.44444444444444442</v>
      </c>
      <c r="L50" s="70">
        <v>6</v>
      </c>
      <c r="M50" s="70">
        <v>9</v>
      </c>
      <c r="N50" s="70">
        <v>8</v>
      </c>
      <c r="O50" s="70">
        <v>8</v>
      </c>
      <c r="P50" s="70">
        <v>8</v>
      </c>
      <c r="Q50" s="122">
        <f t="shared" si="0"/>
        <v>0</v>
      </c>
      <c r="R50" s="70">
        <f t="shared" si="1"/>
        <v>0</v>
      </c>
      <c r="S50" s="122">
        <f>P50/P48</f>
        <v>0.42105263157894735</v>
      </c>
    </row>
    <row r="51" spans="2:19" x14ac:dyDescent="0.25">
      <c r="B51" s="121" t="s">
        <v>62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2">
        <f t="shared" si="2"/>
        <v>0.39999999999999991</v>
      </c>
      <c r="J51" s="70">
        <f t="shared" si="3"/>
        <v>2</v>
      </c>
      <c r="K51" s="122">
        <f>H51/H48</f>
        <v>0.3888888888888889</v>
      </c>
      <c r="L51" s="70">
        <v>3</v>
      </c>
      <c r="M51" s="70">
        <v>6</v>
      </c>
      <c r="N51" s="70">
        <v>5</v>
      </c>
      <c r="O51" s="70">
        <v>8</v>
      </c>
      <c r="P51" s="70">
        <v>8</v>
      </c>
      <c r="Q51" s="122">
        <f t="shared" si="0"/>
        <v>0</v>
      </c>
      <c r="R51" s="70">
        <f t="shared" si="1"/>
        <v>0</v>
      </c>
      <c r="S51" s="122">
        <f>P51/P48</f>
        <v>0.42105263157894735</v>
      </c>
    </row>
    <row r="52" spans="2:19" x14ac:dyDescent="0.25">
      <c r="B52" s="118" t="s">
        <v>63</v>
      </c>
      <c r="C52" s="119">
        <v>5</v>
      </c>
      <c r="D52" s="119">
        <v>2</v>
      </c>
      <c r="E52" s="119">
        <v>2</v>
      </c>
      <c r="F52" s="119">
        <v>3</v>
      </c>
      <c r="G52" s="119">
        <v>4</v>
      </c>
      <c r="H52" s="119">
        <v>4</v>
      </c>
      <c r="I52" s="120">
        <f t="shared" si="2"/>
        <v>0</v>
      </c>
      <c r="J52" s="119">
        <f t="shared" si="3"/>
        <v>0</v>
      </c>
      <c r="K52" s="120">
        <f>H52/H48</f>
        <v>0.22222222222222221</v>
      </c>
      <c r="L52" s="119">
        <v>2</v>
      </c>
      <c r="M52" s="119">
        <v>3</v>
      </c>
      <c r="N52" s="119">
        <v>4</v>
      </c>
      <c r="O52" s="119">
        <v>4</v>
      </c>
      <c r="P52" s="119">
        <v>4</v>
      </c>
      <c r="Q52" s="120">
        <f t="shared" si="0"/>
        <v>0</v>
      </c>
      <c r="R52" s="119">
        <f t="shared" si="1"/>
        <v>0</v>
      </c>
      <c r="S52" s="120">
        <f>P52/P48</f>
        <v>0.21052631578947367</v>
      </c>
    </row>
    <row r="53" spans="2:19" ht="4.5" customHeight="1" x14ac:dyDescent="0.25">
      <c r="B53" s="125"/>
      <c r="C53" s="126"/>
      <c r="D53" s="126"/>
      <c r="E53" s="126"/>
      <c r="F53" s="126"/>
      <c r="G53" s="127"/>
      <c r="H53" s="126"/>
      <c r="I53" s="128"/>
      <c r="J53" s="126"/>
      <c r="K53" s="128"/>
      <c r="L53" s="126"/>
      <c r="M53" s="126"/>
      <c r="N53" s="126"/>
      <c r="O53" s="126"/>
      <c r="P53" s="128"/>
      <c r="Q53" s="128"/>
      <c r="R53" s="128"/>
    </row>
    <row r="54" spans="2:19" x14ac:dyDescent="0.25">
      <c r="B54" s="129" t="s">
        <v>55</v>
      </c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DD31C-7ABF-4316-AEFC-D86440BF203D}">
  <sheetPr>
    <tabColor theme="7"/>
  </sheetPr>
  <dimension ref="A4:A24"/>
  <sheetViews>
    <sheetView showGridLines="0" workbookViewId="0">
      <selection activeCell="E28" sqref="E2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4122B-0186-4D2D-9786-DBC4A2C11BEE}">
  <sheetPr>
    <tabColor theme="7" tint="0.79998168889431442"/>
  </sheetPr>
  <dimension ref="A4:O290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66</v>
      </c>
    </row>
    <row r="5" spans="1:15" ht="10.5" customHeight="1" thickBot="1" x14ac:dyDescent="0.3">
      <c r="B5" s="130"/>
      <c r="C5" s="131"/>
      <c r="D5" s="130"/>
      <c r="E5" s="130"/>
      <c r="F5" s="130"/>
      <c r="G5" s="130"/>
      <c r="H5" s="130"/>
      <c r="I5" s="130"/>
      <c r="J5" s="130"/>
      <c r="K5" s="130"/>
      <c r="L5" s="130"/>
      <c r="M5" s="4"/>
      <c r="N5" s="4"/>
      <c r="O5" s="1" t="s">
        <v>67</v>
      </c>
    </row>
    <row r="6" spans="1:15" ht="22.5" thickTop="1" thickBot="1" x14ac:dyDescent="0.3">
      <c r="B6" s="132" t="s">
        <v>30</v>
      </c>
      <c r="C6" s="133" t="s">
        <v>68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</row>
    <row r="7" spans="1:15" ht="22.5" thickTop="1" thickBot="1" x14ac:dyDescent="0.3">
      <c r="B7" s="135"/>
      <c r="C7" s="136">
        <f>E7-1</f>
        <v>2020</v>
      </c>
      <c r="D7" s="137"/>
      <c r="E7" s="138">
        <f>G7-1</f>
        <v>2021</v>
      </c>
      <c r="F7" s="137"/>
      <c r="G7" s="138">
        <f>I7-1</f>
        <v>2022</v>
      </c>
      <c r="H7" s="137"/>
      <c r="I7" s="138">
        <f>K7-1</f>
        <v>2023</v>
      </c>
      <c r="J7" s="137"/>
      <c r="K7" s="138">
        <f>M7-1</f>
        <v>2024</v>
      </c>
      <c r="L7" s="137"/>
      <c r="M7" s="138">
        <v>2025</v>
      </c>
      <c r="N7" s="139"/>
    </row>
    <row r="8" spans="1:15" ht="16.5" thickTop="1" thickBot="1" x14ac:dyDescent="0.3">
      <c r="B8" s="107"/>
      <c r="C8" s="140" t="s">
        <v>69</v>
      </c>
      <c r="D8" s="141" t="str">
        <f>CONCATENATE("var ",RIGHT(C7,2),"/",RIGHT(C7-1,2))</f>
        <v>var 20/19</v>
      </c>
      <c r="E8" s="142" t="s">
        <v>69</v>
      </c>
      <c r="F8" s="141" t="str">
        <f>CONCATENATE("var ",RIGHT(E7,2),"/",RIGHT(E7-1,2))</f>
        <v>var 21/20</v>
      </c>
      <c r="G8" s="142" t="s">
        <v>69</v>
      </c>
      <c r="H8" s="141" t="str">
        <f>CONCATENATE("var ",RIGHT(G7,2),"/",RIGHT(G7-1,2))</f>
        <v>var 22/21</v>
      </c>
      <c r="I8" s="142" t="s">
        <v>69</v>
      </c>
      <c r="J8" s="141" t="str">
        <f>CONCATENATE("var ",RIGHT(I7,2),"/",RIGHT(I7-1,2))</f>
        <v>var 23/22</v>
      </c>
      <c r="K8" s="142" t="s">
        <v>69</v>
      </c>
      <c r="L8" s="141" t="str">
        <f>CONCATENATE("var ",RIGHT(K7,2),"/",RIGHT(K7-1,2))</f>
        <v>var 24/23</v>
      </c>
      <c r="M8" s="142" t="s">
        <v>69</v>
      </c>
      <c r="N8" s="141" t="str">
        <f>CONCATENATE("var ",RIGHT(M7,2),"/",RIGHT(M7-1,2))</f>
        <v>var 25/24</v>
      </c>
    </row>
    <row r="9" spans="1:15" x14ac:dyDescent="0.25">
      <c r="A9" s="1" t="s">
        <v>70</v>
      </c>
      <c r="B9" s="143" t="s">
        <v>71</v>
      </c>
      <c r="C9" s="144">
        <v>21031</v>
      </c>
      <c r="D9" s="145">
        <v>6.5400202634245286E-2</v>
      </c>
      <c r="E9" s="144">
        <v>6223</v>
      </c>
      <c r="F9" s="145">
        <f t="shared" ref="F9:N21" si="0">IFERROR(E9/C9-1,"-")</f>
        <v>-0.70410346631163523</v>
      </c>
      <c r="G9" s="144">
        <v>15598</v>
      </c>
      <c r="H9" s="145">
        <f>IFERROR(G9/E9-1,"-")</f>
        <v>1.5065081150570463</v>
      </c>
      <c r="I9" s="144">
        <v>22490</v>
      </c>
      <c r="J9" s="145">
        <f t="shared" si="0"/>
        <v>0.44185151942556744</v>
      </c>
      <c r="K9" s="144">
        <v>22650</v>
      </c>
      <c r="L9" s="145">
        <f t="shared" si="0"/>
        <v>7.1142730102267127E-3</v>
      </c>
      <c r="M9" s="144">
        <v>22528</v>
      </c>
      <c r="N9" s="145">
        <f t="shared" si="0"/>
        <v>-5.3863134657836653E-3</v>
      </c>
    </row>
    <row r="10" spans="1:15" x14ac:dyDescent="0.25">
      <c r="A10" s="1" t="s">
        <v>72</v>
      </c>
      <c r="B10" s="143" t="s">
        <v>73</v>
      </c>
      <c r="C10" s="144">
        <v>22403</v>
      </c>
      <c r="D10" s="145">
        <v>0.16542683244030587</v>
      </c>
      <c r="E10" s="144">
        <v>5135</v>
      </c>
      <c r="F10" s="145">
        <f t="shared" si="0"/>
        <v>-0.7707896263893228</v>
      </c>
      <c r="G10" s="144">
        <v>21666</v>
      </c>
      <c r="H10" s="145">
        <f t="shared" si="0"/>
        <v>3.2192794547224928</v>
      </c>
      <c r="I10" s="144">
        <v>23086</v>
      </c>
      <c r="J10" s="145">
        <f t="shared" si="0"/>
        <v>6.5540478168559124E-2</v>
      </c>
      <c r="K10" s="144">
        <v>23921</v>
      </c>
      <c r="L10" s="145">
        <f t="shared" si="0"/>
        <v>3.6169106817985019E-2</v>
      </c>
      <c r="M10" s="144">
        <v>23285</v>
      </c>
      <c r="N10" s="145">
        <f>IFERROR(M10/K10-1,"-")</f>
        <v>-2.6587517244262338E-2</v>
      </c>
    </row>
    <row r="11" spans="1:15" x14ac:dyDescent="0.25">
      <c r="A11" s="1" t="s">
        <v>74</v>
      </c>
      <c r="B11" s="143" t="s">
        <v>75</v>
      </c>
      <c r="C11" s="144">
        <v>8865</v>
      </c>
      <c r="D11" s="145">
        <v>-0.59655031174623407</v>
      </c>
      <c r="E11" s="144">
        <v>5413</v>
      </c>
      <c r="F11" s="145">
        <f t="shared" si="0"/>
        <v>-0.38939650310208684</v>
      </c>
      <c r="G11" s="144">
        <v>22231</v>
      </c>
      <c r="H11" s="145">
        <f t="shared" si="0"/>
        <v>3.1069647145760211</v>
      </c>
      <c r="I11" s="144">
        <v>21689</v>
      </c>
      <c r="J11" s="145">
        <f t="shared" si="0"/>
        <v>-2.4380369753947195E-2</v>
      </c>
      <c r="K11" s="144">
        <v>27356</v>
      </c>
      <c r="L11" s="145">
        <f t="shared" si="0"/>
        <v>0.26128452210798092</v>
      </c>
      <c r="M11" s="144"/>
      <c r="N11" s="145"/>
    </row>
    <row r="12" spans="1:15" x14ac:dyDescent="0.25">
      <c r="A12" s="1" t="s">
        <v>76</v>
      </c>
      <c r="B12" s="143" t="s">
        <v>77</v>
      </c>
      <c r="C12" s="144">
        <v>0</v>
      </c>
      <c r="D12" s="145">
        <v>-1</v>
      </c>
      <c r="E12" s="144">
        <v>6463</v>
      </c>
      <c r="F12" s="145" t="str">
        <f t="shared" si="0"/>
        <v>-</v>
      </c>
      <c r="G12" s="144">
        <v>23894</v>
      </c>
      <c r="H12" s="145">
        <f t="shared" si="0"/>
        <v>2.6970447160761255</v>
      </c>
      <c r="I12" s="144">
        <v>23484</v>
      </c>
      <c r="J12" s="145">
        <f t="shared" si="0"/>
        <v>-1.715911944421189E-2</v>
      </c>
      <c r="K12" s="144">
        <v>22205</v>
      </c>
      <c r="L12" s="145">
        <f t="shared" si="0"/>
        <v>-5.4462612842786529E-2</v>
      </c>
      <c r="M12" s="144"/>
      <c r="N12" s="145"/>
    </row>
    <row r="13" spans="1:15" x14ac:dyDescent="0.25">
      <c r="A13" s="1" t="s">
        <v>78</v>
      </c>
      <c r="B13" s="143" t="s">
        <v>79</v>
      </c>
      <c r="C13" s="144">
        <v>0</v>
      </c>
      <c r="D13" s="145">
        <v>-1</v>
      </c>
      <c r="E13" s="144">
        <v>6823</v>
      </c>
      <c r="F13" s="145" t="str">
        <f t="shared" si="0"/>
        <v>-</v>
      </c>
      <c r="G13" s="144">
        <v>20251</v>
      </c>
      <c r="H13" s="145">
        <f t="shared" si="0"/>
        <v>1.9680492452000586</v>
      </c>
      <c r="I13" s="144">
        <v>21547</v>
      </c>
      <c r="J13" s="145">
        <f t="shared" si="0"/>
        <v>6.3996839662238791E-2</v>
      </c>
      <c r="K13" s="144">
        <v>23449</v>
      </c>
      <c r="L13" s="145">
        <f t="shared" si="0"/>
        <v>8.8272149255116616E-2</v>
      </c>
      <c r="M13" s="144"/>
      <c r="N13" s="145"/>
    </row>
    <row r="14" spans="1:15" x14ac:dyDescent="0.25">
      <c r="A14" s="1" t="s">
        <v>80</v>
      </c>
      <c r="B14" s="143" t="s">
        <v>81</v>
      </c>
      <c r="C14" s="144">
        <v>0</v>
      </c>
      <c r="D14" s="145">
        <v>-1</v>
      </c>
      <c r="E14" s="144">
        <v>3802</v>
      </c>
      <c r="F14" s="145" t="str">
        <f t="shared" si="0"/>
        <v>-</v>
      </c>
      <c r="G14" s="144">
        <v>18886</v>
      </c>
      <c r="H14" s="145">
        <f t="shared" si="0"/>
        <v>3.9673855865334033</v>
      </c>
      <c r="I14" s="144">
        <v>21065</v>
      </c>
      <c r="J14" s="145">
        <f t="shared" si="0"/>
        <v>0.11537646934237</v>
      </c>
      <c r="K14" s="144">
        <v>22841</v>
      </c>
      <c r="L14" s="145">
        <f t="shared" si="0"/>
        <v>8.4310467600284822E-2</v>
      </c>
      <c r="M14" s="144"/>
      <c r="N14" s="145"/>
    </row>
    <row r="15" spans="1:15" x14ac:dyDescent="0.25">
      <c r="A15" s="1" t="s">
        <v>82</v>
      </c>
      <c r="B15" s="143" t="s">
        <v>83</v>
      </c>
      <c r="C15" s="144">
        <v>0</v>
      </c>
      <c r="D15" s="145">
        <v>-1</v>
      </c>
      <c r="E15" s="144">
        <v>10219</v>
      </c>
      <c r="F15" s="145" t="str">
        <f t="shared" si="0"/>
        <v>-</v>
      </c>
      <c r="G15" s="144">
        <v>23111</v>
      </c>
      <c r="H15" s="145">
        <f t="shared" si="0"/>
        <v>1.2615715823466092</v>
      </c>
      <c r="I15" s="144">
        <v>24276</v>
      </c>
      <c r="J15" s="145">
        <f t="shared" si="0"/>
        <v>5.040889619661626E-2</v>
      </c>
      <c r="K15" s="144">
        <v>24893</v>
      </c>
      <c r="L15" s="145">
        <f t="shared" si="0"/>
        <v>2.5416048772450184E-2</v>
      </c>
      <c r="M15" s="144"/>
      <c r="N15" s="145"/>
    </row>
    <row r="16" spans="1:15" x14ac:dyDescent="0.25">
      <c r="A16" s="1" t="s">
        <v>84</v>
      </c>
      <c r="B16" s="143" t="s">
        <v>85</v>
      </c>
      <c r="C16" s="144">
        <v>13295</v>
      </c>
      <c r="D16" s="145">
        <v>-0.46193694605204583</v>
      </c>
      <c r="E16" s="144">
        <v>18239</v>
      </c>
      <c r="F16" s="145">
        <f t="shared" si="0"/>
        <v>0.37186912373072589</v>
      </c>
      <c r="G16" s="144">
        <v>24659</v>
      </c>
      <c r="H16" s="145">
        <f t="shared" si="0"/>
        <v>0.35199298207138541</v>
      </c>
      <c r="I16" s="144">
        <v>25495</v>
      </c>
      <c r="J16" s="145">
        <f t="shared" si="0"/>
        <v>3.3902429133379375E-2</v>
      </c>
      <c r="K16" s="144">
        <v>25319</v>
      </c>
      <c r="L16" s="145">
        <f t="shared" si="0"/>
        <v>-6.9033143753677306E-3</v>
      </c>
      <c r="M16" s="144"/>
      <c r="N16" s="145"/>
    </row>
    <row r="17" spans="1:15" x14ac:dyDescent="0.25">
      <c r="A17" s="1" t="s">
        <v>86</v>
      </c>
      <c r="B17" s="143" t="s">
        <v>87</v>
      </c>
      <c r="C17" s="144">
        <v>5725</v>
      </c>
      <c r="D17" s="145">
        <v>-0.74152331933721616</v>
      </c>
      <c r="E17" s="144">
        <v>15267</v>
      </c>
      <c r="F17" s="145">
        <f t="shared" si="0"/>
        <v>1.6667248908296943</v>
      </c>
      <c r="G17" s="144">
        <v>20130</v>
      </c>
      <c r="H17" s="145">
        <f t="shared" si="0"/>
        <v>0.31853016309687554</v>
      </c>
      <c r="I17" s="144">
        <v>22106</v>
      </c>
      <c r="J17" s="145">
        <f t="shared" si="0"/>
        <v>9.8161947342275235E-2</v>
      </c>
      <c r="K17" s="144">
        <v>21182</v>
      </c>
      <c r="L17" s="145">
        <f t="shared" si="0"/>
        <v>-4.1798606713109532E-2</v>
      </c>
      <c r="M17" s="144"/>
      <c r="N17" s="145"/>
    </row>
    <row r="18" spans="1:15" x14ac:dyDescent="0.25">
      <c r="A18" s="1" t="s">
        <v>88</v>
      </c>
      <c r="B18" s="143" t="s">
        <v>89</v>
      </c>
      <c r="C18" s="144">
        <v>6665</v>
      </c>
      <c r="D18" s="145">
        <v>-0.70771389729421563</v>
      </c>
      <c r="E18" s="144">
        <v>23140</v>
      </c>
      <c r="F18" s="145">
        <f t="shared" si="0"/>
        <v>2.471867966991748</v>
      </c>
      <c r="G18" s="144">
        <v>22327</v>
      </c>
      <c r="H18" s="145">
        <f t="shared" si="0"/>
        <v>-3.5133967156439017E-2</v>
      </c>
      <c r="I18" s="144">
        <v>25007</v>
      </c>
      <c r="J18" s="145">
        <f t="shared" si="0"/>
        <v>0.12003403950373981</v>
      </c>
      <c r="K18" s="144">
        <v>27341</v>
      </c>
      <c r="L18" s="145">
        <f t="shared" si="0"/>
        <v>9.3333866517375075E-2</v>
      </c>
      <c r="M18" s="144"/>
      <c r="N18" s="145"/>
    </row>
    <row r="19" spans="1:15" x14ac:dyDescent="0.25">
      <c r="A19" s="1" t="s">
        <v>90</v>
      </c>
      <c r="B19" s="143" t="s">
        <v>91</v>
      </c>
      <c r="C19" s="144">
        <v>4928</v>
      </c>
      <c r="D19" s="145">
        <v>-0.74807013956341706</v>
      </c>
      <c r="E19" s="144">
        <v>19838</v>
      </c>
      <c r="F19" s="145">
        <f t="shared" si="0"/>
        <v>3.0255681818181817</v>
      </c>
      <c r="G19" s="144">
        <v>21079</v>
      </c>
      <c r="H19" s="145">
        <f t="shared" si="0"/>
        <v>6.2556709345700234E-2</v>
      </c>
      <c r="I19" s="144">
        <v>24207</v>
      </c>
      <c r="J19" s="145">
        <f t="shared" si="0"/>
        <v>0.14839413634422893</v>
      </c>
      <c r="K19" s="144">
        <v>23363</v>
      </c>
      <c r="L19" s="145">
        <f t="shared" si="0"/>
        <v>-3.4865947866319691E-2</v>
      </c>
      <c r="M19" s="144"/>
      <c r="N19" s="145"/>
    </row>
    <row r="20" spans="1:15" x14ac:dyDescent="0.25">
      <c r="A20" s="1" t="s">
        <v>92</v>
      </c>
      <c r="B20" s="143" t="s">
        <v>93</v>
      </c>
      <c r="C20" s="144">
        <v>6261</v>
      </c>
      <c r="D20" s="145">
        <v>-0.70148755602174118</v>
      </c>
      <c r="E20" s="144">
        <v>19784</v>
      </c>
      <c r="F20" s="145">
        <f t="shared" si="0"/>
        <v>2.1598786136399934</v>
      </c>
      <c r="G20" s="144">
        <v>23285</v>
      </c>
      <c r="H20" s="145">
        <f t="shared" si="0"/>
        <v>0.17696118075212297</v>
      </c>
      <c r="I20" s="144">
        <v>24142</v>
      </c>
      <c r="J20" s="145">
        <f t="shared" si="0"/>
        <v>3.6804809963495888E-2</v>
      </c>
      <c r="K20" s="144">
        <v>23290</v>
      </c>
      <c r="L20" s="145">
        <f t="shared" si="0"/>
        <v>-3.5291193770193074E-2</v>
      </c>
      <c r="M20" s="144"/>
      <c r="N20" s="145"/>
    </row>
    <row r="21" spans="1:15" ht="15.75" x14ac:dyDescent="0.25">
      <c r="A21" s="1" t="s">
        <v>0</v>
      </c>
      <c r="B21" s="146" t="s">
        <v>30</v>
      </c>
      <c r="C21" s="147">
        <v>96681</v>
      </c>
      <c r="D21" s="148">
        <v>-0.61362219451371569</v>
      </c>
      <c r="E21" s="147">
        <v>140346</v>
      </c>
      <c r="F21" s="148">
        <f t="shared" si="0"/>
        <v>0.45163992925186958</v>
      </c>
      <c r="G21" s="147">
        <v>257117</v>
      </c>
      <c r="H21" s="148">
        <f t="shared" si="0"/>
        <v>0.83202228777450027</v>
      </c>
      <c r="I21" s="147">
        <v>278594</v>
      </c>
      <c r="J21" s="148">
        <f t="shared" si="0"/>
        <v>8.3530066078866927E-2</v>
      </c>
      <c r="K21" s="147">
        <v>287810</v>
      </c>
      <c r="L21" s="148">
        <f t="shared" si="0"/>
        <v>3.3080396562739978E-2</v>
      </c>
      <c r="M21" s="147">
        <v>45813</v>
      </c>
      <c r="N21" s="148">
        <v>-1.6276223400828793E-2</v>
      </c>
    </row>
    <row r="22" spans="1:15" ht="6" customHeight="1" x14ac:dyDescent="0.25"/>
    <row r="23" spans="1:15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</row>
    <row r="24" spans="1:15" x14ac:dyDescent="0.25">
      <c r="E24" s="149"/>
      <c r="G24" s="149"/>
      <c r="I24" s="149"/>
      <c r="K24" s="149"/>
      <c r="N24" s="101"/>
    </row>
    <row r="26" spans="1:15" ht="48.75" customHeight="1" thickBot="1" x14ac:dyDescent="0.3">
      <c r="B26" s="12" t="s">
        <v>237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94</v>
      </c>
    </row>
    <row r="27" spans="1:15" ht="10.5" customHeight="1" thickBot="1" x14ac:dyDescent="0.3">
      <c r="B27" s="130"/>
      <c r="C27" s="131"/>
      <c r="D27" s="130"/>
      <c r="E27" s="130"/>
      <c r="F27" s="130"/>
      <c r="G27" s="130"/>
      <c r="H27" s="130"/>
      <c r="I27" s="130"/>
      <c r="J27" s="130"/>
      <c r="K27" s="130"/>
      <c r="L27" s="130"/>
      <c r="M27" s="4"/>
      <c r="N27" s="4"/>
      <c r="O27" s="1" t="s">
        <v>95</v>
      </c>
    </row>
    <row r="28" spans="1:15" ht="22.5" thickTop="1" thickBot="1" x14ac:dyDescent="0.3">
      <c r="B28" s="150" t="s">
        <v>96</v>
      </c>
      <c r="C28" s="133" t="s">
        <v>97</v>
      </c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</row>
    <row r="29" spans="1:15" ht="22.5" thickTop="1" thickBot="1" x14ac:dyDescent="0.3">
      <c r="B29" s="135"/>
      <c r="C29" s="136">
        <f>C$7</f>
        <v>2020</v>
      </c>
      <c r="D29" s="137"/>
      <c r="E29" s="136">
        <f>E$7</f>
        <v>2021</v>
      </c>
      <c r="F29" s="137"/>
      <c r="G29" s="136">
        <f>G$7</f>
        <v>2022</v>
      </c>
      <c r="H29" s="137"/>
      <c r="I29" s="136">
        <f>I$7</f>
        <v>2023</v>
      </c>
      <c r="J29" s="137"/>
      <c r="K29" s="136">
        <f>K$7</f>
        <v>2024</v>
      </c>
      <c r="L29" s="137"/>
      <c r="M29" s="136">
        <f>M$7</f>
        <v>2025</v>
      </c>
      <c r="N29" s="137"/>
    </row>
    <row r="30" spans="1:15" ht="16.5" thickTop="1" thickBot="1" x14ac:dyDescent="0.3">
      <c r="B30" s="107"/>
      <c r="C30" s="140" t="s">
        <v>69</v>
      </c>
      <c r="D30" s="141" t="str">
        <f>CONCATENATE("var ",RIGHT(C29,2),"/",RIGHT(C29-1,2))</f>
        <v>var 20/19</v>
      </c>
      <c r="E30" s="142" t="s">
        <v>69</v>
      </c>
      <c r="F30" s="141" t="str">
        <f>CONCATENATE("var ",RIGHT(E29,2),"/",RIGHT(E29-1,2))</f>
        <v>var 21/20</v>
      </c>
      <c r="G30" s="142" t="s">
        <v>69</v>
      </c>
      <c r="H30" s="141" t="str">
        <f>CONCATENATE("var ",RIGHT(G29,2),"/",RIGHT(G29-1,2))</f>
        <v>var 22/21</v>
      </c>
      <c r="I30" s="142" t="s">
        <v>69</v>
      </c>
      <c r="J30" s="141" t="str">
        <f>CONCATENATE("var ",RIGHT(I29,2),"/",RIGHT(I29-1,2))</f>
        <v>var 23/22</v>
      </c>
      <c r="K30" s="142" t="s">
        <v>69</v>
      </c>
      <c r="L30" s="141" t="str">
        <f>CONCATENATE("var ",RIGHT(K29,2),"/",RIGHT(K29-1,2))</f>
        <v>var 24/23</v>
      </c>
      <c r="M30" s="142" t="s">
        <v>69</v>
      </c>
      <c r="N30" s="141" t="str">
        <f>CONCATENATE("var ",RIGHT(M29,2),"/",RIGHT(M29-1,2))</f>
        <v>var 25/24</v>
      </c>
    </row>
    <row r="31" spans="1:15" x14ac:dyDescent="0.25">
      <c r="B31" s="143" t="s">
        <v>71</v>
      </c>
      <c r="C31" s="144">
        <v>827</v>
      </c>
      <c r="D31" s="145">
        <v>-0.49201474201474205</v>
      </c>
      <c r="E31" s="144">
        <v>3353</v>
      </c>
      <c r="F31" s="145">
        <f t="shared" ref="F31:L43" si="1">IFERROR(E31/C31-1,"-")</f>
        <v>3.0544135429262393</v>
      </c>
      <c r="G31" s="144">
        <v>744</v>
      </c>
      <c r="H31" s="145">
        <f t="shared" si="1"/>
        <v>-0.77810915597971964</v>
      </c>
      <c r="I31" s="144">
        <v>1649</v>
      </c>
      <c r="J31" s="145">
        <f t="shared" si="1"/>
        <v>1.2163978494623655</v>
      </c>
      <c r="K31" s="144">
        <v>1032</v>
      </c>
      <c r="L31" s="145">
        <f t="shared" si="1"/>
        <v>-0.37416616130988478</v>
      </c>
      <c r="M31" s="144">
        <v>851</v>
      </c>
      <c r="N31" s="145">
        <f t="shared" ref="N31:N37" si="2">IFERROR(M31/K31-1,"-")</f>
        <v>-0.17538759689922478</v>
      </c>
    </row>
    <row r="32" spans="1:15" x14ac:dyDescent="0.25">
      <c r="B32" s="143" t="s">
        <v>73</v>
      </c>
      <c r="C32" s="144">
        <v>1316</v>
      </c>
      <c r="D32" s="145">
        <v>-0.15424164524421591</v>
      </c>
      <c r="E32" s="144">
        <v>2820</v>
      </c>
      <c r="F32" s="145">
        <f t="shared" si="1"/>
        <v>1.1428571428571428</v>
      </c>
      <c r="G32" s="144">
        <v>1386</v>
      </c>
      <c r="H32" s="145">
        <f t="shared" si="1"/>
        <v>-0.50851063829787235</v>
      </c>
      <c r="I32" s="144">
        <v>1146</v>
      </c>
      <c r="J32" s="145">
        <f t="shared" si="1"/>
        <v>-0.17316017316017318</v>
      </c>
      <c r="K32" s="144">
        <v>1343</v>
      </c>
      <c r="L32" s="145">
        <f t="shared" si="1"/>
        <v>0.17190226876090753</v>
      </c>
      <c r="M32" s="144">
        <v>670</v>
      </c>
      <c r="N32" s="145">
        <f>IFERROR(M32/K32-1,"-")</f>
        <v>-0.50111690245718543</v>
      </c>
    </row>
    <row r="33" spans="2:15" x14ac:dyDescent="0.25">
      <c r="B33" s="143" t="s">
        <v>75</v>
      </c>
      <c r="C33" s="144">
        <v>486</v>
      </c>
      <c r="D33" s="145">
        <v>-0.87865168539325844</v>
      </c>
      <c r="E33" s="144">
        <v>3098</v>
      </c>
      <c r="F33" s="145">
        <f t="shared" si="1"/>
        <v>5.3744855967078191</v>
      </c>
      <c r="G33" s="144">
        <v>1477</v>
      </c>
      <c r="H33" s="145">
        <f t="shared" si="1"/>
        <v>-0.52324080051646216</v>
      </c>
      <c r="I33" s="144">
        <v>1783</v>
      </c>
      <c r="J33" s="145">
        <f t="shared" si="1"/>
        <v>0.2071767095463779</v>
      </c>
      <c r="K33" s="144">
        <v>2340</v>
      </c>
      <c r="L33" s="145">
        <f t="shared" si="1"/>
        <v>0.31239484015703867</v>
      </c>
      <c r="M33" s="144"/>
      <c r="N33" s="145"/>
    </row>
    <row r="34" spans="2:15" x14ac:dyDescent="0.25">
      <c r="B34" s="143" t="s">
        <v>77</v>
      </c>
      <c r="C34" s="144">
        <v>0</v>
      </c>
      <c r="D34" s="145">
        <v>-1</v>
      </c>
      <c r="E34" s="144">
        <v>4325</v>
      </c>
      <c r="F34" s="145" t="str">
        <f t="shared" si="1"/>
        <v>-</v>
      </c>
      <c r="G34" s="144">
        <v>3054</v>
      </c>
      <c r="H34" s="145">
        <f t="shared" si="1"/>
        <v>-0.29387283236994222</v>
      </c>
      <c r="I34" s="144">
        <v>3984</v>
      </c>
      <c r="J34" s="145">
        <f t="shared" si="1"/>
        <v>0.30451866404715133</v>
      </c>
      <c r="K34" s="144">
        <v>1383</v>
      </c>
      <c r="L34" s="145">
        <f t="shared" si="1"/>
        <v>-0.65286144578313254</v>
      </c>
      <c r="M34" s="144"/>
      <c r="N34" s="145"/>
    </row>
    <row r="35" spans="2:15" x14ac:dyDescent="0.25">
      <c r="B35" s="143" t="s">
        <v>79</v>
      </c>
      <c r="C35" s="144">
        <v>0</v>
      </c>
      <c r="D35" s="145">
        <v>-1</v>
      </c>
      <c r="E35" s="144">
        <v>4087</v>
      </c>
      <c r="F35" s="145" t="str">
        <f t="shared" si="1"/>
        <v>-</v>
      </c>
      <c r="G35" s="144">
        <v>2857</v>
      </c>
      <c r="H35" s="145">
        <f t="shared" si="1"/>
        <v>-0.30095424516760461</v>
      </c>
      <c r="I35" s="144">
        <v>2472</v>
      </c>
      <c r="J35" s="145">
        <f t="shared" si="1"/>
        <v>-0.13475673783689179</v>
      </c>
      <c r="K35" s="144">
        <v>2206</v>
      </c>
      <c r="L35" s="145">
        <f t="shared" si="1"/>
        <v>-0.10760517799352753</v>
      </c>
      <c r="M35" s="144"/>
      <c r="N35" s="145"/>
    </row>
    <row r="36" spans="2:15" x14ac:dyDescent="0.25">
      <c r="B36" s="143" t="s">
        <v>81</v>
      </c>
      <c r="C36" s="144">
        <v>0</v>
      </c>
      <c r="D36" s="145">
        <v>-1</v>
      </c>
      <c r="E36" s="144">
        <v>2007</v>
      </c>
      <c r="F36" s="145" t="str">
        <f t="shared" si="1"/>
        <v>-</v>
      </c>
      <c r="G36" s="144">
        <v>1981</v>
      </c>
      <c r="H36" s="145">
        <f t="shared" si="1"/>
        <v>-1.2954658694569021E-2</v>
      </c>
      <c r="I36" s="144">
        <v>3499</v>
      </c>
      <c r="J36" s="145">
        <f t="shared" si="1"/>
        <v>0.76627965673902065</v>
      </c>
      <c r="K36" s="144">
        <v>2734</v>
      </c>
      <c r="L36" s="145">
        <f t="shared" si="1"/>
        <v>-0.21863389539868539</v>
      </c>
      <c r="M36" s="144"/>
      <c r="N36" s="145"/>
    </row>
    <row r="37" spans="2:15" x14ac:dyDescent="0.25">
      <c r="B37" s="143" t="s">
        <v>83</v>
      </c>
      <c r="C37" s="144">
        <v>0</v>
      </c>
      <c r="D37" s="145">
        <v>-1</v>
      </c>
      <c r="E37" s="144">
        <v>4124</v>
      </c>
      <c r="F37" s="145" t="str">
        <f t="shared" si="1"/>
        <v>-</v>
      </c>
      <c r="G37" s="144">
        <v>4035</v>
      </c>
      <c r="H37" s="145">
        <f t="shared" si="1"/>
        <v>-2.1580989330746814E-2</v>
      </c>
      <c r="I37" s="144">
        <v>4301</v>
      </c>
      <c r="J37" s="145">
        <f t="shared" si="1"/>
        <v>6.5923172242874806E-2</v>
      </c>
      <c r="K37" s="144">
        <v>4112</v>
      </c>
      <c r="L37" s="145">
        <f t="shared" si="1"/>
        <v>-4.3943269007207575E-2</v>
      </c>
      <c r="M37" s="144"/>
      <c r="N37" s="145"/>
    </row>
    <row r="38" spans="2:15" x14ac:dyDescent="0.25">
      <c r="B38" s="143" t="s">
        <v>85</v>
      </c>
      <c r="C38" s="144">
        <v>8045</v>
      </c>
      <c r="D38" s="145">
        <v>0.12596221133659902</v>
      </c>
      <c r="E38" s="144">
        <v>8610</v>
      </c>
      <c r="F38" s="145">
        <f t="shared" si="1"/>
        <v>7.0229956494717305E-2</v>
      </c>
      <c r="G38" s="144">
        <v>5520</v>
      </c>
      <c r="H38" s="145">
        <f t="shared" si="1"/>
        <v>-0.35888501742160284</v>
      </c>
      <c r="I38" s="144">
        <v>4258</v>
      </c>
      <c r="J38" s="145">
        <f t="shared" si="1"/>
        <v>-0.2286231884057971</v>
      </c>
      <c r="K38" s="144">
        <v>5008</v>
      </c>
      <c r="L38" s="145">
        <f t="shared" si="1"/>
        <v>0.17613903240958195</v>
      </c>
      <c r="M38" s="144"/>
      <c r="N38" s="145"/>
    </row>
    <row r="39" spans="2:15" x14ac:dyDescent="0.25">
      <c r="B39" s="143" t="s">
        <v>87</v>
      </c>
      <c r="C39" s="144">
        <v>3978</v>
      </c>
      <c r="D39" s="145">
        <v>-0.31836874571624396</v>
      </c>
      <c r="E39" s="144">
        <v>5192</v>
      </c>
      <c r="F39" s="145">
        <f t="shared" si="1"/>
        <v>0.30517848164906991</v>
      </c>
      <c r="G39" s="144">
        <v>3446</v>
      </c>
      <c r="H39" s="145">
        <f t="shared" si="1"/>
        <v>-0.33628659476117106</v>
      </c>
      <c r="I39" s="144">
        <v>3382</v>
      </c>
      <c r="J39" s="145">
        <f t="shared" si="1"/>
        <v>-1.8572257690075422E-2</v>
      </c>
      <c r="K39" s="144">
        <v>2838</v>
      </c>
      <c r="L39" s="145">
        <f t="shared" si="1"/>
        <v>-0.16085156712004733</v>
      </c>
      <c r="M39" s="144"/>
      <c r="N39" s="145"/>
    </row>
    <row r="40" spans="2:15" x14ac:dyDescent="0.25">
      <c r="B40" s="143" t="s">
        <v>89</v>
      </c>
      <c r="C40" s="144">
        <v>3756</v>
      </c>
      <c r="D40" s="145">
        <v>-2.6438569206842955E-2</v>
      </c>
      <c r="E40" s="144">
        <v>4314</v>
      </c>
      <c r="F40" s="145">
        <f t="shared" si="1"/>
        <v>0.14856230031948892</v>
      </c>
      <c r="G40" s="144">
        <v>1651</v>
      </c>
      <c r="H40" s="145">
        <f t="shared" si="1"/>
        <v>-0.61729253592953182</v>
      </c>
      <c r="I40" s="144">
        <v>2377</v>
      </c>
      <c r="J40" s="145">
        <f t="shared" si="1"/>
        <v>0.43973349485160518</v>
      </c>
      <c r="K40" s="144">
        <v>3489</v>
      </c>
      <c r="L40" s="145">
        <f t="shared" si="1"/>
        <v>0.46781657551535538</v>
      </c>
      <c r="M40" s="144"/>
      <c r="N40" s="145"/>
    </row>
    <row r="41" spans="2:15" x14ac:dyDescent="0.25">
      <c r="B41" s="143" t="s">
        <v>91</v>
      </c>
      <c r="C41" s="144">
        <v>1562</v>
      </c>
      <c r="D41" s="145">
        <v>-0.19025401762571281</v>
      </c>
      <c r="E41" s="144">
        <v>1248</v>
      </c>
      <c r="F41" s="145">
        <f t="shared" si="1"/>
        <v>-0.20102432778489121</v>
      </c>
      <c r="G41" s="144">
        <v>1088</v>
      </c>
      <c r="H41" s="145">
        <f t="shared" si="1"/>
        <v>-0.12820512820512819</v>
      </c>
      <c r="I41" s="144">
        <v>1284</v>
      </c>
      <c r="J41" s="145">
        <f t="shared" si="1"/>
        <v>0.18014705882352944</v>
      </c>
      <c r="K41" s="144">
        <v>1304</v>
      </c>
      <c r="L41" s="145">
        <f t="shared" si="1"/>
        <v>1.5576323987538832E-2</v>
      </c>
      <c r="M41" s="144"/>
      <c r="N41" s="145"/>
    </row>
    <row r="42" spans="2:15" x14ac:dyDescent="0.25">
      <c r="B42" s="143" t="s">
        <v>93</v>
      </c>
      <c r="C42" s="144">
        <v>1855</v>
      </c>
      <c r="D42" s="145">
        <v>-0.16290613718411551</v>
      </c>
      <c r="E42" s="144">
        <v>2038</v>
      </c>
      <c r="F42" s="145">
        <f t="shared" si="1"/>
        <v>9.8652291105121304E-2</v>
      </c>
      <c r="G42" s="144">
        <v>1822</v>
      </c>
      <c r="H42" s="145">
        <f t="shared" si="1"/>
        <v>-0.10598626104023556</v>
      </c>
      <c r="I42" s="144">
        <v>1883</v>
      </c>
      <c r="J42" s="145">
        <f t="shared" si="1"/>
        <v>3.3479692645444592E-2</v>
      </c>
      <c r="K42" s="144">
        <v>1399</v>
      </c>
      <c r="L42" s="145">
        <f t="shared" si="1"/>
        <v>-0.25703664365374401</v>
      </c>
      <c r="M42" s="144"/>
      <c r="N42" s="145"/>
    </row>
    <row r="43" spans="2:15" ht="15.75" x14ac:dyDescent="0.25">
      <c r="B43" s="146" t="s">
        <v>30</v>
      </c>
      <c r="C43" s="147">
        <v>26839</v>
      </c>
      <c r="D43" s="148">
        <v>-0.41112842003642192</v>
      </c>
      <c r="E43" s="147">
        <v>45216</v>
      </c>
      <c r="F43" s="148">
        <f t="shared" si="1"/>
        <v>0.68471254517679503</v>
      </c>
      <c r="G43" s="147">
        <v>29061</v>
      </c>
      <c r="H43" s="148">
        <f t="shared" si="1"/>
        <v>-0.35728503184713378</v>
      </c>
      <c r="I43" s="147">
        <v>32018</v>
      </c>
      <c r="J43" s="148">
        <f t="shared" si="1"/>
        <v>0.10175148824885594</v>
      </c>
      <c r="K43" s="147">
        <v>29188</v>
      </c>
      <c r="L43" s="148">
        <f t="shared" si="1"/>
        <v>-8.838778187269658E-2</v>
      </c>
      <c r="M43" s="147">
        <v>1521</v>
      </c>
      <c r="N43" s="148">
        <v>-0.359578947368421</v>
      </c>
    </row>
    <row r="44" spans="2:15" ht="6" customHeight="1" x14ac:dyDescent="0.25"/>
    <row r="45" spans="2:15" x14ac:dyDescent="0.25">
      <c r="B45" s="129" t="s">
        <v>55</v>
      </c>
      <c r="C45" s="129"/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</row>
    <row r="46" spans="2:15" x14ac:dyDescent="0.25">
      <c r="C46" s="149"/>
    </row>
    <row r="47" spans="2:15" x14ac:dyDescent="0.25">
      <c r="E47" s="149"/>
      <c r="G47" s="149"/>
      <c r="I47" s="149"/>
      <c r="K47" s="151"/>
    </row>
    <row r="48" spans="2:15" ht="48.75" customHeight="1" thickBot="1" x14ac:dyDescent="0.3">
      <c r="B48" s="12" t="s">
        <v>238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98</v>
      </c>
    </row>
    <row r="49" spans="1:15" ht="10.5" customHeight="1" thickBot="1" x14ac:dyDescent="0.3">
      <c r="B49" s="130"/>
      <c r="C49" s="131"/>
      <c r="D49" s="130"/>
      <c r="E49" s="130"/>
      <c r="F49" s="130"/>
      <c r="G49" s="130"/>
      <c r="H49" s="130"/>
      <c r="I49" s="130"/>
      <c r="J49" s="130"/>
      <c r="K49" s="130"/>
      <c r="L49" s="130"/>
      <c r="M49" s="4"/>
      <c r="N49" s="4"/>
      <c r="O49" s="1" t="s">
        <v>99</v>
      </c>
    </row>
    <row r="50" spans="1:15" ht="22.5" thickTop="1" thickBot="1" x14ac:dyDescent="0.3">
      <c r="B50" s="135"/>
      <c r="C50" s="133" t="s">
        <v>100</v>
      </c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</row>
    <row r="51" spans="1:15" ht="22.5" thickTop="1" thickBot="1" x14ac:dyDescent="0.3">
      <c r="B51" s="135"/>
      <c r="C51" s="136">
        <f>C$7</f>
        <v>2020</v>
      </c>
      <c r="D51" s="137"/>
      <c r="E51" s="136">
        <f>E$7</f>
        <v>2021</v>
      </c>
      <c r="F51" s="137"/>
      <c r="G51" s="136">
        <f>G$7</f>
        <v>2022</v>
      </c>
      <c r="H51" s="137"/>
      <c r="I51" s="136">
        <f>I$7</f>
        <v>2023</v>
      </c>
      <c r="J51" s="137"/>
      <c r="K51" s="136">
        <f>K$7</f>
        <v>2024</v>
      </c>
      <c r="L51" s="137"/>
      <c r="M51" s="136">
        <f>M$7</f>
        <v>2025</v>
      </c>
      <c r="N51" s="137"/>
    </row>
    <row r="52" spans="1:15" ht="16.5" thickTop="1" thickBot="1" x14ac:dyDescent="0.3">
      <c r="B52" s="107"/>
      <c r="C52" s="140" t="s">
        <v>69</v>
      </c>
      <c r="D52" s="141" t="str">
        <f>CONCATENATE("var ",RIGHT(C51,2),"/",RIGHT(C51-1,2))</f>
        <v>var 20/19</v>
      </c>
      <c r="E52" s="142" t="s">
        <v>69</v>
      </c>
      <c r="F52" s="141" t="str">
        <f>CONCATENATE("var ",RIGHT(E51,2),"/",RIGHT(E51-1,2))</f>
        <v>var 21/20</v>
      </c>
      <c r="G52" s="142" t="s">
        <v>69</v>
      </c>
      <c r="H52" s="141" t="str">
        <f>CONCATENATE("var ",RIGHT(G51,2),"/",RIGHT(G51-1,2))</f>
        <v>var 22/21</v>
      </c>
      <c r="I52" s="142" t="s">
        <v>69</v>
      </c>
      <c r="J52" s="141" t="str">
        <f>CONCATENATE("var ",RIGHT(I51,2),"/",RIGHT(I51-1,2))</f>
        <v>var 23/22</v>
      </c>
      <c r="K52" s="142" t="s">
        <v>69</v>
      </c>
      <c r="L52" s="141" t="str">
        <f>CONCATENATE("var ",RIGHT(K51,2),"/",RIGHT(K51-1,2))</f>
        <v>var 24/23</v>
      </c>
      <c r="M52" s="142" t="s">
        <v>69</v>
      </c>
      <c r="N52" s="141" t="str">
        <f>CONCATENATE("var ",RIGHT(M51,2),"/",RIGHT(M51-1,2))</f>
        <v>var 25/24</v>
      </c>
    </row>
    <row r="53" spans="1:15" x14ac:dyDescent="0.25">
      <c r="A53" s="1">
        <v>1</v>
      </c>
      <c r="B53" s="143" t="s">
        <v>71</v>
      </c>
      <c r="C53" s="144">
        <v>332</v>
      </c>
      <c r="D53" s="145">
        <v>-0.63636363636363635</v>
      </c>
      <c r="E53" s="144">
        <v>460</v>
      </c>
      <c r="F53" s="145">
        <f>IFERROR(E53/C53-1,"-")</f>
        <v>0.3855421686746987</v>
      </c>
      <c r="G53" s="144">
        <v>515</v>
      </c>
      <c r="H53" s="145">
        <f>IFERROR(G53/E53-1,"-")</f>
        <v>0.11956521739130443</v>
      </c>
      <c r="I53" s="144">
        <v>722</v>
      </c>
      <c r="J53" s="145">
        <f>IFERROR(I53/G53-1,"-")</f>
        <v>0.40194174757281553</v>
      </c>
      <c r="K53" s="144">
        <v>461</v>
      </c>
      <c r="L53" s="145">
        <f>IFERROR(K53/I53-1,"-")</f>
        <v>-0.36149584487534625</v>
      </c>
      <c r="M53" s="144">
        <v>603</v>
      </c>
      <c r="N53" s="145">
        <f t="shared" ref="N53:N59" si="3">IFERROR(M53/K53-1,"-")</f>
        <v>0.30802603036876364</v>
      </c>
    </row>
    <row r="54" spans="1:15" x14ac:dyDescent="0.25">
      <c r="A54" s="1">
        <v>2</v>
      </c>
      <c r="B54" s="143" t="s">
        <v>73</v>
      </c>
      <c r="C54" s="144">
        <v>399</v>
      </c>
      <c r="D54" s="145">
        <v>-0.49684741488020179</v>
      </c>
      <c r="E54" s="144">
        <v>243</v>
      </c>
      <c r="F54" s="145">
        <f t="shared" ref="F54:L65" si="4">IFERROR(E54/C54-1,"-")</f>
        <v>-0.39097744360902253</v>
      </c>
      <c r="G54" s="144">
        <v>515</v>
      </c>
      <c r="H54" s="145">
        <f t="shared" si="4"/>
        <v>1.119341563786008</v>
      </c>
      <c r="I54" s="144">
        <v>509</v>
      </c>
      <c r="J54" s="145">
        <f t="shared" si="4"/>
        <v>-1.1650485436893177E-2</v>
      </c>
      <c r="K54" s="144">
        <v>473</v>
      </c>
      <c r="L54" s="145">
        <f t="shared" si="4"/>
        <v>-7.0726915520628708E-2</v>
      </c>
      <c r="M54" s="144">
        <v>400</v>
      </c>
      <c r="N54" s="145">
        <f t="shared" si="3"/>
        <v>-0.15433403805496826</v>
      </c>
    </row>
    <row r="55" spans="1:15" x14ac:dyDescent="0.25">
      <c r="A55" s="1">
        <v>3</v>
      </c>
      <c r="B55" s="143" t="s">
        <v>75</v>
      </c>
      <c r="C55" s="144">
        <v>135</v>
      </c>
      <c r="D55" s="145">
        <v>-0.92281303602058318</v>
      </c>
      <c r="E55" s="144">
        <v>377</v>
      </c>
      <c r="F55" s="145">
        <f t="shared" si="4"/>
        <v>1.7925925925925927</v>
      </c>
      <c r="G55" s="144">
        <v>541</v>
      </c>
      <c r="H55" s="145">
        <f t="shared" si="4"/>
        <v>0.4350132625994696</v>
      </c>
      <c r="I55" s="144">
        <v>747</v>
      </c>
      <c r="J55" s="145">
        <f t="shared" si="4"/>
        <v>0.38077634011090566</v>
      </c>
      <c r="K55" s="144">
        <v>813</v>
      </c>
      <c r="L55" s="145">
        <f t="shared" si="4"/>
        <v>8.8353413654618462E-2</v>
      </c>
      <c r="M55" s="144"/>
      <c r="N55" s="145"/>
    </row>
    <row r="56" spans="1:15" x14ac:dyDescent="0.25">
      <c r="A56" s="1">
        <v>4</v>
      </c>
      <c r="B56" s="143" t="s">
        <v>77</v>
      </c>
      <c r="C56" s="144">
        <v>0</v>
      </c>
      <c r="D56" s="145">
        <v>-1</v>
      </c>
      <c r="E56" s="144">
        <v>439</v>
      </c>
      <c r="F56" s="145" t="str">
        <f t="shared" si="4"/>
        <v>-</v>
      </c>
      <c r="G56" s="144">
        <v>688</v>
      </c>
      <c r="H56" s="145">
        <f t="shared" si="4"/>
        <v>0.56719817767653757</v>
      </c>
      <c r="I56" s="144">
        <v>838</v>
      </c>
      <c r="J56" s="145">
        <f t="shared" si="4"/>
        <v>0.21802325581395343</v>
      </c>
      <c r="K56" s="144">
        <v>563</v>
      </c>
      <c r="L56" s="145">
        <f t="shared" si="4"/>
        <v>-0.32816229116945106</v>
      </c>
      <c r="M56" s="144"/>
      <c r="N56" s="145"/>
    </row>
    <row r="57" spans="1:15" x14ac:dyDescent="0.25">
      <c r="A57" s="1">
        <v>5</v>
      </c>
      <c r="B57" s="143" t="s">
        <v>79</v>
      </c>
      <c r="C57" s="144">
        <v>0</v>
      </c>
      <c r="D57" s="145">
        <v>-1</v>
      </c>
      <c r="E57" s="144">
        <v>689</v>
      </c>
      <c r="F57" s="145" t="str">
        <f t="shared" si="4"/>
        <v>-</v>
      </c>
      <c r="G57" s="144">
        <v>629</v>
      </c>
      <c r="H57" s="145">
        <f t="shared" si="4"/>
        <v>-8.7082728592162595E-2</v>
      </c>
      <c r="I57" s="144">
        <v>849</v>
      </c>
      <c r="J57" s="145">
        <f t="shared" si="4"/>
        <v>0.34976152623211454</v>
      </c>
      <c r="K57" s="144">
        <v>742</v>
      </c>
      <c r="L57" s="145">
        <f t="shared" si="4"/>
        <v>-0.12603062426383982</v>
      </c>
      <c r="M57" s="144"/>
      <c r="N57" s="145"/>
    </row>
    <row r="58" spans="1:15" x14ac:dyDescent="0.25">
      <c r="A58" s="1">
        <v>6</v>
      </c>
      <c r="B58" s="143" t="s">
        <v>81</v>
      </c>
      <c r="C58" s="144">
        <v>0</v>
      </c>
      <c r="D58" s="145">
        <v>-1</v>
      </c>
      <c r="E58" s="144">
        <v>850</v>
      </c>
      <c r="F58" s="145" t="str">
        <f t="shared" si="4"/>
        <v>-</v>
      </c>
      <c r="G58" s="144">
        <v>736</v>
      </c>
      <c r="H58" s="145">
        <f t="shared" si="4"/>
        <v>-0.13411764705882356</v>
      </c>
      <c r="I58" s="144">
        <v>1281</v>
      </c>
      <c r="J58" s="145">
        <f t="shared" si="4"/>
        <v>0.74048913043478271</v>
      </c>
      <c r="K58" s="144">
        <v>858</v>
      </c>
      <c r="L58" s="145">
        <f t="shared" si="4"/>
        <v>-0.33021077283372369</v>
      </c>
      <c r="M58" s="144"/>
      <c r="N58" s="145"/>
    </row>
    <row r="59" spans="1:15" x14ac:dyDescent="0.25">
      <c r="A59" s="1">
        <v>7</v>
      </c>
      <c r="B59" s="143" t="s">
        <v>83</v>
      </c>
      <c r="C59" s="144">
        <v>0</v>
      </c>
      <c r="D59" s="145">
        <v>-1</v>
      </c>
      <c r="E59" s="144">
        <v>1976</v>
      </c>
      <c r="F59" s="145" t="str">
        <f t="shared" si="4"/>
        <v>-</v>
      </c>
      <c r="G59" s="144">
        <v>1359</v>
      </c>
      <c r="H59" s="145">
        <f t="shared" si="4"/>
        <v>-0.31224696356275305</v>
      </c>
      <c r="I59" s="144">
        <v>1503</v>
      </c>
      <c r="J59" s="145">
        <f t="shared" si="4"/>
        <v>0.10596026490066235</v>
      </c>
      <c r="K59" s="144">
        <v>1216</v>
      </c>
      <c r="L59" s="145">
        <f t="shared" si="4"/>
        <v>-0.19095143047238861</v>
      </c>
      <c r="M59" s="144"/>
      <c r="N59" s="145"/>
    </row>
    <row r="60" spans="1:15" x14ac:dyDescent="0.25">
      <c r="A60" s="1">
        <v>8</v>
      </c>
      <c r="B60" s="143" t="s">
        <v>85</v>
      </c>
      <c r="C60" s="144">
        <v>2124</v>
      </c>
      <c r="D60" s="145">
        <v>-0.19939690915944219</v>
      </c>
      <c r="E60" s="144">
        <v>2642</v>
      </c>
      <c r="F60" s="145">
        <f t="shared" si="4"/>
        <v>0.24387947269303201</v>
      </c>
      <c r="G60" s="144">
        <v>1359</v>
      </c>
      <c r="H60" s="145">
        <f t="shared" si="4"/>
        <v>-0.48561695685087058</v>
      </c>
      <c r="I60" s="144">
        <v>1534</v>
      </c>
      <c r="J60" s="145">
        <f t="shared" si="4"/>
        <v>0.1287711552612214</v>
      </c>
      <c r="K60" s="144">
        <v>1718</v>
      </c>
      <c r="L60" s="145">
        <f t="shared" si="4"/>
        <v>0.11994784876140807</v>
      </c>
      <c r="M60" s="144"/>
      <c r="N60" s="145"/>
    </row>
    <row r="61" spans="1:15" x14ac:dyDescent="0.25">
      <c r="A61" s="1">
        <v>9</v>
      </c>
      <c r="B61" s="143" t="s">
        <v>87</v>
      </c>
      <c r="C61" s="144">
        <v>1597</v>
      </c>
      <c r="D61" s="145">
        <v>-0.60204335908298034</v>
      </c>
      <c r="E61" s="144">
        <v>1343</v>
      </c>
      <c r="F61" s="145">
        <f t="shared" si="4"/>
        <v>-0.15904821540388225</v>
      </c>
      <c r="G61" s="144">
        <v>914</v>
      </c>
      <c r="H61" s="145">
        <f t="shared" si="4"/>
        <v>-0.31943410275502604</v>
      </c>
      <c r="I61" s="144">
        <v>1027</v>
      </c>
      <c r="J61" s="145">
        <f t="shared" si="4"/>
        <v>0.12363238512035002</v>
      </c>
      <c r="K61" s="144">
        <v>1147</v>
      </c>
      <c r="L61" s="145">
        <f t="shared" si="4"/>
        <v>0.11684518013631928</v>
      </c>
      <c r="M61" s="144"/>
      <c r="N61" s="145"/>
    </row>
    <row r="62" spans="1:15" x14ac:dyDescent="0.25">
      <c r="A62" s="1">
        <v>10</v>
      </c>
      <c r="B62" s="143" t="s">
        <v>89</v>
      </c>
      <c r="C62" s="144">
        <v>502</v>
      </c>
      <c r="D62" s="145">
        <v>-0.75012444001991041</v>
      </c>
      <c r="E62" s="144">
        <v>980</v>
      </c>
      <c r="F62" s="145">
        <f t="shared" si="4"/>
        <v>0.952191235059761</v>
      </c>
      <c r="G62" s="144">
        <v>587</v>
      </c>
      <c r="H62" s="145">
        <f t="shared" si="4"/>
        <v>-0.40102040816326534</v>
      </c>
      <c r="I62" s="144">
        <v>688</v>
      </c>
      <c r="J62" s="145">
        <f t="shared" si="4"/>
        <v>0.17206132879045999</v>
      </c>
      <c r="K62" s="144">
        <v>932</v>
      </c>
      <c r="L62" s="145">
        <f t="shared" si="4"/>
        <v>0.35465116279069764</v>
      </c>
      <c r="M62" s="144"/>
      <c r="N62" s="145"/>
    </row>
    <row r="63" spans="1:15" x14ac:dyDescent="0.25">
      <c r="A63" s="1">
        <v>11</v>
      </c>
      <c r="B63" s="143" t="s">
        <v>91</v>
      </c>
      <c r="C63" s="144">
        <v>239</v>
      </c>
      <c r="D63" s="145">
        <v>-0.75979899497487435</v>
      </c>
      <c r="E63" s="144">
        <v>317</v>
      </c>
      <c r="F63" s="145">
        <f t="shared" si="4"/>
        <v>0.32635983263598334</v>
      </c>
      <c r="G63" s="144">
        <v>454</v>
      </c>
      <c r="H63" s="145">
        <f t="shared" si="4"/>
        <v>0.43217665615141954</v>
      </c>
      <c r="I63" s="144">
        <v>605</v>
      </c>
      <c r="J63" s="145">
        <f t="shared" si="4"/>
        <v>0.33259911894273131</v>
      </c>
      <c r="K63" s="144">
        <v>937</v>
      </c>
      <c r="L63" s="145">
        <f t="shared" si="4"/>
        <v>0.54876033057851248</v>
      </c>
      <c r="M63" s="144"/>
      <c r="N63" s="145"/>
    </row>
    <row r="64" spans="1:15" x14ac:dyDescent="0.25">
      <c r="A64" s="1">
        <v>12</v>
      </c>
      <c r="B64" s="143" t="s">
        <v>93</v>
      </c>
      <c r="C64" s="144">
        <v>288</v>
      </c>
      <c r="D64" s="145">
        <v>-0.77429467084639492</v>
      </c>
      <c r="E64" s="144">
        <v>705</v>
      </c>
      <c r="F64" s="145">
        <f t="shared" si="4"/>
        <v>1.4479166666666665</v>
      </c>
      <c r="G64" s="144">
        <v>821</v>
      </c>
      <c r="H64" s="145">
        <f t="shared" si="4"/>
        <v>0.1645390070921986</v>
      </c>
      <c r="I64" s="144">
        <v>977</v>
      </c>
      <c r="J64" s="145">
        <f t="shared" si="4"/>
        <v>0.19001218026796596</v>
      </c>
      <c r="K64" s="144">
        <v>952</v>
      </c>
      <c r="L64" s="145">
        <f t="shared" si="4"/>
        <v>-2.5588536335721557E-2</v>
      </c>
      <c r="M64" s="144"/>
      <c r="N64" s="145"/>
    </row>
    <row r="65" spans="1:15" ht="15.75" x14ac:dyDescent="0.25">
      <c r="B65" s="146" t="s">
        <v>30</v>
      </c>
      <c r="C65" s="147">
        <v>6781</v>
      </c>
      <c r="D65" s="148">
        <v>-0.6722096002320298</v>
      </c>
      <c r="E65" s="147">
        <v>11021</v>
      </c>
      <c r="F65" s="148">
        <f t="shared" si="4"/>
        <v>0.6252765078896918</v>
      </c>
      <c r="G65" s="147">
        <v>9118</v>
      </c>
      <c r="H65" s="148">
        <f t="shared" si="4"/>
        <v>-0.17267035659196084</v>
      </c>
      <c r="I65" s="147">
        <v>11280</v>
      </c>
      <c r="J65" s="148">
        <f t="shared" si="4"/>
        <v>0.23711340206185572</v>
      </c>
      <c r="K65" s="147">
        <v>10812</v>
      </c>
      <c r="L65" s="148">
        <f t="shared" si="4"/>
        <v>-4.1489361702127692E-2</v>
      </c>
      <c r="M65" s="147">
        <v>1003</v>
      </c>
      <c r="N65" s="148">
        <v>7.3875802997858564E-2</v>
      </c>
    </row>
    <row r="66" spans="1:15" ht="6" customHeight="1" x14ac:dyDescent="0.25"/>
    <row r="67" spans="1:15" x14ac:dyDescent="0.25">
      <c r="B67" s="129" t="s">
        <v>55</v>
      </c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</row>
    <row r="68" spans="1:15" x14ac:dyDescent="0.25">
      <c r="C68" s="149"/>
    </row>
    <row r="70" spans="1:15" ht="48.75" customHeight="1" thickBot="1" x14ac:dyDescent="0.3">
      <c r="B70" s="12" t="s">
        <v>239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101</v>
      </c>
    </row>
    <row r="71" spans="1:15" ht="10.5" customHeight="1" thickBot="1" x14ac:dyDescent="0.3">
      <c r="B71" s="130"/>
      <c r="C71" s="131"/>
      <c r="D71" s="130"/>
      <c r="E71" s="130"/>
      <c r="F71" s="130"/>
      <c r="G71" s="130"/>
      <c r="H71" s="130"/>
      <c r="I71" s="130"/>
      <c r="J71" s="130"/>
      <c r="K71" s="130"/>
      <c r="L71" s="130"/>
      <c r="M71" s="4"/>
      <c r="N71" s="4"/>
      <c r="O71" s="1" t="s">
        <v>102</v>
      </c>
    </row>
    <row r="72" spans="1:15" ht="22.5" thickTop="1" thickBot="1" x14ac:dyDescent="0.3">
      <c r="B72" s="135"/>
      <c r="C72" s="133" t="s">
        <v>103</v>
      </c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</row>
    <row r="73" spans="1:15" ht="22.5" thickTop="1" thickBot="1" x14ac:dyDescent="0.3">
      <c r="B73" s="135"/>
      <c r="C73" s="136">
        <f>C$7</f>
        <v>2020</v>
      </c>
      <c r="D73" s="137"/>
      <c r="E73" s="136">
        <f>E$7</f>
        <v>2021</v>
      </c>
      <c r="F73" s="137"/>
      <c r="G73" s="136">
        <f>G$7</f>
        <v>2022</v>
      </c>
      <c r="H73" s="137"/>
      <c r="I73" s="136">
        <f>I$7</f>
        <v>2023</v>
      </c>
      <c r="J73" s="137"/>
      <c r="K73" s="136">
        <f>K$7</f>
        <v>2024</v>
      </c>
      <c r="L73" s="137"/>
      <c r="M73" s="136">
        <f>M$7</f>
        <v>2025</v>
      </c>
      <c r="N73" s="137"/>
    </row>
    <row r="74" spans="1:15" ht="16.5" thickTop="1" thickBot="1" x14ac:dyDescent="0.3">
      <c r="B74" s="107"/>
      <c r="C74" s="140" t="s">
        <v>69</v>
      </c>
      <c r="D74" s="141" t="str">
        <f>CONCATENATE("var ",RIGHT(C73,2),"/",RIGHT(C73-1,2))</f>
        <v>var 20/19</v>
      </c>
      <c r="E74" s="142" t="s">
        <v>69</v>
      </c>
      <c r="F74" s="141" t="str">
        <f>CONCATENATE("var ",RIGHT(E73,2),"/",RIGHT(E73-1,2))</f>
        <v>var 21/20</v>
      </c>
      <c r="G74" s="142" t="s">
        <v>69</v>
      </c>
      <c r="H74" s="141" t="str">
        <f>CONCATENATE("var ",RIGHT(G73,2),"/",RIGHT(G73-1,2))</f>
        <v>var 22/21</v>
      </c>
      <c r="I74" s="142" t="s">
        <v>69</v>
      </c>
      <c r="J74" s="141" t="str">
        <f>CONCATENATE("var ",RIGHT(I73,2),"/",RIGHT(I73-1,2))</f>
        <v>var 23/22</v>
      </c>
      <c r="K74" s="142" t="s">
        <v>69</v>
      </c>
      <c r="L74" s="141" t="str">
        <f>CONCATENATE("var ",RIGHT(K73,2),"/",RIGHT(K73-1,2))</f>
        <v>var 24/23</v>
      </c>
      <c r="M74" s="142" t="s">
        <v>69</v>
      </c>
      <c r="N74" s="141" t="str">
        <f>CONCATENATE("var ",RIGHT(M73,2),"/",RIGHT(M73-1,2))</f>
        <v>var 25/24</v>
      </c>
    </row>
    <row r="75" spans="1:15" x14ac:dyDescent="0.25">
      <c r="A75" s="1">
        <v>1</v>
      </c>
      <c r="B75" s="143" t="s">
        <v>71</v>
      </c>
      <c r="C75" s="144">
        <v>495</v>
      </c>
      <c r="D75" s="145">
        <v>-0.30769230769230771</v>
      </c>
      <c r="E75" s="144">
        <v>2893</v>
      </c>
      <c r="F75" s="145">
        <f>IFERROR(E75/C75-1,"-")</f>
        <v>4.8444444444444441</v>
      </c>
      <c r="G75" s="144">
        <v>229</v>
      </c>
      <c r="H75" s="145">
        <f>IFERROR(G75/E75-1,"-")</f>
        <v>-0.92084341513999313</v>
      </c>
      <c r="I75" s="144">
        <v>927</v>
      </c>
      <c r="J75" s="145">
        <f>IFERROR(I75/G75-1,"-")</f>
        <v>3.0480349344978164</v>
      </c>
      <c r="K75" s="144">
        <v>571</v>
      </c>
      <c r="L75" s="145">
        <f>IFERROR(K75/I75-1,"-")</f>
        <v>-0.38403451995685001</v>
      </c>
      <c r="M75" s="144">
        <v>248</v>
      </c>
      <c r="N75" s="145">
        <f t="shared" ref="N75:N83" si="5">IFERROR(M75/K75-1,"-")</f>
        <v>-0.56567425569176888</v>
      </c>
    </row>
    <row r="76" spans="1:15" x14ac:dyDescent="0.25">
      <c r="A76" s="1">
        <v>2</v>
      </c>
      <c r="B76" s="143" t="s">
        <v>73</v>
      </c>
      <c r="C76" s="144">
        <v>917</v>
      </c>
      <c r="D76" s="145">
        <v>0.201834862385321</v>
      </c>
      <c r="E76" s="144">
        <v>2577</v>
      </c>
      <c r="F76" s="145">
        <f t="shared" ref="F76:L87" si="6">IFERROR(E76/C76-1,"-")</f>
        <v>1.8102508178844054</v>
      </c>
      <c r="G76" s="144">
        <v>871</v>
      </c>
      <c r="H76" s="145">
        <f t="shared" si="6"/>
        <v>-0.66201008925106719</v>
      </c>
      <c r="I76" s="144">
        <v>637</v>
      </c>
      <c r="J76" s="145">
        <f t="shared" si="6"/>
        <v>-0.26865671641791045</v>
      </c>
      <c r="K76" s="144">
        <v>870</v>
      </c>
      <c r="L76" s="145">
        <f t="shared" si="6"/>
        <v>0.36577708006279441</v>
      </c>
      <c r="M76" s="144">
        <v>270</v>
      </c>
      <c r="N76" s="145">
        <f t="shared" si="5"/>
        <v>-0.68965517241379315</v>
      </c>
    </row>
    <row r="77" spans="1:15" x14ac:dyDescent="0.25">
      <c r="A77" s="1">
        <v>3</v>
      </c>
      <c r="B77" s="143" t="s">
        <v>75</v>
      </c>
      <c r="C77" s="144">
        <v>351</v>
      </c>
      <c r="D77" s="145">
        <v>-0.84441489361702127</v>
      </c>
      <c r="E77" s="144">
        <v>2721</v>
      </c>
      <c r="F77" s="145">
        <f t="shared" si="6"/>
        <v>6.7521367521367521</v>
      </c>
      <c r="G77" s="144">
        <v>936</v>
      </c>
      <c r="H77" s="145">
        <f t="shared" si="6"/>
        <v>-0.6560088202866593</v>
      </c>
      <c r="I77" s="144">
        <v>1036</v>
      </c>
      <c r="J77" s="145">
        <f t="shared" si="6"/>
        <v>0.1068376068376069</v>
      </c>
      <c r="K77" s="144">
        <v>1527</v>
      </c>
      <c r="L77" s="145">
        <f t="shared" si="6"/>
        <v>0.47393822393822393</v>
      </c>
      <c r="M77" s="144"/>
      <c r="N77" s="145"/>
    </row>
    <row r="78" spans="1:15" x14ac:dyDescent="0.25">
      <c r="A78" s="1">
        <v>4</v>
      </c>
      <c r="B78" s="143" t="s">
        <v>77</v>
      </c>
      <c r="C78" s="144">
        <v>0</v>
      </c>
      <c r="D78" s="145">
        <v>-1</v>
      </c>
      <c r="E78" s="144">
        <v>3886</v>
      </c>
      <c r="F78" s="145" t="str">
        <f t="shared" si="6"/>
        <v>-</v>
      </c>
      <c r="G78" s="144">
        <v>2366</v>
      </c>
      <c r="H78" s="145">
        <f t="shared" si="6"/>
        <v>-0.3911477097272259</v>
      </c>
      <c r="I78" s="144">
        <v>3146</v>
      </c>
      <c r="J78" s="145">
        <f t="shared" si="6"/>
        <v>0.32967032967032961</v>
      </c>
      <c r="K78" s="144">
        <v>820</v>
      </c>
      <c r="L78" s="145">
        <f t="shared" si="6"/>
        <v>-0.73935155753337578</v>
      </c>
      <c r="M78" s="144"/>
      <c r="N78" s="145"/>
    </row>
    <row r="79" spans="1:15" x14ac:dyDescent="0.25">
      <c r="A79" s="1">
        <v>5</v>
      </c>
      <c r="B79" s="143" t="s">
        <v>79</v>
      </c>
      <c r="C79" s="144">
        <v>0</v>
      </c>
      <c r="D79" s="145">
        <v>-1</v>
      </c>
      <c r="E79" s="144">
        <v>3398</v>
      </c>
      <c r="F79" s="145" t="str">
        <f t="shared" si="6"/>
        <v>-</v>
      </c>
      <c r="G79" s="144">
        <v>2228</v>
      </c>
      <c r="H79" s="145">
        <f t="shared" si="6"/>
        <v>-0.34432018834608591</v>
      </c>
      <c r="I79" s="144">
        <v>1623</v>
      </c>
      <c r="J79" s="145">
        <f t="shared" si="6"/>
        <v>-0.27154398563734294</v>
      </c>
      <c r="K79" s="144">
        <v>1464</v>
      </c>
      <c r="L79" s="145">
        <f t="shared" si="6"/>
        <v>-9.7966728280961202E-2</v>
      </c>
      <c r="M79" s="144"/>
      <c r="N79" s="145"/>
    </row>
    <row r="80" spans="1:15" x14ac:dyDescent="0.25">
      <c r="A80" s="1">
        <v>6</v>
      </c>
      <c r="B80" s="143" t="s">
        <v>81</v>
      </c>
      <c r="C80" s="144">
        <v>0</v>
      </c>
      <c r="D80" s="145">
        <v>-1</v>
      </c>
      <c r="E80" s="144">
        <v>1157</v>
      </c>
      <c r="F80" s="145" t="str">
        <f t="shared" si="6"/>
        <v>-</v>
      </c>
      <c r="G80" s="144">
        <v>1245</v>
      </c>
      <c r="H80" s="145">
        <f t="shared" si="6"/>
        <v>7.605877268798622E-2</v>
      </c>
      <c r="I80" s="144">
        <v>2218</v>
      </c>
      <c r="J80" s="145">
        <f t="shared" si="6"/>
        <v>0.78152610441767068</v>
      </c>
      <c r="K80" s="144">
        <v>1876</v>
      </c>
      <c r="L80" s="145">
        <f t="shared" si="6"/>
        <v>-0.15419296663660953</v>
      </c>
      <c r="M80" s="144"/>
      <c r="N80" s="145"/>
    </row>
    <row r="81" spans="1:15" x14ac:dyDescent="0.25">
      <c r="A81" s="1">
        <v>7</v>
      </c>
      <c r="B81" s="143" t="s">
        <v>83</v>
      </c>
      <c r="C81" s="144">
        <v>0</v>
      </c>
      <c r="D81" s="145">
        <v>-1</v>
      </c>
      <c r="E81" s="144">
        <v>2148</v>
      </c>
      <c r="F81" s="145" t="str">
        <f t="shared" si="6"/>
        <v>-</v>
      </c>
      <c r="G81" s="144">
        <v>2676</v>
      </c>
      <c r="H81" s="145">
        <f t="shared" si="6"/>
        <v>0.24581005586592175</v>
      </c>
      <c r="I81" s="144">
        <v>2798</v>
      </c>
      <c r="J81" s="145">
        <f t="shared" si="6"/>
        <v>4.5590433482810111E-2</v>
      </c>
      <c r="K81" s="144">
        <v>2896</v>
      </c>
      <c r="L81" s="145">
        <f t="shared" si="6"/>
        <v>3.5025017869906971E-2</v>
      </c>
      <c r="M81" s="144"/>
      <c r="N81" s="145"/>
    </row>
    <row r="82" spans="1:15" x14ac:dyDescent="0.25">
      <c r="A82" s="1">
        <v>8</v>
      </c>
      <c r="B82" s="143" t="s">
        <v>85</v>
      </c>
      <c r="C82" s="144">
        <v>5921</v>
      </c>
      <c r="D82" s="145">
        <v>0.31812110418521811</v>
      </c>
      <c r="E82" s="144">
        <v>5968</v>
      </c>
      <c r="F82" s="145">
        <f t="shared" si="6"/>
        <v>7.9378483364296315E-3</v>
      </c>
      <c r="G82" s="144">
        <v>4161</v>
      </c>
      <c r="H82" s="145">
        <f t="shared" si="6"/>
        <v>-0.30278150134048254</v>
      </c>
      <c r="I82" s="144">
        <v>2724</v>
      </c>
      <c r="J82" s="145">
        <f t="shared" si="6"/>
        <v>-0.34534967555875995</v>
      </c>
      <c r="K82" s="144">
        <v>3290</v>
      </c>
      <c r="L82" s="145">
        <f t="shared" si="6"/>
        <v>0.20778267254038174</v>
      </c>
      <c r="M82" s="144"/>
      <c r="N82" s="145"/>
    </row>
    <row r="83" spans="1:15" x14ac:dyDescent="0.25">
      <c r="A83" s="1">
        <v>9</v>
      </c>
      <c r="B83" s="143" t="s">
        <v>87</v>
      </c>
      <c r="C83" s="144">
        <v>2381</v>
      </c>
      <c r="D83" s="145">
        <v>0.30608886450905093</v>
      </c>
      <c r="E83" s="144">
        <v>3849</v>
      </c>
      <c r="F83" s="145">
        <f t="shared" si="6"/>
        <v>0.61654766904661917</v>
      </c>
      <c r="G83" s="144">
        <v>2532</v>
      </c>
      <c r="H83" s="145">
        <f t="shared" si="6"/>
        <v>-0.34216679657053783</v>
      </c>
      <c r="I83" s="144">
        <v>2355</v>
      </c>
      <c r="J83" s="145">
        <f t="shared" si="6"/>
        <v>-6.9905213270142208E-2</v>
      </c>
      <c r="K83" s="144">
        <v>1691</v>
      </c>
      <c r="L83" s="145">
        <f t="shared" si="6"/>
        <v>-0.28195329087048837</v>
      </c>
      <c r="M83" s="144"/>
      <c r="N83" s="145"/>
    </row>
    <row r="84" spans="1:15" x14ac:dyDescent="0.25">
      <c r="A84" s="1">
        <v>10</v>
      </c>
      <c r="B84" s="143" t="s">
        <v>89</v>
      </c>
      <c r="C84" s="144">
        <v>3254</v>
      </c>
      <c r="D84" s="145">
        <v>0.75987020010816653</v>
      </c>
      <c r="E84" s="144">
        <v>3334</v>
      </c>
      <c r="F84" s="145">
        <f t="shared" si="6"/>
        <v>2.4585125998770829E-2</v>
      </c>
      <c r="G84" s="144">
        <v>1064</v>
      </c>
      <c r="H84" s="145">
        <f t="shared" si="6"/>
        <v>-0.68086382723455308</v>
      </c>
      <c r="I84" s="144">
        <v>1689</v>
      </c>
      <c r="J84" s="145">
        <f t="shared" si="6"/>
        <v>0.58740601503759393</v>
      </c>
      <c r="K84" s="144">
        <v>2557</v>
      </c>
      <c r="L84" s="145">
        <f t="shared" si="6"/>
        <v>0.51391355831853169</v>
      </c>
      <c r="M84" s="144"/>
      <c r="N84" s="145"/>
    </row>
    <row r="85" spans="1:15" x14ac:dyDescent="0.25">
      <c r="A85" s="1">
        <v>11</v>
      </c>
      <c r="B85" s="143" t="s">
        <v>91</v>
      </c>
      <c r="C85" s="144">
        <v>1323</v>
      </c>
      <c r="D85" s="145">
        <v>0.41648822269807284</v>
      </c>
      <c r="E85" s="144">
        <v>931</v>
      </c>
      <c r="F85" s="145">
        <f t="shared" si="6"/>
        <v>-0.29629629629629628</v>
      </c>
      <c r="G85" s="144">
        <v>634</v>
      </c>
      <c r="H85" s="145">
        <f t="shared" si="6"/>
        <v>-0.31901181525241673</v>
      </c>
      <c r="I85" s="144">
        <v>679</v>
      </c>
      <c r="J85" s="145">
        <f t="shared" si="6"/>
        <v>7.0977917981072558E-2</v>
      </c>
      <c r="K85" s="144">
        <v>367</v>
      </c>
      <c r="L85" s="145">
        <f t="shared" si="6"/>
        <v>-0.459499263622975</v>
      </c>
      <c r="M85" s="144"/>
      <c r="N85" s="145"/>
    </row>
    <row r="86" spans="1:15" x14ac:dyDescent="0.25">
      <c r="A86" s="1">
        <v>12</v>
      </c>
      <c r="B86" s="143" t="s">
        <v>93</v>
      </c>
      <c r="C86" s="144">
        <v>1567</v>
      </c>
      <c r="D86" s="145">
        <v>0.66702127659574462</v>
      </c>
      <c r="E86" s="144">
        <v>1333</v>
      </c>
      <c r="F86" s="145">
        <f t="shared" si="6"/>
        <v>-0.14932992980216975</v>
      </c>
      <c r="G86" s="144">
        <v>1001</v>
      </c>
      <c r="H86" s="145">
        <f t="shared" si="6"/>
        <v>-0.24906226556639155</v>
      </c>
      <c r="I86" s="144">
        <v>906</v>
      </c>
      <c r="J86" s="145">
        <f t="shared" si="6"/>
        <v>-9.4905094905094911E-2</v>
      </c>
      <c r="K86" s="144">
        <v>447</v>
      </c>
      <c r="L86" s="145">
        <f t="shared" si="6"/>
        <v>-0.50662251655629142</v>
      </c>
      <c r="M86" s="144"/>
      <c r="N86" s="145"/>
    </row>
    <row r="87" spans="1:15" ht="15.75" x14ac:dyDescent="0.25">
      <c r="B87" s="146" t="s">
        <v>30</v>
      </c>
      <c r="C87" s="147">
        <v>20058</v>
      </c>
      <c r="D87" s="148">
        <v>-0.1941341904379269</v>
      </c>
      <c r="E87" s="147">
        <v>34195</v>
      </c>
      <c r="F87" s="148">
        <f t="shared" si="6"/>
        <v>0.70480606241898491</v>
      </c>
      <c r="G87" s="147">
        <v>19943</v>
      </c>
      <c r="H87" s="148">
        <f t="shared" si="6"/>
        <v>-0.41678607983623339</v>
      </c>
      <c r="I87" s="147">
        <v>20738</v>
      </c>
      <c r="J87" s="148">
        <f t="shared" si="6"/>
        <v>3.9863611292182632E-2</v>
      </c>
      <c r="K87" s="147">
        <v>18376</v>
      </c>
      <c r="L87" s="148">
        <f t="shared" si="6"/>
        <v>-0.1138971935577201</v>
      </c>
      <c r="M87" s="147">
        <v>518</v>
      </c>
      <c r="N87" s="148">
        <v>-0.64052741151977788</v>
      </c>
    </row>
    <row r="88" spans="1:15" ht="6" customHeight="1" x14ac:dyDescent="0.25"/>
    <row r="89" spans="1:15" x14ac:dyDescent="0.25">
      <c r="B89" s="129" t="s">
        <v>55</v>
      </c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</row>
    <row r="90" spans="1:15" x14ac:dyDescent="0.25">
      <c r="C90" s="149"/>
    </row>
    <row r="92" spans="1:15" ht="48.75" customHeight="1" thickBot="1" x14ac:dyDescent="0.3">
      <c r="B92" s="12" t="s">
        <v>240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104</v>
      </c>
    </row>
    <row r="93" spans="1:15" ht="10.5" customHeight="1" thickBot="1" x14ac:dyDescent="0.3">
      <c r="B93" s="130"/>
      <c r="C93" s="131"/>
      <c r="D93" s="130"/>
      <c r="E93" s="130"/>
      <c r="F93" s="130"/>
      <c r="G93" s="130"/>
      <c r="H93" s="130"/>
      <c r="I93" s="130"/>
      <c r="J93" s="130"/>
      <c r="K93" s="130"/>
      <c r="L93" s="130"/>
      <c r="M93" s="4"/>
      <c r="N93" s="4"/>
      <c r="O93" s="1" t="s">
        <v>105</v>
      </c>
    </row>
    <row r="94" spans="1:15" ht="22.5" thickTop="1" thickBot="1" x14ac:dyDescent="0.3">
      <c r="B94" s="150" t="s">
        <v>106</v>
      </c>
      <c r="C94" s="133" t="s">
        <v>107</v>
      </c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</row>
    <row r="95" spans="1:15" ht="22.5" thickTop="1" thickBot="1" x14ac:dyDescent="0.3">
      <c r="B95" s="135"/>
      <c r="C95" s="136">
        <f>C$7</f>
        <v>2020</v>
      </c>
      <c r="D95" s="137"/>
      <c r="E95" s="136">
        <f>E$7</f>
        <v>2021</v>
      </c>
      <c r="F95" s="137"/>
      <c r="G95" s="136">
        <f>G$7</f>
        <v>2022</v>
      </c>
      <c r="H95" s="137"/>
      <c r="I95" s="136">
        <f>I$7</f>
        <v>2023</v>
      </c>
      <c r="J95" s="137"/>
      <c r="K95" s="136">
        <f>K$7</f>
        <v>2024</v>
      </c>
      <c r="L95" s="137"/>
      <c r="M95" s="136">
        <f>M$7</f>
        <v>2025</v>
      </c>
      <c r="N95" s="137"/>
    </row>
    <row r="96" spans="1:15" ht="16.5" thickTop="1" thickBot="1" x14ac:dyDescent="0.3">
      <c r="B96" s="107"/>
      <c r="C96" s="140" t="s">
        <v>69</v>
      </c>
      <c r="D96" s="141" t="str">
        <f>CONCATENATE("var ",RIGHT(C95,2),"/",RIGHT(C95-1,2))</f>
        <v>var 20/19</v>
      </c>
      <c r="E96" s="142" t="s">
        <v>69</v>
      </c>
      <c r="F96" s="141" t="str">
        <f>CONCATENATE("var ",RIGHT(E95,2),"/",RIGHT(E95-1,2))</f>
        <v>var 21/20</v>
      </c>
      <c r="G96" s="142" t="s">
        <v>69</v>
      </c>
      <c r="H96" s="141" t="str">
        <f>CONCATENATE("var ",RIGHT(G95,2),"/",RIGHT(G95-1,2))</f>
        <v>var 22/21</v>
      </c>
      <c r="I96" s="142" t="s">
        <v>69</v>
      </c>
      <c r="J96" s="141" t="str">
        <f>CONCATENATE("var ",RIGHT(I95,2),"/",RIGHT(I95-1,2))</f>
        <v>var 23/22</v>
      </c>
      <c r="K96" s="142" t="s">
        <v>69</v>
      </c>
      <c r="L96" s="141" t="str">
        <f>CONCATENATE("var ",RIGHT(K95,2),"/",RIGHT(K95-1,2))</f>
        <v>var 24/23</v>
      </c>
      <c r="M96" s="142" t="s">
        <v>69</v>
      </c>
      <c r="N96" s="141" t="str">
        <f>CONCATENATE("var ",RIGHT(M95,2),"/",RIGHT(M95-1,2))</f>
        <v>var 25/24</v>
      </c>
    </row>
    <row r="97" spans="2:14" x14ac:dyDescent="0.25">
      <c r="B97" s="143" t="s">
        <v>71</v>
      </c>
      <c r="C97" s="144">
        <v>20204</v>
      </c>
      <c r="D97" s="145">
        <v>0.11550353356890453</v>
      </c>
      <c r="E97" s="144">
        <v>2870</v>
      </c>
      <c r="F97" s="145">
        <f t="shared" ref="F97:L109" si="7">IFERROR(E97/C97-1,"-")</f>
        <v>-0.85794892100574138</v>
      </c>
      <c r="G97" s="144">
        <v>14854</v>
      </c>
      <c r="H97" s="145">
        <f t="shared" si="7"/>
        <v>4.1756097560975611</v>
      </c>
      <c r="I97" s="144">
        <v>20841</v>
      </c>
      <c r="J97" s="145">
        <f t="shared" si="7"/>
        <v>0.40305641578026119</v>
      </c>
      <c r="K97" s="144">
        <v>21618</v>
      </c>
      <c r="L97" s="145">
        <f t="shared" si="7"/>
        <v>3.7282280120915612E-2</v>
      </c>
      <c r="M97" s="144">
        <v>21677</v>
      </c>
      <c r="N97" s="145">
        <f t="shared" ref="N97:N103" si="8">IFERROR(M97/K97-1,"-")</f>
        <v>2.729207142196266E-3</v>
      </c>
    </row>
    <row r="98" spans="2:14" x14ac:dyDescent="0.25">
      <c r="B98" s="143" t="s">
        <v>73</v>
      </c>
      <c r="C98" s="144">
        <v>21087</v>
      </c>
      <c r="D98" s="145">
        <v>0.19358125318390229</v>
      </c>
      <c r="E98" s="144">
        <v>2315</v>
      </c>
      <c r="F98" s="145">
        <f t="shared" si="7"/>
        <v>-0.89021672120263673</v>
      </c>
      <c r="G98" s="144">
        <v>20280</v>
      </c>
      <c r="H98" s="145">
        <f t="shared" si="7"/>
        <v>7.7602591792656579</v>
      </c>
      <c r="I98" s="144">
        <v>21940</v>
      </c>
      <c r="J98" s="145">
        <f t="shared" si="7"/>
        <v>8.1854043392505016E-2</v>
      </c>
      <c r="K98" s="144">
        <v>22578</v>
      </c>
      <c r="L98" s="145">
        <f t="shared" si="7"/>
        <v>2.9079307201458571E-2</v>
      </c>
      <c r="M98" s="144">
        <v>22615</v>
      </c>
      <c r="N98" s="145">
        <f t="shared" si="8"/>
        <v>1.6387633979979555E-3</v>
      </c>
    </row>
    <row r="99" spans="2:14" x14ac:dyDescent="0.25">
      <c r="B99" s="143" t="s">
        <v>75</v>
      </c>
      <c r="C99" s="144">
        <v>8379</v>
      </c>
      <c r="D99" s="145">
        <v>-0.53367097061442559</v>
      </c>
      <c r="E99" s="144">
        <v>2315</v>
      </c>
      <c r="F99" s="145">
        <f t="shared" si="7"/>
        <v>-0.72371404702231767</v>
      </c>
      <c r="G99" s="144">
        <v>20754</v>
      </c>
      <c r="H99" s="145">
        <f t="shared" si="7"/>
        <v>7.9650107991360688</v>
      </c>
      <c r="I99" s="144">
        <v>19906</v>
      </c>
      <c r="J99" s="145">
        <f t="shared" si="7"/>
        <v>-4.0859593331405986E-2</v>
      </c>
      <c r="K99" s="144">
        <v>25016</v>
      </c>
      <c r="L99" s="145">
        <f t="shared" si="7"/>
        <v>0.25670652064704114</v>
      </c>
      <c r="M99" s="144"/>
      <c r="N99" s="145"/>
    </row>
    <row r="100" spans="2:14" x14ac:dyDescent="0.25">
      <c r="B100" s="143" t="s">
        <v>77</v>
      </c>
      <c r="C100" s="144">
        <v>0</v>
      </c>
      <c r="D100" s="145">
        <v>-1</v>
      </c>
      <c r="E100" s="144">
        <v>2138</v>
      </c>
      <c r="F100" s="145" t="str">
        <f t="shared" si="7"/>
        <v>-</v>
      </c>
      <c r="G100" s="144">
        <v>20840</v>
      </c>
      <c r="H100" s="145">
        <f t="shared" si="7"/>
        <v>8.7474275023386348</v>
      </c>
      <c r="I100" s="144">
        <v>19500</v>
      </c>
      <c r="J100" s="145">
        <f t="shared" si="7"/>
        <v>-6.4299424184261045E-2</v>
      </c>
      <c r="K100" s="144">
        <v>20822</v>
      </c>
      <c r="L100" s="145">
        <f t="shared" si="7"/>
        <v>6.7794871794871758E-2</v>
      </c>
      <c r="M100" s="144"/>
      <c r="N100" s="145"/>
    </row>
    <row r="101" spans="2:14" x14ac:dyDescent="0.25">
      <c r="B101" s="143" t="s">
        <v>79</v>
      </c>
      <c r="C101" s="144">
        <v>0</v>
      </c>
      <c r="D101" s="145">
        <v>-1</v>
      </c>
      <c r="E101" s="144">
        <v>2736</v>
      </c>
      <c r="F101" s="145" t="str">
        <f t="shared" si="7"/>
        <v>-</v>
      </c>
      <c r="G101" s="144">
        <v>17394</v>
      </c>
      <c r="H101" s="145">
        <f t="shared" si="7"/>
        <v>5.3574561403508776</v>
      </c>
      <c r="I101" s="144">
        <v>19075</v>
      </c>
      <c r="J101" s="145">
        <f t="shared" si="7"/>
        <v>9.664252040933663E-2</v>
      </c>
      <c r="K101" s="144">
        <v>21243</v>
      </c>
      <c r="L101" s="145">
        <f t="shared" si="7"/>
        <v>0.11365661861074705</v>
      </c>
      <c r="M101" s="144"/>
      <c r="N101" s="145"/>
    </row>
    <row r="102" spans="2:14" x14ac:dyDescent="0.25">
      <c r="B102" s="143" t="s">
        <v>81</v>
      </c>
      <c r="C102" s="144">
        <v>0</v>
      </c>
      <c r="D102" s="145">
        <v>-1</v>
      </c>
      <c r="E102" s="144">
        <v>1795</v>
      </c>
      <c r="F102" s="145" t="str">
        <f t="shared" si="7"/>
        <v>-</v>
      </c>
      <c r="G102" s="144">
        <v>16905</v>
      </c>
      <c r="H102" s="145">
        <f t="shared" si="7"/>
        <v>8.4178272980501401</v>
      </c>
      <c r="I102" s="144">
        <v>17566</v>
      </c>
      <c r="J102" s="145">
        <f t="shared" si="7"/>
        <v>3.9100857734398087E-2</v>
      </c>
      <c r="K102" s="144">
        <v>20107</v>
      </c>
      <c r="L102" s="145">
        <f t="shared" si="7"/>
        <v>0.14465444608903555</v>
      </c>
      <c r="M102" s="144"/>
      <c r="N102" s="145"/>
    </row>
    <row r="103" spans="2:14" x14ac:dyDescent="0.25">
      <c r="B103" s="143" t="s">
        <v>83</v>
      </c>
      <c r="C103" s="144">
        <v>0</v>
      </c>
      <c r="D103" s="145">
        <v>-1</v>
      </c>
      <c r="E103" s="144">
        <v>6095</v>
      </c>
      <c r="F103" s="145" t="str">
        <f t="shared" si="7"/>
        <v>-</v>
      </c>
      <c r="G103" s="144">
        <v>19076</v>
      </c>
      <c r="H103" s="145">
        <f t="shared" si="7"/>
        <v>2.1297785069729285</v>
      </c>
      <c r="I103" s="144">
        <v>19975</v>
      </c>
      <c r="J103" s="145">
        <f t="shared" si="7"/>
        <v>4.7127280352275092E-2</v>
      </c>
      <c r="K103" s="144">
        <v>20781</v>
      </c>
      <c r="L103" s="145">
        <f t="shared" si="7"/>
        <v>4.0350438047559445E-2</v>
      </c>
      <c r="M103" s="144"/>
      <c r="N103" s="145"/>
    </row>
    <row r="104" spans="2:14" x14ac:dyDescent="0.25">
      <c r="B104" s="143" t="s">
        <v>85</v>
      </c>
      <c r="C104" s="144">
        <v>5250</v>
      </c>
      <c r="D104" s="145">
        <v>-0.70109314506946019</v>
      </c>
      <c r="E104" s="144">
        <v>9629</v>
      </c>
      <c r="F104" s="145">
        <f t="shared" si="7"/>
        <v>0.834095238095238</v>
      </c>
      <c r="G104" s="144">
        <v>19139</v>
      </c>
      <c r="H104" s="145">
        <f t="shared" si="7"/>
        <v>0.9876414996365146</v>
      </c>
      <c r="I104" s="144">
        <v>21237</v>
      </c>
      <c r="J104" s="145">
        <f t="shared" si="7"/>
        <v>0.10961910235644501</v>
      </c>
      <c r="K104" s="144">
        <v>20311</v>
      </c>
      <c r="L104" s="145">
        <f t="shared" si="7"/>
        <v>-4.3603145453689263E-2</v>
      </c>
      <c r="M104" s="144"/>
      <c r="N104" s="145"/>
    </row>
    <row r="105" spans="2:14" x14ac:dyDescent="0.25">
      <c r="B105" s="143" t="s">
        <v>87</v>
      </c>
      <c r="C105" s="144">
        <v>1747</v>
      </c>
      <c r="D105" s="145">
        <v>-0.89290749708821182</v>
      </c>
      <c r="E105" s="144">
        <v>10075</v>
      </c>
      <c r="F105" s="145">
        <f t="shared" si="7"/>
        <v>4.7670291929021182</v>
      </c>
      <c r="G105" s="144">
        <v>16684</v>
      </c>
      <c r="H105" s="145">
        <f t="shared" si="7"/>
        <v>0.65598014888337475</v>
      </c>
      <c r="I105" s="144">
        <v>18724</v>
      </c>
      <c r="J105" s="145">
        <f t="shared" si="7"/>
        <v>0.12227283625029961</v>
      </c>
      <c r="K105" s="144">
        <v>18344</v>
      </c>
      <c r="L105" s="145">
        <f t="shared" si="7"/>
        <v>-2.0294808801538111E-2</v>
      </c>
      <c r="M105" s="144"/>
      <c r="N105" s="145"/>
    </row>
    <row r="106" spans="2:14" x14ac:dyDescent="0.25">
      <c r="B106" s="143" t="s">
        <v>89</v>
      </c>
      <c r="C106" s="144">
        <v>2909</v>
      </c>
      <c r="D106" s="145">
        <v>-0.84645025072578517</v>
      </c>
      <c r="E106" s="144">
        <v>18826</v>
      </c>
      <c r="F106" s="145">
        <f t="shared" si="7"/>
        <v>5.4716397387418354</v>
      </c>
      <c r="G106" s="144">
        <v>20676</v>
      </c>
      <c r="H106" s="145">
        <f t="shared" si="7"/>
        <v>9.8268352278763516E-2</v>
      </c>
      <c r="I106" s="144">
        <v>22630</v>
      </c>
      <c r="J106" s="145">
        <f t="shared" si="7"/>
        <v>9.4505707100019265E-2</v>
      </c>
      <c r="K106" s="144">
        <v>23852</v>
      </c>
      <c r="L106" s="145">
        <f t="shared" si="7"/>
        <v>5.3999116217410492E-2</v>
      </c>
      <c r="M106" s="144"/>
      <c r="N106" s="145"/>
    </row>
    <row r="107" spans="2:14" x14ac:dyDescent="0.25">
      <c r="B107" s="143" t="s">
        <v>91</v>
      </c>
      <c r="C107" s="144">
        <v>3366</v>
      </c>
      <c r="D107" s="145">
        <v>-0.8090970961887477</v>
      </c>
      <c r="E107" s="144">
        <v>18590</v>
      </c>
      <c r="F107" s="145">
        <f t="shared" si="7"/>
        <v>4.522875816993464</v>
      </c>
      <c r="G107" s="144">
        <v>19991</v>
      </c>
      <c r="H107" s="145">
        <f t="shared" si="7"/>
        <v>7.5363098440021536E-2</v>
      </c>
      <c r="I107" s="144">
        <v>22923</v>
      </c>
      <c r="J107" s="145">
        <f t="shared" si="7"/>
        <v>0.14666599969986494</v>
      </c>
      <c r="K107" s="144">
        <v>22059</v>
      </c>
      <c r="L107" s="145">
        <f t="shared" si="7"/>
        <v>-3.7691401648998868E-2</v>
      </c>
      <c r="M107" s="144"/>
      <c r="N107" s="145"/>
    </row>
    <row r="108" spans="2:14" x14ac:dyDescent="0.25">
      <c r="B108" s="143" t="s">
        <v>93</v>
      </c>
      <c r="C108" s="144">
        <v>4406</v>
      </c>
      <c r="D108" s="145">
        <v>-0.76511355155133809</v>
      </c>
      <c r="E108" s="144">
        <v>17746</v>
      </c>
      <c r="F108" s="145">
        <f t="shared" si="7"/>
        <v>3.0276895142986833</v>
      </c>
      <c r="G108" s="144">
        <v>21463</v>
      </c>
      <c r="H108" s="145">
        <f t="shared" si="7"/>
        <v>0.2094556519779105</v>
      </c>
      <c r="I108" s="144">
        <v>22259</v>
      </c>
      <c r="J108" s="145">
        <f t="shared" si="7"/>
        <v>3.7087080091319891E-2</v>
      </c>
      <c r="K108" s="144">
        <v>21891</v>
      </c>
      <c r="L108" s="145">
        <f t="shared" si="7"/>
        <v>-1.6532638483310103E-2</v>
      </c>
      <c r="M108" s="144"/>
      <c r="N108" s="145"/>
    </row>
    <row r="109" spans="2:14" ht="15.75" x14ac:dyDescent="0.25">
      <c r="B109" s="146" t="s">
        <v>30</v>
      </c>
      <c r="C109" s="147">
        <v>69842</v>
      </c>
      <c r="D109" s="148">
        <v>-0.65871964895649582</v>
      </c>
      <c r="E109" s="147">
        <v>95130</v>
      </c>
      <c r="F109" s="148">
        <f t="shared" si="7"/>
        <v>0.36207439649494577</v>
      </c>
      <c r="G109" s="147">
        <v>228056</v>
      </c>
      <c r="H109" s="148">
        <f t="shared" si="7"/>
        <v>1.3973089456533163</v>
      </c>
      <c r="I109" s="147">
        <v>246576</v>
      </c>
      <c r="J109" s="148">
        <f t="shared" si="7"/>
        <v>8.1208124320342412E-2</v>
      </c>
      <c r="K109" s="147">
        <v>258622</v>
      </c>
      <c r="L109" s="148">
        <f t="shared" si="7"/>
        <v>4.8853091947310467E-2</v>
      </c>
      <c r="M109" s="147">
        <v>44292</v>
      </c>
      <c r="N109" s="148">
        <v>2.1721422753189223E-3</v>
      </c>
    </row>
    <row r="110" spans="2:14" ht="6" customHeight="1" x14ac:dyDescent="0.25"/>
    <row r="111" spans="2:14" x14ac:dyDescent="0.25">
      <c r="B111" s="129" t="s">
        <v>55</v>
      </c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</row>
    <row r="112" spans="2:14" x14ac:dyDescent="0.25">
      <c r="C112" s="149"/>
    </row>
    <row r="114" spans="1:15" ht="48.75" customHeight="1" thickBot="1" x14ac:dyDescent="0.3">
      <c r="B114" s="12" t="s">
        <v>241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108</v>
      </c>
    </row>
    <row r="115" spans="1:15" ht="10.5" customHeight="1" thickBot="1" x14ac:dyDescent="0.3">
      <c r="B115" s="130"/>
      <c r="C115" s="131"/>
      <c r="D115" s="130"/>
      <c r="E115" s="130"/>
      <c r="F115" s="130"/>
      <c r="G115" s="130"/>
      <c r="H115" s="130"/>
      <c r="I115" s="130"/>
      <c r="J115" s="130"/>
      <c r="K115" s="130"/>
      <c r="L115" s="130"/>
      <c r="M115" s="4"/>
      <c r="N115" s="4"/>
      <c r="O115" s="1" t="s">
        <v>109</v>
      </c>
    </row>
    <row r="116" spans="1:15" ht="22.5" thickTop="1" thickBot="1" x14ac:dyDescent="0.3">
      <c r="B116" s="150" t="str">
        <f>C116</f>
        <v>Reino Unido</v>
      </c>
      <c r="C116" s="133" t="s">
        <v>110</v>
      </c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</row>
    <row r="117" spans="1:15" ht="22.5" thickTop="1" thickBot="1" x14ac:dyDescent="0.3">
      <c r="B117" s="135"/>
      <c r="C117" s="136">
        <f>C$7</f>
        <v>2020</v>
      </c>
      <c r="D117" s="137"/>
      <c r="E117" s="136">
        <f>E$7</f>
        <v>2021</v>
      </c>
      <c r="F117" s="137"/>
      <c r="G117" s="136">
        <f>G$7</f>
        <v>2022</v>
      </c>
      <c r="H117" s="137"/>
      <c r="I117" s="136">
        <f>I$7</f>
        <v>2023</v>
      </c>
      <c r="J117" s="137"/>
      <c r="K117" s="136">
        <f>K$7</f>
        <v>2024</v>
      </c>
      <c r="L117" s="137"/>
      <c r="M117" s="136">
        <f>M$7</f>
        <v>2025</v>
      </c>
      <c r="N117" s="137"/>
    </row>
    <row r="118" spans="1:15" ht="16.5" thickTop="1" thickBot="1" x14ac:dyDescent="0.3">
      <c r="B118" s="107"/>
      <c r="C118" s="140" t="s">
        <v>69</v>
      </c>
      <c r="D118" s="141" t="str">
        <f>CONCATENATE("var ",RIGHT(C117,2),"/",RIGHT(C117-1,2))</f>
        <v>var 20/19</v>
      </c>
      <c r="E118" s="142" t="s">
        <v>69</v>
      </c>
      <c r="F118" s="141" t="str">
        <f>CONCATENATE("var ",RIGHT(E117,2),"/",RIGHT(E117-1,2))</f>
        <v>var 21/20</v>
      </c>
      <c r="G118" s="142" t="s">
        <v>69</v>
      </c>
      <c r="H118" s="141" t="str">
        <f>CONCATENATE("var ",RIGHT(G117,2),"/",RIGHT(G117-1,2))</f>
        <v>var 22/21</v>
      </c>
      <c r="I118" s="142" t="s">
        <v>69</v>
      </c>
      <c r="J118" s="141" t="str">
        <f>CONCATENATE("var ",RIGHT(I117,2),"/",RIGHT(I117-1,2))</f>
        <v>var 23/22</v>
      </c>
      <c r="K118" s="142" t="s">
        <v>69</v>
      </c>
      <c r="L118" s="141" t="str">
        <f>CONCATENATE("var ",RIGHT(K117,2),"/",RIGHT(K117-1,2))</f>
        <v>var 24/23</v>
      </c>
      <c r="M118" s="142" t="s">
        <v>69</v>
      </c>
      <c r="N118" s="141" t="str">
        <f>CONCATENATE("var ",RIGHT(M117,2),"/",RIGHT(M117-1,2))</f>
        <v>var 25/24</v>
      </c>
    </row>
    <row r="119" spans="1:15" x14ac:dyDescent="0.25">
      <c r="B119" s="143" t="s">
        <v>71</v>
      </c>
      <c r="C119" s="144">
        <v>8678</v>
      </c>
      <c r="D119" s="145">
        <v>8.8969757811519612E-2</v>
      </c>
      <c r="E119" s="144">
        <v>119</v>
      </c>
      <c r="F119" s="145">
        <f t="shared" ref="F119:L131" si="9">IFERROR(E119/C119-1,"-")</f>
        <v>-0.98628716294076979</v>
      </c>
      <c r="G119" s="144">
        <v>4593</v>
      </c>
      <c r="H119" s="145">
        <f t="shared" si="9"/>
        <v>37.596638655462186</v>
      </c>
      <c r="I119" s="144">
        <v>7748</v>
      </c>
      <c r="J119" s="145">
        <f t="shared" si="9"/>
        <v>0.68691487045504029</v>
      </c>
      <c r="K119" s="144">
        <v>8574</v>
      </c>
      <c r="L119" s="145">
        <f t="shared" si="9"/>
        <v>0.10660815694372738</v>
      </c>
      <c r="M119" s="144">
        <v>8868</v>
      </c>
      <c r="N119" s="145">
        <f t="shared" ref="N119:N125" si="10">IFERROR(M119/K119-1,"-")</f>
        <v>3.4289713086074203E-2</v>
      </c>
    </row>
    <row r="120" spans="1:15" x14ac:dyDescent="0.25">
      <c r="B120" s="143" t="s">
        <v>73</v>
      </c>
      <c r="C120" s="144">
        <v>8839</v>
      </c>
      <c r="D120" s="145">
        <v>9.0426844312854637E-2</v>
      </c>
      <c r="E120" s="144">
        <v>85</v>
      </c>
      <c r="F120" s="145">
        <f t="shared" si="9"/>
        <v>-0.99038352754836523</v>
      </c>
      <c r="G120" s="144">
        <v>7429</v>
      </c>
      <c r="H120" s="145">
        <f t="shared" si="9"/>
        <v>86.4</v>
      </c>
      <c r="I120" s="144">
        <v>8576</v>
      </c>
      <c r="J120" s="145">
        <f t="shared" si="9"/>
        <v>0.15439493875353349</v>
      </c>
      <c r="K120" s="144">
        <v>9308</v>
      </c>
      <c r="L120" s="145">
        <f t="shared" si="9"/>
        <v>8.5354477611940371E-2</v>
      </c>
      <c r="M120" s="144">
        <v>9450</v>
      </c>
      <c r="N120" s="145">
        <f t="shared" si="10"/>
        <v>1.5255694026643729E-2</v>
      </c>
    </row>
    <row r="121" spans="1:15" x14ac:dyDescent="0.25">
      <c r="B121" s="143" t="s">
        <v>75</v>
      </c>
      <c r="C121" s="144">
        <v>4215</v>
      </c>
      <c r="D121" s="145">
        <v>-0.47167209827024315</v>
      </c>
      <c r="E121" s="144">
        <v>65</v>
      </c>
      <c r="F121" s="145">
        <f t="shared" si="9"/>
        <v>-0.98457888493475687</v>
      </c>
      <c r="G121" s="144">
        <v>8841</v>
      </c>
      <c r="H121" s="145">
        <f t="shared" si="9"/>
        <v>135.01538461538462</v>
      </c>
      <c r="I121" s="144">
        <v>7226</v>
      </c>
      <c r="J121" s="145">
        <f t="shared" si="9"/>
        <v>-0.18267164347924447</v>
      </c>
      <c r="K121" s="144">
        <v>9445</v>
      </c>
      <c r="L121" s="145">
        <f t="shared" si="9"/>
        <v>0.30708552449487958</v>
      </c>
      <c r="M121" s="144"/>
      <c r="N121" s="145"/>
    </row>
    <row r="122" spans="1:15" x14ac:dyDescent="0.25">
      <c r="B122" s="143" t="s">
        <v>77</v>
      </c>
      <c r="C122" s="144">
        <v>0</v>
      </c>
      <c r="D122" s="145">
        <v>-1</v>
      </c>
      <c r="E122" s="144">
        <v>43</v>
      </c>
      <c r="F122" s="145" t="str">
        <f t="shared" si="9"/>
        <v>-</v>
      </c>
      <c r="G122" s="144">
        <v>9017</v>
      </c>
      <c r="H122" s="145">
        <f t="shared" si="9"/>
        <v>208.69767441860466</v>
      </c>
      <c r="I122" s="144">
        <v>7139</v>
      </c>
      <c r="J122" s="145">
        <f t="shared" si="9"/>
        <v>-0.20827326161694582</v>
      </c>
      <c r="K122" s="144">
        <v>8977</v>
      </c>
      <c r="L122" s="145">
        <f t="shared" si="9"/>
        <v>0.25745902787505259</v>
      </c>
      <c r="M122" s="144"/>
      <c r="N122" s="145"/>
    </row>
    <row r="123" spans="1:15" x14ac:dyDescent="0.25">
      <c r="B123" s="143" t="s">
        <v>79</v>
      </c>
      <c r="C123" s="144">
        <v>0</v>
      </c>
      <c r="D123" s="145">
        <v>-1</v>
      </c>
      <c r="E123" s="144">
        <v>56</v>
      </c>
      <c r="F123" s="145" t="str">
        <f t="shared" si="9"/>
        <v>-</v>
      </c>
      <c r="G123" s="144">
        <v>8204</v>
      </c>
      <c r="H123" s="145">
        <f t="shared" si="9"/>
        <v>145.5</v>
      </c>
      <c r="I123" s="144">
        <v>8883</v>
      </c>
      <c r="J123" s="145">
        <f t="shared" si="9"/>
        <v>8.2764505119453879E-2</v>
      </c>
      <c r="K123" s="144">
        <v>10301</v>
      </c>
      <c r="L123" s="145">
        <f t="shared" si="9"/>
        <v>0.15963075537543614</v>
      </c>
      <c r="M123" s="144"/>
      <c r="N123" s="145"/>
    </row>
    <row r="124" spans="1:15" x14ac:dyDescent="0.25">
      <c r="B124" s="143" t="s">
        <v>81</v>
      </c>
      <c r="C124" s="144">
        <v>0</v>
      </c>
      <c r="D124" s="145">
        <v>-1</v>
      </c>
      <c r="E124" s="144">
        <v>90</v>
      </c>
      <c r="F124" s="145" t="str">
        <f t="shared" si="9"/>
        <v>-</v>
      </c>
      <c r="G124" s="144">
        <v>7353</v>
      </c>
      <c r="H124" s="145">
        <f t="shared" si="9"/>
        <v>80.7</v>
      </c>
      <c r="I124" s="144">
        <v>8301</v>
      </c>
      <c r="J124" s="145">
        <f t="shared" si="9"/>
        <v>0.12892696858425134</v>
      </c>
      <c r="K124" s="144">
        <v>10338</v>
      </c>
      <c r="L124" s="145">
        <f t="shared" si="9"/>
        <v>0.24539212143115297</v>
      </c>
      <c r="M124" s="144"/>
      <c r="N124" s="145"/>
    </row>
    <row r="125" spans="1:15" x14ac:dyDescent="0.25">
      <c r="B125" s="143" t="s">
        <v>83</v>
      </c>
      <c r="C125" s="144">
        <v>0</v>
      </c>
      <c r="D125" s="145">
        <v>-1</v>
      </c>
      <c r="E125" s="144">
        <v>659</v>
      </c>
      <c r="F125" s="145" t="str">
        <f t="shared" si="9"/>
        <v>-</v>
      </c>
      <c r="G125" s="144">
        <v>8399</v>
      </c>
      <c r="H125" s="145">
        <f t="shared" si="9"/>
        <v>11.745068285280729</v>
      </c>
      <c r="I125" s="144">
        <v>9581</v>
      </c>
      <c r="J125" s="145">
        <f t="shared" si="9"/>
        <v>0.14073103940945342</v>
      </c>
      <c r="K125" s="144">
        <v>10171</v>
      </c>
      <c r="L125" s="145">
        <f t="shared" si="9"/>
        <v>6.1580210833942273E-2</v>
      </c>
      <c r="M125" s="144"/>
      <c r="N125" s="145"/>
    </row>
    <row r="126" spans="1:15" x14ac:dyDescent="0.25">
      <c r="B126" s="143" t="s">
        <v>85</v>
      </c>
      <c r="C126" s="144">
        <v>302</v>
      </c>
      <c r="D126" s="145">
        <v>-0.96985727118474896</v>
      </c>
      <c r="E126" s="144">
        <v>2900</v>
      </c>
      <c r="F126" s="145">
        <f t="shared" si="9"/>
        <v>8.6026490066225172</v>
      </c>
      <c r="G126" s="144">
        <v>9415</v>
      </c>
      <c r="H126" s="145">
        <f t="shared" si="9"/>
        <v>2.2465517241379311</v>
      </c>
      <c r="I126" s="144">
        <v>10320</v>
      </c>
      <c r="J126" s="145">
        <f t="shared" si="9"/>
        <v>9.6123207647371256E-2</v>
      </c>
      <c r="K126" s="144">
        <v>10030</v>
      </c>
      <c r="L126" s="145">
        <f t="shared" si="9"/>
        <v>-2.81007751937985E-2</v>
      </c>
      <c r="M126" s="144"/>
      <c r="N126" s="145"/>
    </row>
    <row r="127" spans="1:15" x14ac:dyDescent="0.25">
      <c r="B127" s="143" t="s">
        <v>87</v>
      </c>
      <c r="C127" s="144">
        <v>247</v>
      </c>
      <c r="D127" s="145">
        <v>-0.97150438394093219</v>
      </c>
      <c r="E127" s="144">
        <v>2693</v>
      </c>
      <c r="F127" s="145">
        <f t="shared" si="9"/>
        <v>9.902834008097166</v>
      </c>
      <c r="G127" s="144">
        <v>8053</v>
      </c>
      <c r="H127" s="145">
        <f t="shared" si="9"/>
        <v>1.9903453397697737</v>
      </c>
      <c r="I127" s="144">
        <v>9284</v>
      </c>
      <c r="J127" s="145">
        <f t="shared" si="9"/>
        <v>0.15286228734633056</v>
      </c>
      <c r="K127" s="144">
        <v>9243</v>
      </c>
      <c r="L127" s="145">
        <f t="shared" si="9"/>
        <v>-4.4161999138302432E-3</v>
      </c>
      <c r="M127" s="144"/>
      <c r="N127" s="145"/>
    </row>
    <row r="128" spans="1:15" x14ac:dyDescent="0.25">
      <c r="A128" s="149"/>
      <c r="B128" s="143" t="s">
        <v>89</v>
      </c>
      <c r="C128" s="144">
        <v>683</v>
      </c>
      <c r="D128" s="145">
        <v>-0.93075831305758316</v>
      </c>
      <c r="E128" s="144">
        <v>6991</v>
      </c>
      <c r="F128" s="145">
        <f t="shared" si="9"/>
        <v>9.2357247437774532</v>
      </c>
      <c r="G128" s="144">
        <v>9529</v>
      </c>
      <c r="H128" s="145">
        <f t="shared" si="9"/>
        <v>0.36303819196109277</v>
      </c>
      <c r="I128" s="144">
        <v>10847</v>
      </c>
      <c r="J128" s="145">
        <f t="shared" si="9"/>
        <v>0.13831461853289961</v>
      </c>
      <c r="K128" s="144">
        <v>11119</v>
      </c>
      <c r="L128" s="145">
        <f t="shared" si="9"/>
        <v>2.5076057896192605E-2</v>
      </c>
      <c r="M128" s="144"/>
      <c r="N128" s="145"/>
    </row>
    <row r="129" spans="2:15" x14ac:dyDescent="0.25">
      <c r="B129" s="143" t="s">
        <v>91</v>
      </c>
      <c r="C129" s="144">
        <v>1361</v>
      </c>
      <c r="D129" s="145">
        <v>-0.83544915971466571</v>
      </c>
      <c r="E129" s="144">
        <v>7004</v>
      </c>
      <c r="F129" s="145">
        <f t="shared" si="9"/>
        <v>4.1462160176340923</v>
      </c>
      <c r="G129" s="144">
        <v>7510</v>
      </c>
      <c r="H129" s="145">
        <f t="shared" si="9"/>
        <v>7.2244431753283767E-2</v>
      </c>
      <c r="I129" s="144">
        <v>9244</v>
      </c>
      <c r="J129" s="145">
        <f t="shared" si="9"/>
        <v>0.23089214380825562</v>
      </c>
      <c r="K129" s="144">
        <v>9424</v>
      </c>
      <c r="L129" s="145">
        <f t="shared" si="9"/>
        <v>1.9472090004327036E-2</v>
      </c>
      <c r="M129" s="144"/>
      <c r="N129" s="145"/>
    </row>
    <row r="130" spans="2:15" x14ac:dyDescent="0.25">
      <c r="B130" s="143" t="s">
        <v>93</v>
      </c>
      <c r="C130" s="144">
        <v>1252</v>
      </c>
      <c r="D130" s="145">
        <v>-0.86241758241758237</v>
      </c>
      <c r="E130" s="144">
        <v>5762</v>
      </c>
      <c r="F130" s="145">
        <f t="shared" si="9"/>
        <v>3.6022364217252401</v>
      </c>
      <c r="G130" s="144">
        <v>8219</v>
      </c>
      <c r="H130" s="145">
        <f t="shared" si="9"/>
        <v>0.42641443943075319</v>
      </c>
      <c r="I130" s="144">
        <v>8681</v>
      </c>
      <c r="J130" s="145">
        <f t="shared" si="9"/>
        <v>5.6211217909721389E-2</v>
      </c>
      <c r="K130" s="144">
        <v>9229</v>
      </c>
      <c r="L130" s="145">
        <f t="shared" si="9"/>
        <v>6.3126367929962068E-2</v>
      </c>
      <c r="M130" s="144"/>
      <c r="N130" s="145"/>
    </row>
    <row r="131" spans="2:15" ht="15.75" x14ac:dyDescent="0.25">
      <c r="B131" s="146" t="s">
        <v>30</v>
      </c>
      <c r="C131" s="147">
        <v>26093</v>
      </c>
      <c r="D131" s="148">
        <v>-0.7405824045812911</v>
      </c>
      <c r="E131" s="147">
        <v>26467</v>
      </c>
      <c r="F131" s="148">
        <f t="shared" si="9"/>
        <v>1.4333346108151623E-2</v>
      </c>
      <c r="G131" s="147">
        <v>96562</v>
      </c>
      <c r="H131" s="148">
        <f t="shared" si="9"/>
        <v>2.6483923376279894</v>
      </c>
      <c r="I131" s="147">
        <v>105830</v>
      </c>
      <c r="J131" s="148">
        <f t="shared" si="9"/>
        <v>9.5979785008595497E-2</v>
      </c>
      <c r="K131" s="147">
        <v>116159</v>
      </c>
      <c r="L131" s="148">
        <f t="shared" si="9"/>
        <v>9.7599924407067995E-2</v>
      </c>
      <c r="M131" s="147">
        <v>18318</v>
      </c>
      <c r="N131" s="148">
        <v>2.4382060172240205E-2</v>
      </c>
    </row>
    <row r="132" spans="2:15" ht="6" customHeight="1" x14ac:dyDescent="0.25"/>
    <row r="133" spans="2:15" x14ac:dyDescent="0.25">
      <c r="B133" s="129" t="s">
        <v>55</v>
      </c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</row>
    <row r="134" spans="2:15" x14ac:dyDescent="0.25">
      <c r="K134" s="149"/>
      <c r="M134" s="149"/>
      <c r="N134" s="151"/>
    </row>
    <row r="136" spans="2:15" ht="48.75" customHeight="1" thickBot="1" x14ac:dyDescent="0.3">
      <c r="B136" s="12" t="s">
        <v>242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111</v>
      </c>
    </row>
    <row r="137" spans="2:15" ht="10.5" customHeight="1" thickBot="1" x14ac:dyDescent="0.3">
      <c r="B137" s="130"/>
      <c r="C137" s="131"/>
      <c r="D137" s="130"/>
      <c r="E137" s="130"/>
      <c r="F137" s="130"/>
      <c r="G137" s="130"/>
      <c r="H137" s="130"/>
      <c r="I137" s="130"/>
      <c r="J137" s="130"/>
      <c r="K137" s="130"/>
      <c r="L137" s="130"/>
      <c r="M137" s="4"/>
      <c r="N137" s="4"/>
      <c r="O137" s="1" t="s">
        <v>112</v>
      </c>
    </row>
    <row r="138" spans="2:15" ht="22.5" thickTop="1" thickBot="1" x14ac:dyDescent="0.3">
      <c r="B138" s="150" t="str">
        <f>C138</f>
        <v>Alemania</v>
      </c>
      <c r="C138" s="133" t="s">
        <v>113</v>
      </c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</row>
    <row r="139" spans="2:15" ht="22.5" thickTop="1" thickBot="1" x14ac:dyDescent="0.3">
      <c r="B139" s="135"/>
      <c r="C139" s="136">
        <f>C$7</f>
        <v>2020</v>
      </c>
      <c r="D139" s="137"/>
      <c r="E139" s="136">
        <f>E$7</f>
        <v>2021</v>
      </c>
      <c r="F139" s="137"/>
      <c r="G139" s="136">
        <f>G$7</f>
        <v>2022</v>
      </c>
      <c r="H139" s="137"/>
      <c r="I139" s="136">
        <f>I$7</f>
        <v>2023</v>
      </c>
      <c r="J139" s="137"/>
      <c r="K139" s="136">
        <f>K$7</f>
        <v>2024</v>
      </c>
      <c r="L139" s="137"/>
      <c r="M139" s="136">
        <f>M$7</f>
        <v>2025</v>
      </c>
      <c r="N139" s="137"/>
    </row>
    <row r="140" spans="2:15" ht="16.5" thickTop="1" thickBot="1" x14ac:dyDescent="0.3">
      <c r="B140" s="107"/>
      <c r="C140" s="140" t="s">
        <v>69</v>
      </c>
      <c r="D140" s="141" t="str">
        <f>CONCATENATE("var ",RIGHT(C139,2),"/",RIGHT(C139-1,2))</f>
        <v>var 20/19</v>
      </c>
      <c r="E140" s="142" t="s">
        <v>69</v>
      </c>
      <c r="F140" s="141" t="str">
        <f>CONCATENATE("var ",RIGHT(E139,2),"/",RIGHT(E139-1,2))</f>
        <v>var 21/20</v>
      </c>
      <c r="G140" s="142" t="s">
        <v>69</v>
      </c>
      <c r="H140" s="141" t="str">
        <f>CONCATENATE("var ",RIGHT(G139,2),"/",RIGHT(G139-1,2))</f>
        <v>var 22/21</v>
      </c>
      <c r="I140" s="142" t="s">
        <v>69</v>
      </c>
      <c r="J140" s="141" t="str">
        <f>CONCATENATE("var ",RIGHT(I139,2),"/",RIGHT(I139-1,2))</f>
        <v>var 23/22</v>
      </c>
      <c r="K140" s="142" t="s">
        <v>69</v>
      </c>
      <c r="L140" s="141" t="str">
        <f>CONCATENATE("var ",RIGHT(K139,2),"/",RIGHT(K139-1,2))</f>
        <v>var 24/23</v>
      </c>
      <c r="M140" s="142" t="s">
        <v>69</v>
      </c>
      <c r="N140" s="141" t="str">
        <f>CONCATENATE("var ",RIGHT(M139,2),"/",RIGHT(M139-1,2))</f>
        <v>var 25/24</v>
      </c>
    </row>
    <row r="141" spans="2:15" x14ac:dyDescent="0.25">
      <c r="B141" s="143" t="s">
        <v>71</v>
      </c>
      <c r="C141" s="144">
        <v>1507</v>
      </c>
      <c r="D141" s="145">
        <v>0.29913793103448283</v>
      </c>
      <c r="E141" s="144">
        <v>239</v>
      </c>
      <c r="F141" s="145">
        <f t="shared" ref="F141:L153" si="11">IFERROR(E141/C141-1,"-")</f>
        <v>-0.8414067684140677</v>
      </c>
      <c r="G141" s="144">
        <v>1070</v>
      </c>
      <c r="H141" s="145">
        <f t="shared" si="11"/>
        <v>3.476987447698745</v>
      </c>
      <c r="I141" s="144">
        <v>1623</v>
      </c>
      <c r="J141" s="145">
        <f t="shared" si="11"/>
        <v>0.51682242990654204</v>
      </c>
      <c r="K141" s="144">
        <v>1605</v>
      </c>
      <c r="L141" s="145">
        <f t="shared" si="11"/>
        <v>-1.1090573012939031E-2</v>
      </c>
      <c r="M141" s="144">
        <v>1749</v>
      </c>
      <c r="N141" s="145">
        <f t="shared" ref="N141:N147" si="12">IFERROR(M141/K141-1,"-")</f>
        <v>8.9719626168224265E-2</v>
      </c>
    </row>
    <row r="142" spans="2:15" x14ac:dyDescent="0.25">
      <c r="B142" s="143" t="s">
        <v>73</v>
      </c>
      <c r="C142" s="144">
        <v>1212</v>
      </c>
      <c r="D142" s="145">
        <v>1.6778523489932917E-2</v>
      </c>
      <c r="E142" s="144">
        <v>192</v>
      </c>
      <c r="F142" s="145">
        <f t="shared" si="11"/>
        <v>-0.84158415841584155</v>
      </c>
      <c r="G142" s="144">
        <v>1299</v>
      </c>
      <c r="H142" s="145">
        <f t="shared" si="11"/>
        <v>5.765625</v>
      </c>
      <c r="I142" s="144">
        <v>1902</v>
      </c>
      <c r="J142" s="145">
        <f t="shared" si="11"/>
        <v>0.46420323325635104</v>
      </c>
      <c r="K142" s="144">
        <v>2028</v>
      </c>
      <c r="L142" s="145">
        <f t="shared" si="11"/>
        <v>6.6246056782334417E-2</v>
      </c>
      <c r="M142" s="144">
        <v>1749</v>
      </c>
      <c r="N142" s="145">
        <f t="shared" si="12"/>
        <v>-0.1375739644970414</v>
      </c>
    </row>
    <row r="143" spans="2:15" x14ac:dyDescent="0.25">
      <c r="B143" s="143" t="s">
        <v>75</v>
      </c>
      <c r="C143" s="144">
        <v>620</v>
      </c>
      <c r="D143" s="145">
        <v>-0.53030303030303028</v>
      </c>
      <c r="E143" s="144">
        <v>316</v>
      </c>
      <c r="F143" s="145">
        <f t="shared" si="11"/>
        <v>-0.49032258064516132</v>
      </c>
      <c r="G143" s="144">
        <v>1553</v>
      </c>
      <c r="H143" s="145">
        <f t="shared" si="11"/>
        <v>3.9145569620253164</v>
      </c>
      <c r="I143" s="144">
        <v>2140</v>
      </c>
      <c r="J143" s="145">
        <f t="shared" si="11"/>
        <v>0.37797810688989064</v>
      </c>
      <c r="K143" s="144">
        <v>3428</v>
      </c>
      <c r="L143" s="145">
        <f t="shared" si="11"/>
        <v>0.60186915887850456</v>
      </c>
      <c r="M143" s="144"/>
      <c r="N143" s="145"/>
    </row>
    <row r="144" spans="2:15" x14ac:dyDescent="0.25">
      <c r="B144" s="143" t="s">
        <v>77</v>
      </c>
      <c r="C144" s="144">
        <v>0</v>
      </c>
      <c r="D144" s="145">
        <v>-1</v>
      </c>
      <c r="E144" s="144">
        <v>269</v>
      </c>
      <c r="F144" s="145" t="str">
        <f t="shared" si="11"/>
        <v>-</v>
      </c>
      <c r="G144" s="144">
        <v>1519</v>
      </c>
      <c r="H144" s="145">
        <f t="shared" si="11"/>
        <v>4.6468401486988844</v>
      </c>
      <c r="I144" s="144">
        <v>1573</v>
      </c>
      <c r="J144" s="145">
        <f t="shared" si="11"/>
        <v>3.5549703752468798E-2</v>
      </c>
      <c r="K144" s="144">
        <v>1590</v>
      </c>
      <c r="L144" s="145">
        <f t="shared" si="11"/>
        <v>1.0807374443738027E-2</v>
      </c>
      <c r="M144" s="144"/>
      <c r="N144" s="145"/>
    </row>
    <row r="145" spans="1:15" x14ac:dyDescent="0.25">
      <c r="B145" s="143" t="s">
        <v>79</v>
      </c>
      <c r="C145" s="144">
        <v>0</v>
      </c>
      <c r="D145" s="145">
        <v>-1</v>
      </c>
      <c r="E145" s="144">
        <v>262</v>
      </c>
      <c r="F145" s="145" t="str">
        <f t="shared" si="11"/>
        <v>-</v>
      </c>
      <c r="G145" s="144">
        <v>881</v>
      </c>
      <c r="H145" s="145">
        <f t="shared" si="11"/>
        <v>2.3625954198473282</v>
      </c>
      <c r="I145" s="144">
        <v>1613</v>
      </c>
      <c r="J145" s="145">
        <f t="shared" si="11"/>
        <v>0.83087400681044277</v>
      </c>
      <c r="K145" s="144">
        <v>1681</v>
      </c>
      <c r="L145" s="145">
        <f t="shared" si="11"/>
        <v>4.2157470551766885E-2</v>
      </c>
      <c r="M145" s="144"/>
      <c r="N145" s="145"/>
    </row>
    <row r="146" spans="1:15" x14ac:dyDescent="0.25">
      <c r="B146" s="143" t="s">
        <v>81</v>
      </c>
      <c r="C146" s="144">
        <v>0</v>
      </c>
      <c r="D146" s="145">
        <v>-1</v>
      </c>
      <c r="E146" s="144">
        <v>231</v>
      </c>
      <c r="F146" s="145" t="str">
        <f t="shared" si="11"/>
        <v>-</v>
      </c>
      <c r="G146" s="144">
        <v>1321</v>
      </c>
      <c r="H146" s="145">
        <f t="shared" si="11"/>
        <v>4.7186147186147185</v>
      </c>
      <c r="I146" s="144">
        <v>1398</v>
      </c>
      <c r="J146" s="145">
        <f t="shared" si="11"/>
        <v>5.8289174867524496E-2</v>
      </c>
      <c r="K146" s="144">
        <v>1391</v>
      </c>
      <c r="L146" s="145">
        <f t="shared" si="11"/>
        <v>-5.0071530758225569E-3</v>
      </c>
      <c r="M146" s="144"/>
      <c r="N146" s="145"/>
    </row>
    <row r="147" spans="1:15" x14ac:dyDescent="0.25">
      <c r="B147" s="143" t="s">
        <v>83</v>
      </c>
      <c r="C147" s="144">
        <v>0</v>
      </c>
      <c r="D147" s="145">
        <v>-1</v>
      </c>
      <c r="E147" s="144">
        <v>675</v>
      </c>
      <c r="F147" s="145" t="str">
        <f t="shared" si="11"/>
        <v>-</v>
      </c>
      <c r="G147" s="144">
        <v>1114</v>
      </c>
      <c r="H147" s="145">
        <f t="shared" si="11"/>
        <v>0.65037037037037027</v>
      </c>
      <c r="I147" s="144">
        <v>1435</v>
      </c>
      <c r="J147" s="145">
        <f t="shared" si="11"/>
        <v>0.28815080789946146</v>
      </c>
      <c r="K147" s="144">
        <v>1166</v>
      </c>
      <c r="L147" s="145">
        <f t="shared" si="11"/>
        <v>-0.18745644599303135</v>
      </c>
      <c r="M147" s="144"/>
      <c r="N147" s="145"/>
    </row>
    <row r="148" spans="1:15" x14ac:dyDescent="0.25">
      <c r="B148" s="143" t="s">
        <v>85</v>
      </c>
      <c r="C148" s="144">
        <v>902</v>
      </c>
      <c r="D148" s="145">
        <v>-0.17474839890210425</v>
      </c>
      <c r="E148" s="144">
        <v>905</v>
      </c>
      <c r="F148" s="145">
        <f t="shared" si="11"/>
        <v>3.3259423503326779E-3</v>
      </c>
      <c r="G148" s="144">
        <v>998</v>
      </c>
      <c r="H148" s="145">
        <f t="shared" si="11"/>
        <v>0.10276243093922655</v>
      </c>
      <c r="I148" s="144">
        <v>1506</v>
      </c>
      <c r="J148" s="145">
        <f t="shared" si="11"/>
        <v>0.50901803607214435</v>
      </c>
      <c r="K148" s="144">
        <v>1232</v>
      </c>
      <c r="L148" s="145">
        <f t="shared" si="11"/>
        <v>-0.18193891102257631</v>
      </c>
      <c r="M148" s="144"/>
      <c r="N148" s="145"/>
    </row>
    <row r="149" spans="1:15" x14ac:dyDescent="0.25">
      <c r="B149" s="143" t="s">
        <v>87</v>
      </c>
      <c r="C149" s="144">
        <v>76</v>
      </c>
      <c r="D149" s="145">
        <v>-0.94685314685314681</v>
      </c>
      <c r="E149" s="144">
        <v>827</v>
      </c>
      <c r="F149" s="145">
        <f t="shared" si="11"/>
        <v>9.8815789473684212</v>
      </c>
      <c r="G149" s="144">
        <v>1047</v>
      </c>
      <c r="H149" s="145">
        <f t="shared" si="11"/>
        <v>0.2660217654171706</v>
      </c>
      <c r="I149" s="144">
        <v>1465</v>
      </c>
      <c r="J149" s="145">
        <f t="shared" si="11"/>
        <v>0.39923591212989495</v>
      </c>
      <c r="K149" s="144">
        <v>1114</v>
      </c>
      <c r="L149" s="145">
        <f t="shared" si="11"/>
        <v>-0.23959044368600679</v>
      </c>
      <c r="M149" s="144"/>
      <c r="N149" s="145"/>
    </row>
    <row r="150" spans="1:15" x14ac:dyDescent="0.25">
      <c r="A150" s="149"/>
      <c r="B150" s="143" t="s">
        <v>89</v>
      </c>
      <c r="C150" s="144">
        <v>194</v>
      </c>
      <c r="D150" s="145">
        <v>-0.86694101508916321</v>
      </c>
      <c r="E150" s="144">
        <v>1854</v>
      </c>
      <c r="F150" s="145">
        <f t="shared" si="11"/>
        <v>8.5567010309278349</v>
      </c>
      <c r="G150" s="144">
        <v>1679</v>
      </c>
      <c r="H150" s="145">
        <f t="shared" si="11"/>
        <v>-9.4390507011866243E-2</v>
      </c>
      <c r="I150" s="144">
        <v>1982</v>
      </c>
      <c r="J150" s="145">
        <f t="shared" si="11"/>
        <v>0.18046456223942831</v>
      </c>
      <c r="K150" s="144">
        <v>1956</v>
      </c>
      <c r="L150" s="145">
        <f t="shared" si="11"/>
        <v>-1.3118062563067578E-2</v>
      </c>
      <c r="M150" s="144"/>
      <c r="N150" s="145"/>
    </row>
    <row r="151" spans="1:15" x14ac:dyDescent="0.25">
      <c r="B151" s="143" t="s">
        <v>91</v>
      </c>
      <c r="C151" s="144">
        <v>606</v>
      </c>
      <c r="D151" s="145">
        <v>-0.59491978609625673</v>
      </c>
      <c r="E151" s="144">
        <v>1955</v>
      </c>
      <c r="F151" s="145">
        <f t="shared" si="11"/>
        <v>2.226072607260726</v>
      </c>
      <c r="G151" s="144">
        <v>2421</v>
      </c>
      <c r="H151" s="145">
        <f t="shared" si="11"/>
        <v>0.23836317135549878</v>
      </c>
      <c r="I151" s="144">
        <v>2298</v>
      </c>
      <c r="J151" s="145">
        <f t="shared" si="11"/>
        <v>-5.0805452292441156E-2</v>
      </c>
      <c r="K151" s="144">
        <v>2484</v>
      </c>
      <c r="L151" s="145">
        <f t="shared" si="11"/>
        <v>8.0939947780678922E-2</v>
      </c>
      <c r="M151" s="144"/>
      <c r="N151" s="145"/>
    </row>
    <row r="152" spans="1:15" x14ac:dyDescent="0.25">
      <c r="B152" s="143" t="s">
        <v>93</v>
      </c>
      <c r="C152" s="144">
        <v>440</v>
      </c>
      <c r="D152" s="145">
        <v>-0.68023255813953487</v>
      </c>
      <c r="E152" s="144">
        <v>1573</v>
      </c>
      <c r="F152" s="145">
        <f t="shared" si="11"/>
        <v>2.5750000000000002</v>
      </c>
      <c r="G152" s="144">
        <v>1685</v>
      </c>
      <c r="H152" s="145">
        <f t="shared" si="11"/>
        <v>7.1201525746980243E-2</v>
      </c>
      <c r="I152" s="144">
        <v>1850</v>
      </c>
      <c r="J152" s="145">
        <f t="shared" si="11"/>
        <v>9.7922848664688367E-2</v>
      </c>
      <c r="K152" s="144">
        <v>1784</v>
      </c>
      <c r="L152" s="145">
        <f t="shared" si="11"/>
        <v>-3.5675675675675644E-2</v>
      </c>
      <c r="M152" s="144"/>
      <c r="N152" s="145"/>
    </row>
    <row r="153" spans="1:15" ht="15.75" x14ac:dyDescent="0.25">
      <c r="B153" s="146" t="s">
        <v>30</v>
      </c>
      <c r="C153" s="147">
        <v>6042</v>
      </c>
      <c r="D153" s="148">
        <v>-0.59968197177499505</v>
      </c>
      <c r="E153" s="147">
        <v>9298</v>
      </c>
      <c r="F153" s="148">
        <f t="shared" si="11"/>
        <v>0.53889440582588555</v>
      </c>
      <c r="G153" s="147">
        <v>16587</v>
      </c>
      <c r="H153" s="148">
        <f t="shared" si="11"/>
        <v>0.78393202839320275</v>
      </c>
      <c r="I153" s="147">
        <v>20785</v>
      </c>
      <c r="J153" s="148">
        <f t="shared" si="11"/>
        <v>0.25308976909628011</v>
      </c>
      <c r="K153" s="147">
        <v>21459</v>
      </c>
      <c r="L153" s="148">
        <f t="shared" si="11"/>
        <v>3.2427231176329174E-2</v>
      </c>
      <c r="M153" s="147">
        <v>3498</v>
      </c>
      <c r="N153" s="148">
        <v>-3.7159372419488079E-2</v>
      </c>
    </row>
    <row r="154" spans="1:15" ht="6" customHeight="1" x14ac:dyDescent="0.25"/>
    <row r="155" spans="1:15" x14ac:dyDescent="0.25">
      <c r="B155" s="129" t="s">
        <v>55</v>
      </c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</row>
    <row r="156" spans="1:15" x14ac:dyDescent="0.25">
      <c r="K156" s="149"/>
      <c r="N156" s="152"/>
    </row>
    <row r="158" spans="1:15" ht="48.75" customHeight="1" thickBot="1" x14ac:dyDescent="0.3">
      <c r="B158" s="12" t="s">
        <v>243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114</v>
      </c>
    </row>
    <row r="159" spans="1:15" ht="10.5" customHeight="1" thickBot="1" x14ac:dyDescent="0.3">
      <c r="B159" s="130"/>
      <c r="C159" s="131"/>
      <c r="D159" s="130"/>
      <c r="E159" s="130"/>
      <c r="F159" s="130"/>
      <c r="G159" s="130"/>
      <c r="H159" s="130"/>
      <c r="I159" s="130"/>
      <c r="J159" s="130"/>
      <c r="K159" s="130"/>
      <c r="L159" s="130"/>
      <c r="M159" s="4"/>
      <c r="N159" s="4"/>
      <c r="O159" s="1" t="s">
        <v>115</v>
      </c>
    </row>
    <row r="160" spans="1:15" ht="22.5" thickTop="1" thickBot="1" x14ac:dyDescent="0.3">
      <c r="B160" s="150" t="str">
        <f>C160</f>
        <v>Francia</v>
      </c>
      <c r="C160" s="133" t="s">
        <v>116</v>
      </c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</row>
    <row r="161" spans="2:14" ht="22.5" thickTop="1" thickBot="1" x14ac:dyDescent="0.3">
      <c r="B161" s="135"/>
      <c r="C161" s="136">
        <f>C$7</f>
        <v>2020</v>
      </c>
      <c r="D161" s="137"/>
      <c r="E161" s="136">
        <f>E$7</f>
        <v>2021</v>
      </c>
      <c r="F161" s="137"/>
      <c r="G161" s="136">
        <f>G$7</f>
        <v>2022</v>
      </c>
      <c r="H161" s="137"/>
      <c r="I161" s="136">
        <f>I$7</f>
        <v>2023</v>
      </c>
      <c r="J161" s="137"/>
      <c r="K161" s="136">
        <f>K$7</f>
        <v>2024</v>
      </c>
      <c r="L161" s="137"/>
      <c r="M161" s="136">
        <f>M$7</f>
        <v>2025</v>
      </c>
      <c r="N161" s="137"/>
    </row>
    <row r="162" spans="2:14" ht="16.5" thickTop="1" thickBot="1" x14ac:dyDescent="0.3">
      <c r="B162" s="107"/>
      <c r="C162" s="140" t="s">
        <v>69</v>
      </c>
      <c r="D162" s="141" t="str">
        <f>CONCATENATE("var ",RIGHT(C161,2),"/",RIGHT(C161-1,2))</f>
        <v>var 20/19</v>
      </c>
      <c r="E162" s="142" t="s">
        <v>69</v>
      </c>
      <c r="F162" s="141" t="str">
        <f>CONCATENATE("var ",RIGHT(E161,2),"/",RIGHT(E161-1,2))</f>
        <v>var 21/20</v>
      </c>
      <c r="G162" s="142" t="s">
        <v>69</v>
      </c>
      <c r="H162" s="141" t="str">
        <f>CONCATENATE("var ",RIGHT(G161,2),"/",RIGHT(G161-1,2))</f>
        <v>var 22/21</v>
      </c>
      <c r="I162" s="142" t="s">
        <v>69</v>
      </c>
      <c r="J162" s="141" t="str">
        <f>CONCATENATE("var ",RIGHT(I161,2),"/",RIGHT(I161-1,2))</f>
        <v>var 23/22</v>
      </c>
      <c r="K162" s="142" t="s">
        <v>69</v>
      </c>
      <c r="L162" s="141" t="str">
        <f>CONCATENATE("var ",RIGHT(K161,2),"/",RIGHT(K161-1,2))</f>
        <v>var 24/23</v>
      </c>
      <c r="M162" s="142" t="s">
        <v>69</v>
      </c>
      <c r="N162" s="141" t="str">
        <f>CONCATENATE("var ",RIGHT(M161,2),"/",RIGHT(M161-1,2))</f>
        <v>var 25/24</v>
      </c>
    </row>
    <row r="163" spans="2:14" x14ac:dyDescent="0.25">
      <c r="B163" s="143" t="s">
        <v>71</v>
      </c>
      <c r="C163" s="144">
        <v>1411</v>
      </c>
      <c r="D163" s="145">
        <v>0.10927672955974832</v>
      </c>
      <c r="E163" s="144">
        <v>1035</v>
      </c>
      <c r="F163" s="145">
        <f t="shared" ref="F163:L175" si="13">IFERROR(E163/C163-1,"-")</f>
        <v>-0.26647767540751244</v>
      </c>
      <c r="G163" s="144">
        <v>1353</v>
      </c>
      <c r="H163" s="145">
        <f t="shared" si="13"/>
        <v>0.30724637681159428</v>
      </c>
      <c r="I163" s="144">
        <v>1657</v>
      </c>
      <c r="J163" s="145">
        <f t="shared" si="13"/>
        <v>0.22468588322246852</v>
      </c>
      <c r="K163" s="144">
        <v>1470</v>
      </c>
      <c r="L163" s="145">
        <f t="shared" si="13"/>
        <v>-0.11285455642727826</v>
      </c>
      <c r="M163" s="144">
        <v>1563</v>
      </c>
      <c r="N163" s="145">
        <f t="shared" ref="N163:N169" si="14">IFERROR(M163/K163-1,"-")</f>
        <v>6.3265306122449072E-2</v>
      </c>
    </row>
    <row r="164" spans="2:14" x14ac:dyDescent="0.25">
      <c r="B164" s="143" t="s">
        <v>73</v>
      </c>
      <c r="C164" s="144">
        <v>1560</v>
      </c>
      <c r="D164" s="145">
        <v>-6.1936259771497304E-2</v>
      </c>
      <c r="E164" s="144">
        <v>945</v>
      </c>
      <c r="F164" s="145">
        <f t="shared" si="13"/>
        <v>-0.39423076923076927</v>
      </c>
      <c r="G164" s="144">
        <v>2904</v>
      </c>
      <c r="H164" s="145">
        <f t="shared" si="13"/>
        <v>2.0730158730158732</v>
      </c>
      <c r="I164" s="144">
        <v>2192</v>
      </c>
      <c r="J164" s="145">
        <f t="shared" si="13"/>
        <v>-0.24517906336088158</v>
      </c>
      <c r="K164" s="144">
        <v>2057</v>
      </c>
      <c r="L164" s="145">
        <f t="shared" si="13"/>
        <v>-6.1587591240875872E-2</v>
      </c>
      <c r="M164" s="144">
        <v>2346</v>
      </c>
      <c r="N164" s="145">
        <f t="shared" si="14"/>
        <v>0.14049586776859502</v>
      </c>
    </row>
    <row r="165" spans="2:14" x14ac:dyDescent="0.25">
      <c r="B165" s="143" t="s">
        <v>75</v>
      </c>
      <c r="C165" s="144">
        <v>592</v>
      </c>
      <c r="D165" s="145">
        <v>-0.64315852923447858</v>
      </c>
      <c r="E165" s="144">
        <v>728</v>
      </c>
      <c r="F165" s="145">
        <f t="shared" si="13"/>
        <v>0.22972972972972983</v>
      </c>
      <c r="G165" s="144">
        <v>2196</v>
      </c>
      <c r="H165" s="145">
        <f t="shared" si="13"/>
        <v>2.0164835164835164</v>
      </c>
      <c r="I165" s="144">
        <v>1764</v>
      </c>
      <c r="J165" s="145">
        <f t="shared" si="13"/>
        <v>-0.19672131147540983</v>
      </c>
      <c r="K165" s="144">
        <v>2459</v>
      </c>
      <c r="L165" s="145">
        <f t="shared" si="13"/>
        <v>0.39399092970521532</v>
      </c>
      <c r="M165" s="144"/>
      <c r="N165" s="145"/>
    </row>
    <row r="166" spans="2:14" x14ac:dyDescent="0.25">
      <c r="B166" s="143" t="s">
        <v>77</v>
      </c>
      <c r="C166" s="144">
        <v>0</v>
      </c>
      <c r="D166" s="145">
        <v>-1</v>
      </c>
      <c r="E166" s="144">
        <v>473</v>
      </c>
      <c r="F166" s="145" t="str">
        <f t="shared" si="13"/>
        <v>-</v>
      </c>
      <c r="G166" s="144">
        <v>2930</v>
      </c>
      <c r="H166" s="145">
        <f t="shared" si="13"/>
        <v>5.1945031712473577</v>
      </c>
      <c r="I166" s="144">
        <v>2972</v>
      </c>
      <c r="J166" s="145">
        <f t="shared" si="13"/>
        <v>1.4334470989761039E-2</v>
      </c>
      <c r="K166" s="144">
        <v>3165</v>
      </c>
      <c r="L166" s="145">
        <f t="shared" si="13"/>
        <v>6.4939434724091472E-2</v>
      </c>
      <c r="M166" s="144"/>
      <c r="N166" s="145"/>
    </row>
    <row r="167" spans="2:14" x14ac:dyDescent="0.25">
      <c r="B167" s="143" t="s">
        <v>79</v>
      </c>
      <c r="C167" s="144">
        <v>0</v>
      </c>
      <c r="D167" s="145">
        <v>-1</v>
      </c>
      <c r="E167" s="144">
        <v>899</v>
      </c>
      <c r="F167" s="145" t="str">
        <f t="shared" si="13"/>
        <v>-</v>
      </c>
      <c r="G167" s="144">
        <v>2517</v>
      </c>
      <c r="H167" s="145">
        <f t="shared" si="13"/>
        <v>1.799777530589544</v>
      </c>
      <c r="I167" s="144">
        <v>2516</v>
      </c>
      <c r="J167" s="145">
        <f t="shared" si="13"/>
        <v>-3.9729837107671528E-4</v>
      </c>
      <c r="K167" s="144">
        <v>2477</v>
      </c>
      <c r="L167" s="145">
        <f t="shared" si="13"/>
        <v>-1.5500794912559623E-2</v>
      </c>
      <c r="M167" s="144"/>
      <c r="N167" s="145"/>
    </row>
    <row r="168" spans="2:14" x14ac:dyDescent="0.25">
      <c r="B168" s="143" t="s">
        <v>81</v>
      </c>
      <c r="C168" s="144">
        <v>0</v>
      </c>
      <c r="D168" s="145">
        <v>-1</v>
      </c>
      <c r="E168" s="144">
        <v>377</v>
      </c>
      <c r="F168" s="145" t="str">
        <f t="shared" si="13"/>
        <v>-</v>
      </c>
      <c r="G168" s="144">
        <v>1955</v>
      </c>
      <c r="H168" s="145">
        <f t="shared" si="13"/>
        <v>4.1856763925729439</v>
      </c>
      <c r="I168" s="144">
        <v>1820</v>
      </c>
      <c r="J168" s="145">
        <f t="shared" si="13"/>
        <v>-6.9053708439897665E-2</v>
      </c>
      <c r="K168" s="144">
        <v>1716</v>
      </c>
      <c r="L168" s="145">
        <f t="shared" si="13"/>
        <v>-5.7142857142857162E-2</v>
      </c>
      <c r="M168" s="144"/>
      <c r="N168" s="145"/>
    </row>
    <row r="169" spans="2:14" x14ac:dyDescent="0.25">
      <c r="B169" s="143" t="s">
        <v>83</v>
      </c>
      <c r="C169" s="144">
        <v>0</v>
      </c>
      <c r="D169" s="145">
        <v>-1</v>
      </c>
      <c r="E169" s="144">
        <v>1143</v>
      </c>
      <c r="F169" s="145" t="str">
        <f t="shared" si="13"/>
        <v>-</v>
      </c>
      <c r="G169" s="144">
        <v>2623</v>
      </c>
      <c r="H169" s="145">
        <f t="shared" si="13"/>
        <v>1.294838145231846</v>
      </c>
      <c r="I169" s="144">
        <v>1969</v>
      </c>
      <c r="J169" s="145">
        <f t="shared" si="13"/>
        <v>-0.24933282500953102</v>
      </c>
      <c r="K169" s="144">
        <v>1892</v>
      </c>
      <c r="L169" s="145">
        <f t="shared" si="13"/>
        <v>-3.9106145251396662E-2</v>
      </c>
      <c r="M169" s="144"/>
      <c r="N169" s="145"/>
    </row>
    <row r="170" spans="2:14" x14ac:dyDescent="0.25">
      <c r="B170" s="143" t="s">
        <v>85</v>
      </c>
      <c r="C170" s="144">
        <v>877</v>
      </c>
      <c r="D170" s="145">
        <v>-0.5550481988838154</v>
      </c>
      <c r="E170" s="144">
        <v>1745</v>
      </c>
      <c r="F170" s="145">
        <f t="shared" si="13"/>
        <v>0.98973774230330669</v>
      </c>
      <c r="G170" s="144">
        <v>2466</v>
      </c>
      <c r="H170" s="145">
        <f t="shared" si="13"/>
        <v>0.41318051575931225</v>
      </c>
      <c r="I170" s="144">
        <v>2255</v>
      </c>
      <c r="J170" s="145">
        <f t="shared" si="13"/>
        <v>-8.5563665855636684E-2</v>
      </c>
      <c r="K170" s="144">
        <v>2125</v>
      </c>
      <c r="L170" s="145">
        <f t="shared" si="13"/>
        <v>-5.7649667405764937E-2</v>
      </c>
      <c r="M170" s="144"/>
      <c r="N170" s="145"/>
    </row>
    <row r="171" spans="2:14" x14ac:dyDescent="0.25">
      <c r="B171" s="143" t="s">
        <v>87</v>
      </c>
      <c r="C171" s="144">
        <v>256</v>
      </c>
      <c r="D171" s="145">
        <v>-0.83079973562458687</v>
      </c>
      <c r="E171" s="144">
        <v>1185</v>
      </c>
      <c r="F171" s="145">
        <f t="shared" si="13"/>
        <v>3.62890625</v>
      </c>
      <c r="G171" s="144">
        <v>1641</v>
      </c>
      <c r="H171" s="145">
        <f t="shared" si="13"/>
        <v>0.38481012658227853</v>
      </c>
      <c r="I171" s="144">
        <v>2059</v>
      </c>
      <c r="J171" s="145">
        <f t="shared" si="13"/>
        <v>0.25472273004265689</v>
      </c>
      <c r="K171" s="144">
        <v>1668</v>
      </c>
      <c r="L171" s="145">
        <f t="shared" si="13"/>
        <v>-0.18989800874210783</v>
      </c>
      <c r="M171" s="144"/>
      <c r="N171" s="145"/>
    </row>
    <row r="172" spans="2:14" x14ac:dyDescent="0.25">
      <c r="B172" s="143" t="s">
        <v>89</v>
      </c>
      <c r="C172" s="144">
        <v>841</v>
      </c>
      <c r="D172" s="145">
        <v>-0.57309644670050763</v>
      </c>
      <c r="E172" s="144">
        <v>2808</v>
      </c>
      <c r="F172" s="145">
        <f t="shared" si="13"/>
        <v>2.3388822829964329</v>
      </c>
      <c r="G172" s="144">
        <v>2797</v>
      </c>
      <c r="H172" s="145">
        <f t="shared" si="13"/>
        <v>-3.9173789173788665E-3</v>
      </c>
      <c r="I172" s="144">
        <v>2556</v>
      </c>
      <c r="J172" s="145">
        <f t="shared" si="13"/>
        <v>-8.6163746871648184E-2</v>
      </c>
      <c r="K172" s="144">
        <v>2794</v>
      </c>
      <c r="L172" s="145">
        <f t="shared" si="13"/>
        <v>9.3114241001564846E-2</v>
      </c>
      <c r="M172" s="144"/>
      <c r="N172" s="145"/>
    </row>
    <row r="173" spans="2:14" x14ac:dyDescent="0.25">
      <c r="B173" s="143" t="s">
        <v>91</v>
      </c>
      <c r="C173" s="144">
        <v>60</v>
      </c>
      <c r="D173" s="145">
        <v>-0.94565217391304346</v>
      </c>
      <c r="E173" s="144">
        <v>2009</v>
      </c>
      <c r="F173" s="145">
        <f t="shared" si="13"/>
        <v>32.483333333333334</v>
      </c>
      <c r="G173" s="144">
        <v>1616</v>
      </c>
      <c r="H173" s="145">
        <f t="shared" si="13"/>
        <v>-0.19561971129915379</v>
      </c>
      <c r="I173" s="144">
        <v>1504</v>
      </c>
      <c r="J173" s="145">
        <f t="shared" si="13"/>
        <v>-6.9306930693069257E-2</v>
      </c>
      <c r="K173" s="144">
        <v>1368</v>
      </c>
      <c r="L173" s="145">
        <f t="shared" si="13"/>
        <v>-9.0425531914893664E-2</v>
      </c>
      <c r="M173" s="144"/>
      <c r="N173" s="145"/>
    </row>
    <row r="174" spans="2:14" x14ac:dyDescent="0.25">
      <c r="B174" s="143" t="s">
        <v>93</v>
      </c>
      <c r="C174" s="144">
        <v>767</v>
      </c>
      <c r="D174" s="145">
        <v>-0.42069486404833834</v>
      </c>
      <c r="E174" s="144">
        <v>1899</v>
      </c>
      <c r="F174" s="145">
        <f t="shared" si="13"/>
        <v>1.4758800521512385</v>
      </c>
      <c r="G174" s="144">
        <v>1942</v>
      </c>
      <c r="H174" s="145">
        <f t="shared" si="13"/>
        <v>2.2643496577145816E-2</v>
      </c>
      <c r="I174" s="144">
        <v>1825</v>
      </c>
      <c r="J174" s="145">
        <f t="shared" si="13"/>
        <v>-6.0247167868177187E-2</v>
      </c>
      <c r="K174" s="144">
        <v>1388</v>
      </c>
      <c r="L174" s="145">
        <f t="shared" si="13"/>
        <v>-0.23945205479452059</v>
      </c>
      <c r="M174" s="144"/>
      <c r="N174" s="145"/>
    </row>
    <row r="175" spans="2:14" ht="15.75" x14ac:dyDescent="0.25">
      <c r="B175" s="146" t="s">
        <v>30</v>
      </c>
      <c r="C175" s="147">
        <v>6586</v>
      </c>
      <c r="D175" s="148">
        <v>-0.6643563347263276</v>
      </c>
      <c r="E175" s="147">
        <v>15246</v>
      </c>
      <c r="F175" s="148">
        <f t="shared" si="13"/>
        <v>1.3149104160340115</v>
      </c>
      <c r="G175" s="147">
        <v>26940</v>
      </c>
      <c r="H175" s="148">
        <f t="shared" si="13"/>
        <v>0.7670208579299489</v>
      </c>
      <c r="I175" s="147">
        <v>25089</v>
      </c>
      <c r="J175" s="148">
        <f t="shared" si="13"/>
        <v>-6.8708240534521181E-2</v>
      </c>
      <c r="K175" s="147">
        <v>24579</v>
      </c>
      <c r="L175" s="148">
        <f t="shared" si="13"/>
        <v>-2.0327633624297459E-2</v>
      </c>
      <c r="M175" s="147">
        <v>3909</v>
      </c>
      <c r="N175" s="148">
        <v>0.10830734335129</v>
      </c>
    </row>
    <row r="176" spans="2:14" ht="6" customHeight="1" x14ac:dyDescent="0.25"/>
    <row r="177" spans="1:15" x14ac:dyDescent="0.25">
      <c r="B177" s="129" t="s">
        <v>55</v>
      </c>
      <c r="C177" s="129"/>
      <c r="D177" s="129"/>
      <c r="E177" s="129"/>
      <c r="F177" s="129"/>
      <c r="G177" s="129"/>
      <c r="H177" s="129"/>
      <c r="I177" s="129"/>
      <c r="J177" s="129"/>
      <c r="K177" s="153"/>
      <c r="L177" s="129"/>
      <c r="M177" s="129"/>
      <c r="N177" s="129"/>
    </row>
    <row r="180" spans="1:15" ht="48.75" customHeight="1" thickBot="1" x14ac:dyDescent="0.3">
      <c r="B180" s="12" t="s">
        <v>244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117</v>
      </c>
    </row>
    <row r="181" spans="1:15" ht="10.5" customHeight="1" thickBot="1" x14ac:dyDescent="0.3">
      <c r="B181" s="130"/>
      <c r="C181" s="131"/>
      <c r="D181" s="130"/>
      <c r="E181" s="130"/>
      <c r="F181" s="130"/>
      <c r="G181" s="130"/>
      <c r="H181" s="130"/>
      <c r="I181" s="130"/>
      <c r="J181" s="130"/>
      <c r="K181" s="130"/>
      <c r="L181" s="130"/>
      <c r="M181" s="4"/>
      <c r="N181" s="4"/>
      <c r="O181" s="1" t="s">
        <v>118</v>
      </c>
    </row>
    <row r="182" spans="1:15" ht="22.5" thickTop="1" thickBot="1" x14ac:dyDescent="0.3">
      <c r="B182" s="150" t="str">
        <f>C182</f>
        <v>Bélgica</v>
      </c>
      <c r="C182" s="133" t="s">
        <v>119</v>
      </c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</row>
    <row r="183" spans="1:15" ht="22.5" thickTop="1" thickBot="1" x14ac:dyDescent="0.3">
      <c r="B183" s="135"/>
      <c r="C183" s="136">
        <f>C$7</f>
        <v>2020</v>
      </c>
      <c r="D183" s="137"/>
      <c r="E183" s="136">
        <f>E$7</f>
        <v>2021</v>
      </c>
      <c r="F183" s="137"/>
      <c r="G183" s="136">
        <f>G$7</f>
        <v>2022</v>
      </c>
      <c r="H183" s="137"/>
      <c r="I183" s="136">
        <f>I$7</f>
        <v>2023</v>
      </c>
      <c r="J183" s="137"/>
      <c r="K183" s="136">
        <f>K$7</f>
        <v>2024</v>
      </c>
      <c r="L183" s="137"/>
      <c r="M183" s="136">
        <f>M$7</f>
        <v>2025</v>
      </c>
      <c r="N183" s="137"/>
    </row>
    <row r="184" spans="1:15" ht="16.5" thickTop="1" thickBot="1" x14ac:dyDescent="0.3">
      <c r="B184" s="107"/>
      <c r="C184" s="140" t="s">
        <v>69</v>
      </c>
      <c r="D184" s="141" t="str">
        <f>CONCATENATE("var ",RIGHT(C183,2),"/",RIGHT(C183-1,2))</f>
        <v>var 20/19</v>
      </c>
      <c r="E184" s="142" t="s">
        <v>69</v>
      </c>
      <c r="F184" s="141" t="str">
        <f>CONCATENATE("var ",RIGHT(E183,2),"/",RIGHT(E183-1,2))</f>
        <v>var 21/20</v>
      </c>
      <c r="G184" s="142" t="s">
        <v>69</v>
      </c>
      <c r="H184" s="141" t="str">
        <f>CONCATENATE("var ",RIGHT(G183,2),"/",RIGHT(G183-1,2))</f>
        <v>var 22/21</v>
      </c>
      <c r="I184" s="142" t="s">
        <v>69</v>
      </c>
      <c r="J184" s="141" t="str">
        <f>CONCATENATE("var ",RIGHT(I183,2),"/",RIGHT(I183-1,2))</f>
        <v>var 23/22</v>
      </c>
      <c r="K184" s="142" t="s">
        <v>69</v>
      </c>
      <c r="L184" s="141" t="str">
        <f>CONCATENATE("var ",RIGHT(K183,2),"/",RIGHT(K183-1,2))</f>
        <v>var 24/23</v>
      </c>
      <c r="M184" s="142" t="s">
        <v>69</v>
      </c>
      <c r="N184" s="141" t="str">
        <f>CONCATENATE("var ",RIGHT(M183,2),"/",RIGHT(M183-1,2))</f>
        <v>var 25/24</v>
      </c>
    </row>
    <row r="185" spans="1:15" x14ac:dyDescent="0.25">
      <c r="A185" s="149"/>
      <c r="B185" s="143" t="s">
        <v>71</v>
      </c>
      <c r="C185" s="144">
        <v>313</v>
      </c>
      <c r="D185" s="145">
        <v>1.6233766233766156E-2</v>
      </c>
      <c r="E185" s="144">
        <v>175</v>
      </c>
      <c r="F185" s="145">
        <f t="shared" ref="F185:L197" si="15">IFERROR(E185/C185-1,"-")</f>
        <v>-0.4408945686900958</v>
      </c>
      <c r="G185" s="144">
        <v>418</v>
      </c>
      <c r="H185" s="145">
        <f t="shared" si="15"/>
        <v>1.3885714285714288</v>
      </c>
      <c r="I185" s="144">
        <v>363</v>
      </c>
      <c r="J185" s="145">
        <f t="shared" si="15"/>
        <v>-0.13157894736842102</v>
      </c>
      <c r="K185" s="144">
        <v>373</v>
      </c>
      <c r="L185" s="145">
        <f t="shared" si="15"/>
        <v>2.7548209366391241E-2</v>
      </c>
      <c r="M185" s="144">
        <v>326</v>
      </c>
      <c r="N185" s="145">
        <f t="shared" ref="N185:N191" si="16">IFERROR(M185/K185-1,"-")</f>
        <v>-0.12600536193029488</v>
      </c>
    </row>
    <row r="186" spans="1:15" x14ac:dyDescent="0.25">
      <c r="B186" s="143" t="s">
        <v>73</v>
      </c>
      <c r="C186" s="144">
        <v>321</v>
      </c>
      <c r="D186" s="145">
        <v>7.0000000000000062E-2</v>
      </c>
      <c r="E186" s="144">
        <v>18</v>
      </c>
      <c r="F186" s="145">
        <f t="shared" si="15"/>
        <v>-0.94392523364485981</v>
      </c>
      <c r="G186" s="144">
        <v>389</v>
      </c>
      <c r="H186" s="145">
        <f t="shared" si="15"/>
        <v>20.611111111111111</v>
      </c>
      <c r="I186" s="144">
        <v>445</v>
      </c>
      <c r="J186" s="145">
        <f t="shared" si="15"/>
        <v>0.14395886889460163</v>
      </c>
      <c r="K186" s="144">
        <v>462</v>
      </c>
      <c r="L186" s="145">
        <f t="shared" si="15"/>
        <v>3.8202247191011285E-2</v>
      </c>
      <c r="M186" s="144">
        <v>351</v>
      </c>
      <c r="N186" s="145">
        <f t="shared" si="16"/>
        <v>-0.24025974025974028</v>
      </c>
    </row>
    <row r="187" spans="1:15" x14ac:dyDescent="0.25">
      <c r="B187" s="143" t="s">
        <v>75</v>
      </c>
      <c r="C187" s="144">
        <v>227</v>
      </c>
      <c r="D187" s="145">
        <v>-0.38482384823848237</v>
      </c>
      <c r="E187" s="144">
        <v>20</v>
      </c>
      <c r="F187" s="145">
        <f t="shared" si="15"/>
        <v>-0.91189427312775329</v>
      </c>
      <c r="G187" s="144">
        <v>354</v>
      </c>
      <c r="H187" s="145">
        <f t="shared" si="15"/>
        <v>16.7</v>
      </c>
      <c r="I187" s="144">
        <v>318</v>
      </c>
      <c r="J187" s="145">
        <f t="shared" si="15"/>
        <v>-0.10169491525423724</v>
      </c>
      <c r="K187" s="144">
        <v>592</v>
      </c>
      <c r="L187" s="145">
        <f t="shared" si="15"/>
        <v>0.86163522012578619</v>
      </c>
      <c r="M187" s="144"/>
      <c r="N187" s="145"/>
    </row>
    <row r="188" spans="1:15" x14ac:dyDescent="0.25">
      <c r="B188" s="143" t="s">
        <v>77</v>
      </c>
      <c r="C188" s="144">
        <v>0</v>
      </c>
      <c r="D188" s="145">
        <v>-1</v>
      </c>
      <c r="E188" s="144">
        <v>33</v>
      </c>
      <c r="F188" s="145" t="str">
        <f t="shared" si="15"/>
        <v>-</v>
      </c>
      <c r="G188" s="144">
        <v>556</v>
      </c>
      <c r="H188" s="145">
        <f t="shared" si="15"/>
        <v>15.848484848484848</v>
      </c>
      <c r="I188" s="144">
        <v>355</v>
      </c>
      <c r="J188" s="145">
        <f t="shared" si="15"/>
        <v>-0.36151079136690645</v>
      </c>
      <c r="K188" s="144">
        <v>404</v>
      </c>
      <c r="L188" s="145">
        <f t="shared" si="15"/>
        <v>0.13802816901408455</v>
      </c>
      <c r="M188" s="144"/>
      <c r="N188" s="145"/>
    </row>
    <row r="189" spans="1:15" x14ac:dyDescent="0.25">
      <c r="B189" s="143" t="s">
        <v>79</v>
      </c>
      <c r="C189" s="144">
        <v>0</v>
      </c>
      <c r="D189" s="145">
        <v>-1</v>
      </c>
      <c r="E189" s="144">
        <v>120</v>
      </c>
      <c r="F189" s="145" t="str">
        <f t="shared" si="15"/>
        <v>-</v>
      </c>
      <c r="G189" s="144">
        <v>214</v>
      </c>
      <c r="H189" s="145">
        <f t="shared" si="15"/>
        <v>0.78333333333333344</v>
      </c>
      <c r="I189" s="144">
        <v>518</v>
      </c>
      <c r="J189" s="145">
        <f t="shared" si="15"/>
        <v>1.4205607476635516</v>
      </c>
      <c r="K189" s="144">
        <v>597</v>
      </c>
      <c r="L189" s="145">
        <f t="shared" si="15"/>
        <v>0.15250965250965254</v>
      </c>
      <c r="M189" s="144"/>
      <c r="N189" s="145"/>
    </row>
    <row r="190" spans="1:15" x14ac:dyDescent="0.25">
      <c r="B190" s="143" t="s">
        <v>120</v>
      </c>
      <c r="C190" s="144">
        <v>0</v>
      </c>
      <c r="D190" s="145">
        <v>-1</v>
      </c>
      <c r="E190" s="144">
        <v>86</v>
      </c>
      <c r="F190" s="145" t="str">
        <f t="shared" si="15"/>
        <v>-</v>
      </c>
      <c r="G190" s="144">
        <v>248</v>
      </c>
      <c r="H190" s="145">
        <f t="shared" si="15"/>
        <v>1.8837209302325579</v>
      </c>
      <c r="I190" s="144">
        <v>365</v>
      </c>
      <c r="J190" s="145">
        <f t="shared" si="15"/>
        <v>0.47177419354838701</v>
      </c>
      <c r="K190" s="144">
        <v>533</v>
      </c>
      <c r="L190" s="145">
        <f t="shared" si="15"/>
        <v>0.46027397260273983</v>
      </c>
      <c r="M190" s="144"/>
      <c r="N190" s="145"/>
    </row>
    <row r="191" spans="1:15" x14ac:dyDescent="0.25">
      <c r="B191" s="143" t="s">
        <v>83</v>
      </c>
      <c r="C191" s="144">
        <v>0</v>
      </c>
      <c r="D191" s="145">
        <v>-1</v>
      </c>
      <c r="E191" s="144">
        <v>202</v>
      </c>
      <c r="F191" s="145" t="str">
        <f t="shared" si="15"/>
        <v>-</v>
      </c>
      <c r="G191" s="144">
        <v>528</v>
      </c>
      <c r="H191" s="145">
        <f t="shared" si="15"/>
        <v>1.613861386138614</v>
      </c>
      <c r="I191" s="144">
        <v>693</v>
      </c>
      <c r="J191" s="145">
        <f t="shared" si="15"/>
        <v>0.3125</v>
      </c>
      <c r="K191" s="144">
        <v>628</v>
      </c>
      <c r="L191" s="145">
        <f t="shared" si="15"/>
        <v>-9.3795093795093765E-2</v>
      </c>
      <c r="M191" s="144"/>
      <c r="N191" s="145"/>
    </row>
    <row r="192" spans="1:15" x14ac:dyDescent="0.25">
      <c r="B192" s="143" t="s">
        <v>85</v>
      </c>
      <c r="C192" s="144">
        <v>538</v>
      </c>
      <c r="D192" s="145">
        <v>0.41578947368421049</v>
      </c>
      <c r="E192" s="144">
        <v>605</v>
      </c>
      <c r="F192" s="145">
        <f t="shared" si="15"/>
        <v>0.12453531598513012</v>
      </c>
      <c r="G192" s="144">
        <v>262</v>
      </c>
      <c r="H192" s="145">
        <f t="shared" si="15"/>
        <v>-0.56694214876033056</v>
      </c>
      <c r="I192" s="144">
        <v>497</v>
      </c>
      <c r="J192" s="145">
        <f t="shared" si="15"/>
        <v>0.89694656488549618</v>
      </c>
      <c r="K192" s="144">
        <v>486</v>
      </c>
      <c r="L192" s="145">
        <f t="shared" si="15"/>
        <v>-2.2132796780684139E-2</v>
      </c>
      <c r="M192" s="144"/>
      <c r="N192" s="145"/>
    </row>
    <row r="193" spans="2:15" x14ac:dyDescent="0.25">
      <c r="B193" s="143" t="s">
        <v>87</v>
      </c>
      <c r="C193" s="144">
        <v>168</v>
      </c>
      <c r="D193" s="145">
        <v>-0.54959785522788196</v>
      </c>
      <c r="E193" s="144">
        <v>500</v>
      </c>
      <c r="F193" s="145">
        <f t="shared" si="15"/>
        <v>1.9761904761904763</v>
      </c>
      <c r="G193" s="144">
        <v>331</v>
      </c>
      <c r="H193" s="145">
        <f t="shared" si="15"/>
        <v>-0.33799999999999997</v>
      </c>
      <c r="I193" s="144">
        <v>339</v>
      </c>
      <c r="J193" s="145">
        <f t="shared" si="15"/>
        <v>2.4169184290030232E-2</v>
      </c>
      <c r="K193" s="144">
        <v>217</v>
      </c>
      <c r="L193" s="145">
        <f t="shared" si="15"/>
        <v>-0.35988200589970498</v>
      </c>
      <c r="M193" s="144"/>
      <c r="N193" s="145"/>
    </row>
    <row r="194" spans="2:15" x14ac:dyDescent="0.25">
      <c r="B194" s="143" t="s">
        <v>89</v>
      </c>
      <c r="C194" s="144">
        <v>84</v>
      </c>
      <c r="D194" s="145">
        <v>-0.69117647058823528</v>
      </c>
      <c r="E194" s="144">
        <v>408</v>
      </c>
      <c r="F194" s="145">
        <f t="shared" si="15"/>
        <v>3.8571428571428568</v>
      </c>
      <c r="G194" s="144">
        <v>379</v>
      </c>
      <c r="H194" s="145">
        <f t="shared" si="15"/>
        <v>-7.1078431372548989E-2</v>
      </c>
      <c r="I194" s="144">
        <v>638</v>
      </c>
      <c r="J194" s="145">
        <f t="shared" si="15"/>
        <v>0.68337730870712399</v>
      </c>
      <c r="K194" s="144">
        <v>350</v>
      </c>
      <c r="L194" s="145">
        <f t="shared" si="15"/>
        <v>-0.45141065830721006</v>
      </c>
      <c r="M194" s="144"/>
      <c r="N194" s="145"/>
    </row>
    <row r="195" spans="2:15" x14ac:dyDescent="0.25">
      <c r="B195" s="143" t="s">
        <v>91</v>
      </c>
      <c r="C195" s="144">
        <v>72</v>
      </c>
      <c r="D195" s="145">
        <v>-0.77500000000000002</v>
      </c>
      <c r="E195" s="144">
        <v>628</v>
      </c>
      <c r="F195" s="145">
        <f t="shared" si="15"/>
        <v>7.7222222222222214</v>
      </c>
      <c r="G195" s="144">
        <v>412</v>
      </c>
      <c r="H195" s="145">
        <f t="shared" si="15"/>
        <v>-0.3439490445859873</v>
      </c>
      <c r="I195" s="144">
        <v>437</v>
      </c>
      <c r="J195" s="145">
        <f t="shared" si="15"/>
        <v>6.0679611650485521E-2</v>
      </c>
      <c r="K195" s="144">
        <v>424</v>
      </c>
      <c r="L195" s="145">
        <f t="shared" si="15"/>
        <v>-2.9748283752860427E-2</v>
      </c>
      <c r="M195" s="144"/>
      <c r="N195" s="145"/>
    </row>
    <row r="196" spans="2:15" x14ac:dyDescent="0.25">
      <c r="B196" s="143" t="s">
        <v>93</v>
      </c>
      <c r="C196" s="144">
        <v>126</v>
      </c>
      <c r="D196" s="145">
        <v>-0.70833333333333326</v>
      </c>
      <c r="E196" s="144">
        <v>549</v>
      </c>
      <c r="F196" s="145">
        <f t="shared" si="15"/>
        <v>3.3571428571428568</v>
      </c>
      <c r="G196" s="144">
        <v>478</v>
      </c>
      <c r="H196" s="145">
        <f t="shared" si="15"/>
        <v>-0.12932604735883424</v>
      </c>
      <c r="I196" s="144">
        <v>522</v>
      </c>
      <c r="J196" s="145">
        <f t="shared" si="15"/>
        <v>9.2050209205020828E-2</v>
      </c>
      <c r="K196" s="144">
        <v>497</v>
      </c>
      <c r="L196" s="145">
        <f t="shared" si="15"/>
        <v>-4.789272030651337E-2</v>
      </c>
      <c r="M196" s="144"/>
      <c r="N196" s="145"/>
    </row>
    <row r="197" spans="2:15" ht="15.75" x14ac:dyDescent="0.25">
      <c r="B197" s="146" t="s">
        <v>30</v>
      </c>
      <c r="C197" s="147">
        <v>1935</v>
      </c>
      <c r="D197" s="148">
        <v>-0.5420118343195266</v>
      </c>
      <c r="E197" s="147">
        <v>3344</v>
      </c>
      <c r="F197" s="148">
        <f t="shared" si="15"/>
        <v>0.72816537467700249</v>
      </c>
      <c r="G197" s="147">
        <v>4569</v>
      </c>
      <c r="H197" s="148">
        <f t="shared" si="15"/>
        <v>0.36632775119617222</v>
      </c>
      <c r="I197" s="147">
        <v>5490</v>
      </c>
      <c r="J197" s="148">
        <f t="shared" si="15"/>
        <v>0.20157583716349303</v>
      </c>
      <c r="K197" s="147">
        <v>5563</v>
      </c>
      <c r="L197" s="148">
        <f t="shared" si="15"/>
        <v>1.3296903460837894E-2</v>
      </c>
      <c r="M197" s="147">
        <v>677</v>
      </c>
      <c r="N197" s="148">
        <v>-0.18922155688622755</v>
      </c>
    </row>
    <row r="198" spans="2:15" ht="6" customHeight="1" x14ac:dyDescent="0.25"/>
    <row r="199" spans="2:15" x14ac:dyDescent="0.25">
      <c r="B199" s="129" t="s">
        <v>55</v>
      </c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</row>
    <row r="200" spans="2:15" x14ac:dyDescent="0.25">
      <c r="K200" s="149"/>
    </row>
    <row r="201" spans="2:15" x14ac:dyDescent="0.25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2:15" ht="48.75" customHeight="1" thickBot="1" x14ac:dyDescent="0.3">
      <c r="B202" s="12" t="s">
        <v>245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121</v>
      </c>
    </row>
    <row r="203" spans="2:15" ht="10.5" customHeight="1" thickBot="1" x14ac:dyDescent="0.3">
      <c r="B203" s="130"/>
      <c r="C203" s="131"/>
      <c r="D203" s="130"/>
      <c r="E203" s="130"/>
      <c r="F203" s="130"/>
      <c r="G203" s="130"/>
      <c r="H203" s="130"/>
      <c r="I203" s="130"/>
      <c r="J203" s="130"/>
      <c r="K203" s="130"/>
      <c r="L203" s="130"/>
      <c r="M203" s="4"/>
      <c r="N203" s="4"/>
      <c r="O203" s="1" t="s">
        <v>122</v>
      </c>
    </row>
    <row r="204" spans="2:15" ht="22.5" thickTop="1" thickBot="1" x14ac:dyDescent="0.3">
      <c r="B204" s="150" t="str">
        <f>C204</f>
        <v>Países Bajos</v>
      </c>
      <c r="C204" s="133" t="s">
        <v>123</v>
      </c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</row>
    <row r="205" spans="2:15" ht="22.5" thickTop="1" thickBot="1" x14ac:dyDescent="0.3">
      <c r="B205" s="135"/>
      <c r="C205" s="136">
        <f>C$7</f>
        <v>2020</v>
      </c>
      <c r="D205" s="137"/>
      <c r="E205" s="136">
        <f>E$7</f>
        <v>2021</v>
      </c>
      <c r="F205" s="137"/>
      <c r="G205" s="136">
        <f>G$7</f>
        <v>2022</v>
      </c>
      <c r="H205" s="137"/>
      <c r="I205" s="136">
        <f>I$7</f>
        <v>2023</v>
      </c>
      <c r="J205" s="137"/>
      <c r="K205" s="136">
        <f>K$7</f>
        <v>2024</v>
      </c>
      <c r="L205" s="137"/>
      <c r="M205" s="136">
        <f>M$7</f>
        <v>2025</v>
      </c>
      <c r="N205" s="137"/>
    </row>
    <row r="206" spans="2:15" ht="16.5" thickTop="1" thickBot="1" x14ac:dyDescent="0.3">
      <c r="B206" s="107"/>
      <c r="C206" s="140" t="s">
        <v>69</v>
      </c>
      <c r="D206" s="141" t="str">
        <f>CONCATENATE("var ",RIGHT(C205,2),"/",RIGHT(C205-1,2))</f>
        <v>var 20/19</v>
      </c>
      <c r="E206" s="142" t="s">
        <v>69</v>
      </c>
      <c r="F206" s="141" t="str">
        <f>CONCATENATE("var ",RIGHT(E205,2),"/",RIGHT(E205-1,2))</f>
        <v>var 21/20</v>
      </c>
      <c r="G206" s="142" t="s">
        <v>69</v>
      </c>
      <c r="H206" s="141" t="str">
        <f>CONCATENATE("var ",RIGHT(G205,2),"/",RIGHT(G205-1,2))</f>
        <v>var 22/21</v>
      </c>
      <c r="I206" s="142" t="s">
        <v>69</v>
      </c>
      <c r="J206" s="141" t="str">
        <f>CONCATENATE("var ",RIGHT(I205,2),"/",RIGHT(I205-1,2))</f>
        <v>var 23/22</v>
      </c>
      <c r="K206" s="142" t="s">
        <v>69</v>
      </c>
      <c r="L206" s="141" t="str">
        <f>CONCATENATE("var ",RIGHT(K205,2),"/",RIGHT(K205-1,2))</f>
        <v>var 24/23</v>
      </c>
      <c r="M206" s="142" t="s">
        <v>69</v>
      </c>
      <c r="N206" s="141" t="str">
        <f>CONCATENATE("var ",RIGHT(M205,2),"/",RIGHT(M205-1,2))</f>
        <v>var 25/24</v>
      </c>
    </row>
    <row r="207" spans="2:15" x14ac:dyDescent="0.25">
      <c r="B207" s="143" t="s">
        <v>71</v>
      </c>
      <c r="C207" s="144">
        <v>349</v>
      </c>
      <c r="D207" s="145">
        <v>0.26909090909090905</v>
      </c>
      <c r="E207" s="144">
        <v>32</v>
      </c>
      <c r="F207" s="145">
        <f t="shared" ref="F207:L219" si="17">IFERROR(E207/C207-1,"-")</f>
        <v>-0.90830945558739251</v>
      </c>
      <c r="G207" s="144">
        <v>928</v>
      </c>
      <c r="H207" s="145">
        <f t="shared" si="17"/>
        <v>28</v>
      </c>
      <c r="I207" s="144">
        <v>676</v>
      </c>
      <c r="J207" s="145">
        <f t="shared" si="17"/>
        <v>-0.27155172413793105</v>
      </c>
      <c r="K207" s="144">
        <v>554</v>
      </c>
      <c r="L207" s="145">
        <f t="shared" si="17"/>
        <v>-0.18047337278106512</v>
      </c>
      <c r="M207" s="144">
        <v>512</v>
      </c>
      <c r="N207" s="145">
        <f t="shared" ref="N207:N213" si="18">IFERROR(M207/K207-1,"-")</f>
        <v>-7.5812274368231014E-2</v>
      </c>
    </row>
    <row r="208" spans="2:15" x14ac:dyDescent="0.25">
      <c r="B208" s="143" t="s">
        <v>73</v>
      </c>
      <c r="C208" s="144">
        <v>262</v>
      </c>
      <c r="D208" s="145">
        <v>-0.17610062893081757</v>
      </c>
      <c r="E208" s="144">
        <v>43</v>
      </c>
      <c r="F208" s="145">
        <f t="shared" si="17"/>
        <v>-0.83587786259541985</v>
      </c>
      <c r="G208" s="144">
        <v>770</v>
      </c>
      <c r="H208" s="145">
        <f t="shared" si="17"/>
        <v>16.906976744186046</v>
      </c>
      <c r="I208" s="144">
        <v>751</v>
      </c>
      <c r="J208" s="145">
        <f t="shared" si="17"/>
        <v>-2.4675324675324628E-2</v>
      </c>
      <c r="K208" s="144">
        <v>669</v>
      </c>
      <c r="L208" s="145">
        <f t="shared" si="17"/>
        <v>-0.10918774966711053</v>
      </c>
      <c r="M208" s="144">
        <v>678</v>
      </c>
      <c r="N208" s="145">
        <f t="shared" si="18"/>
        <v>1.3452914798206317E-2</v>
      </c>
    </row>
    <row r="209" spans="2:15" x14ac:dyDescent="0.25">
      <c r="B209" s="143" t="s">
        <v>75</v>
      </c>
      <c r="C209" s="144">
        <v>154</v>
      </c>
      <c r="D209" s="145">
        <v>-0.55619596541786742</v>
      </c>
      <c r="E209" s="144">
        <v>18</v>
      </c>
      <c r="F209" s="145">
        <f t="shared" si="17"/>
        <v>-0.88311688311688308</v>
      </c>
      <c r="G209" s="144">
        <v>561</v>
      </c>
      <c r="H209" s="145">
        <f t="shared" si="17"/>
        <v>30.166666666666668</v>
      </c>
      <c r="I209" s="144">
        <v>636</v>
      </c>
      <c r="J209" s="145">
        <f t="shared" si="17"/>
        <v>0.1336898395721926</v>
      </c>
      <c r="K209" s="144">
        <v>493</v>
      </c>
      <c r="L209" s="145">
        <f t="shared" si="17"/>
        <v>-0.22484276729559749</v>
      </c>
      <c r="M209" s="144"/>
      <c r="N209" s="145"/>
    </row>
    <row r="210" spans="2:15" x14ac:dyDescent="0.25">
      <c r="B210" s="143" t="s">
        <v>77</v>
      </c>
      <c r="C210" s="144">
        <v>0</v>
      </c>
      <c r="D210" s="145">
        <v>-1</v>
      </c>
      <c r="E210" s="144">
        <v>25</v>
      </c>
      <c r="F210" s="145" t="str">
        <f t="shared" si="17"/>
        <v>-</v>
      </c>
      <c r="G210" s="144">
        <v>1074</v>
      </c>
      <c r="H210" s="145">
        <f t="shared" si="17"/>
        <v>41.96</v>
      </c>
      <c r="I210" s="144">
        <v>1013</v>
      </c>
      <c r="J210" s="145">
        <f t="shared" si="17"/>
        <v>-5.6797020484171346E-2</v>
      </c>
      <c r="K210" s="144">
        <v>570</v>
      </c>
      <c r="L210" s="145">
        <f t="shared" si="17"/>
        <v>-0.43731490621915103</v>
      </c>
      <c r="M210" s="144"/>
      <c r="N210" s="145"/>
    </row>
    <row r="211" spans="2:15" x14ac:dyDescent="0.25">
      <c r="B211" s="143" t="s">
        <v>79</v>
      </c>
      <c r="C211" s="144">
        <v>0</v>
      </c>
      <c r="D211" s="145">
        <v>-1</v>
      </c>
      <c r="E211" s="144">
        <v>38</v>
      </c>
      <c r="F211" s="145" t="str">
        <f t="shared" si="17"/>
        <v>-</v>
      </c>
      <c r="G211" s="144">
        <v>827</v>
      </c>
      <c r="H211" s="145">
        <f t="shared" si="17"/>
        <v>20.763157894736842</v>
      </c>
      <c r="I211" s="144">
        <v>516</v>
      </c>
      <c r="J211" s="145">
        <f t="shared" si="17"/>
        <v>-0.37605804111245467</v>
      </c>
      <c r="K211" s="144">
        <v>527</v>
      </c>
      <c r="L211" s="145">
        <f t="shared" si="17"/>
        <v>2.1317829457364379E-2</v>
      </c>
      <c r="M211" s="144"/>
      <c r="N211" s="145"/>
    </row>
    <row r="212" spans="2:15" x14ac:dyDescent="0.25">
      <c r="B212" s="143" t="s">
        <v>81</v>
      </c>
      <c r="C212" s="144">
        <v>0</v>
      </c>
      <c r="D212" s="145">
        <v>-1</v>
      </c>
      <c r="E212" s="144">
        <v>48</v>
      </c>
      <c r="F212" s="145" t="str">
        <f t="shared" si="17"/>
        <v>-</v>
      </c>
      <c r="G212" s="144">
        <v>664</v>
      </c>
      <c r="H212" s="145">
        <f t="shared" si="17"/>
        <v>12.833333333333334</v>
      </c>
      <c r="I212" s="144">
        <v>493</v>
      </c>
      <c r="J212" s="145">
        <f t="shared" si="17"/>
        <v>-0.25753012048192769</v>
      </c>
      <c r="K212" s="144">
        <v>432</v>
      </c>
      <c r="L212" s="145">
        <f t="shared" si="17"/>
        <v>-0.12373225152129819</v>
      </c>
      <c r="M212" s="144"/>
      <c r="N212" s="145"/>
    </row>
    <row r="213" spans="2:15" x14ac:dyDescent="0.25">
      <c r="B213" s="143" t="s">
        <v>83</v>
      </c>
      <c r="C213" s="144">
        <v>0</v>
      </c>
      <c r="D213" s="145">
        <v>-1</v>
      </c>
      <c r="E213" s="144">
        <v>160</v>
      </c>
      <c r="F213" s="145" t="str">
        <f t="shared" si="17"/>
        <v>-</v>
      </c>
      <c r="G213" s="144">
        <v>1141</v>
      </c>
      <c r="H213" s="145">
        <f t="shared" si="17"/>
        <v>6.1312499999999996</v>
      </c>
      <c r="I213" s="144">
        <v>865</v>
      </c>
      <c r="J213" s="145">
        <f t="shared" si="17"/>
        <v>-0.24189307624890444</v>
      </c>
      <c r="K213" s="144">
        <v>531</v>
      </c>
      <c r="L213" s="145">
        <f t="shared" si="17"/>
        <v>-0.38612716763005783</v>
      </c>
      <c r="M213" s="144"/>
      <c r="N213" s="145"/>
    </row>
    <row r="214" spans="2:15" x14ac:dyDescent="0.25">
      <c r="B214" s="143" t="s">
        <v>85</v>
      </c>
      <c r="C214" s="144">
        <v>169</v>
      </c>
      <c r="D214" s="145">
        <v>-0.48318042813455653</v>
      </c>
      <c r="E214" s="144">
        <v>167</v>
      </c>
      <c r="F214" s="145">
        <f t="shared" si="17"/>
        <v>-1.1834319526627168E-2</v>
      </c>
      <c r="G214" s="144">
        <v>1213</v>
      </c>
      <c r="H214" s="145">
        <f t="shared" si="17"/>
        <v>6.2634730538922154</v>
      </c>
      <c r="I214" s="144">
        <v>1041</v>
      </c>
      <c r="J214" s="145">
        <f t="shared" si="17"/>
        <v>-0.14179719703215166</v>
      </c>
      <c r="K214" s="144">
        <v>508</v>
      </c>
      <c r="L214" s="145">
        <f t="shared" si="17"/>
        <v>-0.51200768491834769</v>
      </c>
      <c r="M214" s="144"/>
      <c r="N214" s="145"/>
    </row>
    <row r="215" spans="2:15" x14ac:dyDescent="0.25">
      <c r="B215" s="143" t="s">
        <v>87</v>
      </c>
      <c r="C215" s="144">
        <v>2</v>
      </c>
      <c r="D215" s="145">
        <v>-0.99416909620991256</v>
      </c>
      <c r="E215" s="144">
        <v>686</v>
      </c>
      <c r="F215" s="145">
        <f t="shared" si="17"/>
        <v>342</v>
      </c>
      <c r="G215" s="144">
        <v>808</v>
      </c>
      <c r="H215" s="145">
        <f t="shared" si="17"/>
        <v>0.17784256559766765</v>
      </c>
      <c r="I215" s="144">
        <v>805</v>
      </c>
      <c r="J215" s="145">
        <f t="shared" si="17"/>
        <v>-3.7128712871287162E-3</v>
      </c>
      <c r="K215" s="144">
        <v>446</v>
      </c>
      <c r="L215" s="145">
        <f t="shared" si="17"/>
        <v>-0.4459627329192547</v>
      </c>
      <c r="M215" s="144"/>
      <c r="N215" s="145"/>
    </row>
    <row r="216" spans="2:15" x14ac:dyDescent="0.25">
      <c r="B216" s="143" t="s">
        <v>89</v>
      </c>
      <c r="C216" s="144">
        <v>19</v>
      </c>
      <c r="D216" s="145">
        <v>-0.93890675241157551</v>
      </c>
      <c r="E216" s="144">
        <v>1264</v>
      </c>
      <c r="F216" s="145">
        <f t="shared" si="17"/>
        <v>65.526315789473685</v>
      </c>
      <c r="G216" s="144">
        <v>709</v>
      </c>
      <c r="H216" s="145">
        <f t="shared" si="17"/>
        <v>-0.43908227848101267</v>
      </c>
      <c r="I216" s="144">
        <v>743</v>
      </c>
      <c r="J216" s="145">
        <f t="shared" si="17"/>
        <v>4.7954866008462549E-2</v>
      </c>
      <c r="K216" s="144">
        <v>702</v>
      </c>
      <c r="L216" s="145">
        <f t="shared" si="17"/>
        <v>-5.5181695827725474E-2</v>
      </c>
      <c r="M216" s="144"/>
      <c r="N216" s="145"/>
    </row>
    <row r="217" spans="2:15" x14ac:dyDescent="0.25">
      <c r="B217" s="143" t="s">
        <v>91</v>
      </c>
      <c r="C217" s="144">
        <v>114</v>
      </c>
      <c r="D217" s="145">
        <v>-0.65243902439024393</v>
      </c>
      <c r="E217" s="144">
        <v>1006</v>
      </c>
      <c r="F217" s="145">
        <f t="shared" si="17"/>
        <v>7.8245614035087723</v>
      </c>
      <c r="G217" s="144">
        <v>646</v>
      </c>
      <c r="H217" s="145">
        <f t="shared" si="17"/>
        <v>-0.35785288270377735</v>
      </c>
      <c r="I217" s="144">
        <v>719</v>
      </c>
      <c r="J217" s="145">
        <f t="shared" si="17"/>
        <v>0.11300309597523217</v>
      </c>
      <c r="K217" s="144">
        <v>613</v>
      </c>
      <c r="L217" s="145">
        <f t="shared" si="17"/>
        <v>-0.14742698191933246</v>
      </c>
      <c r="M217" s="144"/>
      <c r="N217" s="145"/>
    </row>
    <row r="218" spans="2:15" x14ac:dyDescent="0.25">
      <c r="B218" s="143" t="s">
        <v>93</v>
      </c>
      <c r="C218" s="144">
        <v>81</v>
      </c>
      <c r="D218" s="145">
        <v>-0.75304878048780488</v>
      </c>
      <c r="E218" s="144">
        <v>879</v>
      </c>
      <c r="F218" s="145">
        <f t="shared" si="17"/>
        <v>9.8518518518518512</v>
      </c>
      <c r="G218" s="144">
        <v>624</v>
      </c>
      <c r="H218" s="145">
        <f t="shared" si="17"/>
        <v>-0.29010238907849828</v>
      </c>
      <c r="I218" s="144">
        <v>620</v>
      </c>
      <c r="J218" s="145">
        <f t="shared" si="17"/>
        <v>-6.4102564102563875E-3</v>
      </c>
      <c r="K218" s="144">
        <v>489</v>
      </c>
      <c r="L218" s="145">
        <f t="shared" si="17"/>
        <v>-0.21129032258064517</v>
      </c>
      <c r="M218" s="144"/>
      <c r="N218" s="145"/>
    </row>
    <row r="219" spans="2:15" ht="15.75" x14ac:dyDescent="0.25">
      <c r="B219" s="146" t="s">
        <v>30</v>
      </c>
      <c r="C219" s="147">
        <v>1273</v>
      </c>
      <c r="D219" s="148">
        <v>-0.67812895069532231</v>
      </c>
      <c r="E219" s="147">
        <v>4366</v>
      </c>
      <c r="F219" s="148">
        <f t="shared" si="17"/>
        <v>2.4296936370777691</v>
      </c>
      <c r="G219" s="147">
        <v>9965</v>
      </c>
      <c r="H219" s="148">
        <f t="shared" si="17"/>
        <v>1.2824095281722401</v>
      </c>
      <c r="I219" s="147">
        <v>8878</v>
      </c>
      <c r="J219" s="148">
        <f t="shared" si="17"/>
        <v>-0.10908178625188159</v>
      </c>
      <c r="K219" s="147">
        <v>6534</v>
      </c>
      <c r="L219" s="148">
        <f t="shared" si="17"/>
        <v>-0.26402342870015771</v>
      </c>
      <c r="M219" s="147">
        <v>1190</v>
      </c>
      <c r="N219" s="148">
        <v>-2.698282910874894E-2</v>
      </c>
    </row>
    <row r="220" spans="2:15" ht="6" customHeight="1" x14ac:dyDescent="0.25"/>
    <row r="221" spans="2:15" x14ac:dyDescent="0.25">
      <c r="B221" s="129" t="s">
        <v>55</v>
      </c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</row>
    <row r="222" spans="2:15" x14ac:dyDescent="0.25">
      <c r="K222" s="149"/>
      <c r="M222" s="151"/>
    </row>
    <row r="224" spans="2:15" ht="48.75" customHeight="1" thickBot="1" x14ac:dyDescent="0.3">
      <c r="B224" s="12" t="s">
        <v>244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124</v>
      </c>
    </row>
    <row r="225" spans="2:15" ht="10.5" customHeight="1" thickBot="1" x14ac:dyDescent="0.3">
      <c r="B225" s="130"/>
      <c r="C225" s="131"/>
      <c r="D225" s="130"/>
      <c r="E225" s="130"/>
      <c r="F225" s="130"/>
      <c r="G225" s="130"/>
      <c r="H225" s="130"/>
      <c r="I225" s="130"/>
      <c r="J225" s="130"/>
      <c r="K225" s="130"/>
      <c r="L225" s="130"/>
      <c r="M225" s="4"/>
      <c r="N225" s="4"/>
      <c r="O225" s="1" t="s">
        <v>125</v>
      </c>
    </row>
    <row r="226" spans="2:15" ht="22.5" thickTop="1" thickBot="1" x14ac:dyDescent="0.3">
      <c r="B226" s="150" t="str">
        <f>C226</f>
        <v>Bélgica</v>
      </c>
      <c r="C226" s="133" t="s">
        <v>119</v>
      </c>
      <c r="D226" s="134"/>
      <c r="E226" s="134"/>
      <c r="F226" s="134"/>
      <c r="G226" s="134"/>
      <c r="H226" s="134"/>
      <c r="I226" s="134"/>
      <c r="J226" s="134"/>
      <c r="K226" s="134"/>
      <c r="L226" s="134"/>
      <c r="M226" s="134"/>
      <c r="N226" s="134"/>
    </row>
    <row r="227" spans="2:15" ht="22.5" thickTop="1" thickBot="1" x14ac:dyDescent="0.3">
      <c r="B227" s="135"/>
      <c r="C227" s="136">
        <f>C$7</f>
        <v>2020</v>
      </c>
      <c r="D227" s="137"/>
      <c r="E227" s="136">
        <f>E$7</f>
        <v>2021</v>
      </c>
      <c r="F227" s="137"/>
      <c r="G227" s="136">
        <f>G$7</f>
        <v>2022</v>
      </c>
      <c r="H227" s="137"/>
      <c r="I227" s="136">
        <f>I$7</f>
        <v>2023</v>
      </c>
      <c r="J227" s="137"/>
      <c r="K227" s="136">
        <f>K$7</f>
        <v>2024</v>
      </c>
      <c r="L227" s="137"/>
      <c r="M227" s="136">
        <f>M$7</f>
        <v>2025</v>
      </c>
      <c r="N227" s="137"/>
    </row>
    <row r="228" spans="2:15" ht="16.5" thickTop="1" thickBot="1" x14ac:dyDescent="0.3">
      <c r="B228" s="107"/>
      <c r="C228" s="140" t="s">
        <v>69</v>
      </c>
      <c r="D228" s="141" t="str">
        <f>CONCATENATE("var ",RIGHT(C227,2),"/",RIGHT(C227-1,2))</f>
        <v>var 20/19</v>
      </c>
      <c r="E228" s="142" t="s">
        <v>69</v>
      </c>
      <c r="F228" s="141" t="str">
        <f>CONCATENATE("var ",RIGHT(E227,2),"/",RIGHT(E227-1,2))</f>
        <v>var 21/20</v>
      </c>
      <c r="G228" s="142" t="s">
        <v>69</v>
      </c>
      <c r="H228" s="141" t="str">
        <f>CONCATENATE("var ",RIGHT(G227,2),"/",RIGHT(G227-1,2))</f>
        <v>var 22/21</v>
      </c>
      <c r="I228" s="142" t="s">
        <v>69</v>
      </c>
      <c r="J228" s="141" t="str">
        <f>CONCATENATE("var ",RIGHT(I227,2),"/",RIGHT(I227-1,2))</f>
        <v>var 23/22</v>
      </c>
      <c r="K228" s="142" t="s">
        <v>69</v>
      </c>
      <c r="L228" s="141" t="str">
        <f>CONCATENATE("var ",RIGHT(K227,2),"/",RIGHT(K227-1,2))</f>
        <v>var 24/23</v>
      </c>
      <c r="M228" s="142" t="s">
        <v>69</v>
      </c>
      <c r="N228" s="141" t="str">
        <f>CONCATENATE("var ",RIGHT(M227,2),"/",RIGHT(M227-1,2))</f>
        <v>var 25/24</v>
      </c>
    </row>
    <row r="229" spans="2:15" x14ac:dyDescent="0.25">
      <c r="B229" s="143" t="s">
        <v>71</v>
      </c>
      <c r="C229" s="144">
        <v>313</v>
      </c>
      <c r="D229" s="145">
        <v>1.6233766233766156E-2</v>
      </c>
      <c r="E229" s="144">
        <v>175</v>
      </c>
      <c r="F229" s="145">
        <f t="shared" ref="F229:L241" si="19">IFERROR(E229/C229-1,"-")</f>
        <v>-0.4408945686900958</v>
      </c>
      <c r="G229" s="144">
        <v>418</v>
      </c>
      <c r="H229" s="145">
        <f t="shared" si="19"/>
        <v>1.3885714285714288</v>
      </c>
      <c r="I229" s="144">
        <v>363</v>
      </c>
      <c r="J229" s="145">
        <f t="shared" si="19"/>
        <v>-0.13157894736842102</v>
      </c>
      <c r="K229" s="144">
        <v>373</v>
      </c>
      <c r="L229" s="145">
        <f t="shared" si="19"/>
        <v>2.7548209366391241E-2</v>
      </c>
      <c r="M229" s="144">
        <v>326</v>
      </c>
      <c r="N229" s="145">
        <f t="shared" ref="N229:N235" si="20">IFERROR(M229/K229-1,"-")</f>
        <v>-0.12600536193029488</v>
      </c>
    </row>
    <row r="230" spans="2:15" x14ac:dyDescent="0.25">
      <c r="B230" s="143" t="s">
        <v>73</v>
      </c>
      <c r="C230" s="144">
        <v>321</v>
      </c>
      <c r="D230" s="145">
        <v>7.0000000000000062E-2</v>
      </c>
      <c r="E230" s="144">
        <v>18</v>
      </c>
      <c r="F230" s="145">
        <f t="shared" si="19"/>
        <v>-0.94392523364485981</v>
      </c>
      <c r="G230" s="144">
        <v>389</v>
      </c>
      <c r="H230" s="145">
        <f t="shared" si="19"/>
        <v>20.611111111111111</v>
      </c>
      <c r="I230" s="144">
        <v>445</v>
      </c>
      <c r="J230" s="145">
        <f t="shared" si="19"/>
        <v>0.14395886889460163</v>
      </c>
      <c r="K230" s="144">
        <v>462</v>
      </c>
      <c r="L230" s="145">
        <f t="shared" si="19"/>
        <v>3.8202247191011285E-2</v>
      </c>
      <c r="M230" s="144">
        <v>351</v>
      </c>
      <c r="N230" s="145">
        <f t="shared" si="20"/>
        <v>-0.24025974025974028</v>
      </c>
    </row>
    <row r="231" spans="2:15" x14ac:dyDescent="0.25">
      <c r="B231" s="143" t="s">
        <v>75</v>
      </c>
      <c r="C231" s="144">
        <v>227</v>
      </c>
      <c r="D231" s="145">
        <v>-0.38482384823848237</v>
      </c>
      <c r="E231" s="144">
        <v>20</v>
      </c>
      <c r="F231" s="145">
        <f t="shared" si="19"/>
        <v>-0.91189427312775329</v>
      </c>
      <c r="G231" s="144">
        <v>354</v>
      </c>
      <c r="H231" s="145">
        <f t="shared" si="19"/>
        <v>16.7</v>
      </c>
      <c r="I231" s="144">
        <v>318</v>
      </c>
      <c r="J231" s="145">
        <f t="shared" si="19"/>
        <v>-0.10169491525423724</v>
      </c>
      <c r="K231" s="144">
        <v>592</v>
      </c>
      <c r="L231" s="145">
        <f t="shared" si="19"/>
        <v>0.86163522012578619</v>
      </c>
      <c r="M231" s="144"/>
      <c r="N231" s="145"/>
    </row>
    <row r="232" spans="2:15" x14ac:dyDescent="0.25">
      <c r="B232" s="143" t="s">
        <v>77</v>
      </c>
      <c r="C232" s="144">
        <v>0</v>
      </c>
      <c r="D232" s="145">
        <v>-1</v>
      </c>
      <c r="E232" s="144">
        <v>33</v>
      </c>
      <c r="F232" s="145" t="str">
        <f t="shared" si="19"/>
        <v>-</v>
      </c>
      <c r="G232" s="144">
        <v>556</v>
      </c>
      <c r="H232" s="145">
        <f t="shared" si="19"/>
        <v>15.848484848484848</v>
      </c>
      <c r="I232" s="144">
        <v>355</v>
      </c>
      <c r="J232" s="145">
        <f t="shared" si="19"/>
        <v>-0.36151079136690645</v>
      </c>
      <c r="K232" s="144">
        <v>404</v>
      </c>
      <c r="L232" s="145">
        <f t="shared" si="19"/>
        <v>0.13802816901408455</v>
      </c>
      <c r="M232" s="144"/>
      <c r="N232" s="145"/>
    </row>
    <row r="233" spans="2:15" x14ac:dyDescent="0.25">
      <c r="B233" s="143" t="s">
        <v>79</v>
      </c>
      <c r="C233" s="144">
        <v>0</v>
      </c>
      <c r="D233" s="145">
        <v>-1</v>
      </c>
      <c r="E233" s="144">
        <v>120</v>
      </c>
      <c r="F233" s="145" t="str">
        <f t="shared" si="19"/>
        <v>-</v>
      </c>
      <c r="G233" s="144">
        <v>214</v>
      </c>
      <c r="H233" s="145">
        <f t="shared" si="19"/>
        <v>0.78333333333333344</v>
      </c>
      <c r="I233" s="144">
        <v>518</v>
      </c>
      <c r="J233" s="145">
        <f t="shared" si="19"/>
        <v>1.4205607476635516</v>
      </c>
      <c r="K233" s="144">
        <v>597</v>
      </c>
      <c r="L233" s="145">
        <f t="shared" si="19"/>
        <v>0.15250965250965254</v>
      </c>
      <c r="M233" s="144"/>
      <c r="N233" s="145"/>
    </row>
    <row r="234" spans="2:15" x14ac:dyDescent="0.25">
      <c r="B234" s="143" t="s">
        <v>81</v>
      </c>
      <c r="C234" s="144">
        <v>0</v>
      </c>
      <c r="D234" s="145">
        <v>-1</v>
      </c>
      <c r="E234" s="144">
        <v>86</v>
      </c>
      <c r="F234" s="145" t="str">
        <f t="shared" si="19"/>
        <v>-</v>
      </c>
      <c r="G234" s="144">
        <v>248</v>
      </c>
      <c r="H234" s="145">
        <f t="shared" si="19"/>
        <v>1.8837209302325579</v>
      </c>
      <c r="I234" s="144">
        <v>365</v>
      </c>
      <c r="J234" s="145">
        <f t="shared" si="19"/>
        <v>0.47177419354838701</v>
      </c>
      <c r="K234" s="144">
        <v>533</v>
      </c>
      <c r="L234" s="145">
        <f t="shared" si="19"/>
        <v>0.46027397260273983</v>
      </c>
      <c r="M234" s="144"/>
      <c r="N234" s="145"/>
    </row>
    <row r="235" spans="2:15" x14ac:dyDescent="0.25">
      <c r="B235" s="143" t="s">
        <v>83</v>
      </c>
      <c r="C235" s="144">
        <v>0</v>
      </c>
      <c r="D235" s="145">
        <v>-1</v>
      </c>
      <c r="E235" s="144">
        <v>202</v>
      </c>
      <c r="F235" s="145" t="str">
        <f t="shared" si="19"/>
        <v>-</v>
      </c>
      <c r="G235" s="144">
        <v>528</v>
      </c>
      <c r="H235" s="145">
        <f t="shared" si="19"/>
        <v>1.613861386138614</v>
      </c>
      <c r="I235" s="144">
        <v>693</v>
      </c>
      <c r="J235" s="145">
        <f t="shared" si="19"/>
        <v>0.3125</v>
      </c>
      <c r="K235" s="144">
        <v>628</v>
      </c>
      <c r="L235" s="145">
        <f t="shared" si="19"/>
        <v>-9.3795093795093765E-2</v>
      </c>
      <c r="M235" s="144"/>
      <c r="N235" s="145"/>
    </row>
    <row r="236" spans="2:15" x14ac:dyDescent="0.25">
      <c r="B236" s="143" t="s">
        <v>85</v>
      </c>
      <c r="C236" s="144">
        <v>538</v>
      </c>
      <c r="D236" s="145">
        <v>0.41578947368421049</v>
      </c>
      <c r="E236" s="144">
        <v>605</v>
      </c>
      <c r="F236" s="145">
        <f t="shared" si="19"/>
        <v>0.12453531598513012</v>
      </c>
      <c r="G236" s="144">
        <v>262</v>
      </c>
      <c r="H236" s="145">
        <f t="shared" si="19"/>
        <v>-0.56694214876033056</v>
      </c>
      <c r="I236" s="144">
        <v>497</v>
      </c>
      <c r="J236" s="145">
        <f t="shared" si="19"/>
        <v>0.89694656488549618</v>
      </c>
      <c r="K236" s="144">
        <v>486</v>
      </c>
      <c r="L236" s="145">
        <f t="shared" si="19"/>
        <v>-2.2132796780684139E-2</v>
      </c>
      <c r="M236" s="144"/>
      <c r="N236" s="145"/>
    </row>
    <row r="237" spans="2:15" x14ac:dyDescent="0.25">
      <c r="B237" s="143" t="s">
        <v>87</v>
      </c>
      <c r="C237" s="144">
        <v>168</v>
      </c>
      <c r="D237" s="145">
        <v>-0.54959785522788196</v>
      </c>
      <c r="E237" s="144">
        <v>500</v>
      </c>
      <c r="F237" s="145">
        <f t="shared" si="19"/>
        <v>1.9761904761904763</v>
      </c>
      <c r="G237" s="144">
        <v>331</v>
      </c>
      <c r="H237" s="145">
        <f t="shared" si="19"/>
        <v>-0.33799999999999997</v>
      </c>
      <c r="I237" s="144">
        <v>339</v>
      </c>
      <c r="J237" s="145">
        <f t="shared" si="19"/>
        <v>2.4169184290030232E-2</v>
      </c>
      <c r="K237" s="144">
        <v>217</v>
      </c>
      <c r="L237" s="145">
        <f t="shared" si="19"/>
        <v>-0.35988200589970498</v>
      </c>
      <c r="M237" s="144"/>
      <c r="N237" s="145"/>
    </row>
    <row r="238" spans="2:15" x14ac:dyDescent="0.25">
      <c r="B238" s="143" t="s">
        <v>89</v>
      </c>
      <c r="C238" s="144">
        <v>84</v>
      </c>
      <c r="D238" s="145">
        <v>-0.69117647058823528</v>
      </c>
      <c r="E238" s="144">
        <v>408</v>
      </c>
      <c r="F238" s="145">
        <f t="shared" si="19"/>
        <v>3.8571428571428568</v>
      </c>
      <c r="G238" s="144">
        <v>379</v>
      </c>
      <c r="H238" s="145">
        <f t="shared" si="19"/>
        <v>-7.1078431372548989E-2</v>
      </c>
      <c r="I238" s="144">
        <v>638</v>
      </c>
      <c r="J238" s="145">
        <f t="shared" si="19"/>
        <v>0.68337730870712399</v>
      </c>
      <c r="K238" s="144">
        <v>350</v>
      </c>
      <c r="L238" s="145">
        <f t="shared" si="19"/>
        <v>-0.45141065830721006</v>
      </c>
      <c r="M238" s="144"/>
      <c r="N238" s="145"/>
    </row>
    <row r="239" spans="2:15" x14ac:dyDescent="0.25">
      <c r="B239" s="143" t="s">
        <v>91</v>
      </c>
      <c r="C239" s="144">
        <v>72</v>
      </c>
      <c r="D239" s="145">
        <v>-0.77500000000000002</v>
      </c>
      <c r="E239" s="144">
        <v>628</v>
      </c>
      <c r="F239" s="145">
        <f t="shared" si="19"/>
        <v>7.7222222222222214</v>
      </c>
      <c r="G239" s="144">
        <v>412</v>
      </c>
      <c r="H239" s="145">
        <f t="shared" si="19"/>
        <v>-0.3439490445859873</v>
      </c>
      <c r="I239" s="144">
        <v>437</v>
      </c>
      <c r="J239" s="145">
        <f t="shared" si="19"/>
        <v>6.0679611650485521E-2</v>
      </c>
      <c r="K239" s="144">
        <v>424</v>
      </c>
      <c r="L239" s="145">
        <f t="shared" si="19"/>
        <v>-2.9748283752860427E-2</v>
      </c>
      <c r="M239" s="144"/>
      <c r="N239" s="145"/>
    </row>
    <row r="240" spans="2:15" x14ac:dyDescent="0.25">
      <c r="B240" s="143" t="s">
        <v>93</v>
      </c>
      <c r="C240" s="144">
        <v>126</v>
      </c>
      <c r="D240" s="145">
        <v>-0.70833333333333326</v>
      </c>
      <c r="E240" s="144">
        <v>549</v>
      </c>
      <c r="F240" s="145">
        <f t="shared" si="19"/>
        <v>3.3571428571428568</v>
      </c>
      <c r="G240" s="144">
        <v>478</v>
      </c>
      <c r="H240" s="145">
        <f t="shared" si="19"/>
        <v>-0.12932604735883424</v>
      </c>
      <c r="I240" s="144">
        <v>522</v>
      </c>
      <c r="J240" s="145">
        <f t="shared" si="19"/>
        <v>9.2050209205020828E-2</v>
      </c>
      <c r="K240" s="144">
        <v>497</v>
      </c>
      <c r="L240" s="145">
        <f t="shared" si="19"/>
        <v>-4.789272030651337E-2</v>
      </c>
      <c r="M240" s="144"/>
      <c r="N240" s="145"/>
    </row>
    <row r="241" spans="2:15" ht="15.75" x14ac:dyDescent="0.25">
      <c r="B241" s="146" t="s">
        <v>30</v>
      </c>
      <c r="C241" s="147">
        <v>1935</v>
      </c>
      <c r="D241" s="148">
        <v>-0.5420118343195266</v>
      </c>
      <c r="E241" s="147">
        <v>3344</v>
      </c>
      <c r="F241" s="148">
        <f t="shared" si="19"/>
        <v>0.72816537467700249</v>
      </c>
      <c r="G241" s="147">
        <v>4569</v>
      </c>
      <c r="H241" s="148">
        <f t="shared" si="19"/>
        <v>0.36632775119617222</v>
      </c>
      <c r="I241" s="147">
        <v>5490</v>
      </c>
      <c r="J241" s="148">
        <f t="shared" si="19"/>
        <v>0.20157583716349303</v>
      </c>
      <c r="K241" s="147">
        <v>5563</v>
      </c>
      <c r="L241" s="148">
        <f t="shared" si="19"/>
        <v>1.3296903460837894E-2</v>
      </c>
      <c r="M241" s="147">
        <v>677</v>
      </c>
      <c r="N241" s="148">
        <v>-0.18922155688622755</v>
      </c>
    </row>
    <row r="242" spans="2:15" ht="6" customHeight="1" x14ac:dyDescent="0.25"/>
    <row r="243" spans="2:15" x14ac:dyDescent="0.25">
      <c r="B243" s="129" t="s">
        <v>55</v>
      </c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</row>
    <row r="244" spans="2:15" x14ac:dyDescent="0.25">
      <c r="C244" s="149"/>
      <c r="K244" s="149"/>
      <c r="M244" s="129"/>
    </row>
    <row r="246" spans="2:15" ht="48.75" customHeight="1" thickBot="1" x14ac:dyDescent="0.3">
      <c r="B246" s="12" t="s">
        <v>246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126</v>
      </c>
    </row>
    <row r="247" spans="2:15" ht="10.5" customHeight="1" thickBot="1" x14ac:dyDescent="0.3">
      <c r="B247" s="130"/>
      <c r="C247" s="131"/>
      <c r="D247" s="130"/>
      <c r="E247" s="130"/>
      <c r="F247" s="130"/>
      <c r="G247" s="130"/>
      <c r="H247" s="130"/>
      <c r="I247" s="130"/>
      <c r="J247" s="130"/>
      <c r="K247" s="130"/>
      <c r="L247" s="130"/>
      <c r="M247" s="4"/>
      <c r="N247" s="4"/>
      <c r="O247" s="1" t="s">
        <v>127</v>
      </c>
    </row>
    <row r="248" spans="2:15" ht="22.5" thickTop="1" thickBot="1" x14ac:dyDescent="0.3">
      <c r="B248" s="150" t="str">
        <f>C248</f>
        <v>Dinamarca</v>
      </c>
      <c r="C248" s="133" t="s">
        <v>128</v>
      </c>
      <c r="D248" s="134"/>
      <c r="E248" s="134"/>
      <c r="F248" s="134"/>
      <c r="G248" s="134"/>
      <c r="H248" s="134"/>
      <c r="I248" s="134"/>
      <c r="J248" s="134"/>
      <c r="K248" s="134"/>
      <c r="L248" s="134"/>
      <c r="M248" s="134"/>
      <c r="N248" s="134"/>
    </row>
    <row r="249" spans="2:15" ht="22.5" thickTop="1" thickBot="1" x14ac:dyDescent="0.3">
      <c r="B249" s="135"/>
      <c r="C249" s="136">
        <f>C$7</f>
        <v>2020</v>
      </c>
      <c r="D249" s="137"/>
      <c r="E249" s="136">
        <f>E$7</f>
        <v>2021</v>
      </c>
      <c r="F249" s="137"/>
      <c r="G249" s="136">
        <f>G$7</f>
        <v>2022</v>
      </c>
      <c r="H249" s="137"/>
      <c r="I249" s="136">
        <f>I$7</f>
        <v>2023</v>
      </c>
      <c r="J249" s="137"/>
      <c r="K249" s="136">
        <f>K$7</f>
        <v>2024</v>
      </c>
      <c r="L249" s="137"/>
      <c r="M249" s="136">
        <f>M$7</f>
        <v>2025</v>
      </c>
      <c r="N249" s="137"/>
    </row>
    <row r="250" spans="2:15" ht="16.5" thickTop="1" thickBot="1" x14ac:dyDescent="0.3">
      <c r="B250" s="107"/>
      <c r="C250" s="140" t="s">
        <v>69</v>
      </c>
      <c r="D250" s="141" t="str">
        <f>CONCATENATE("var ",RIGHT(C249,2),"/",RIGHT(C249-1,2))</f>
        <v>var 20/19</v>
      </c>
      <c r="E250" s="142" t="s">
        <v>69</v>
      </c>
      <c r="F250" s="141" t="str">
        <f>CONCATENATE("var ",RIGHT(E249,2),"/",RIGHT(E249-1,2))</f>
        <v>var 21/20</v>
      </c>
      <c r="G250" s="142" t="s">
        <v>69</v>
      </c>
      <c r="H250" s="141" t="str">
        <f>CONCATENATE("var ",RIGHT(G249,2),"/",RIGHT(G249-1,2))</f>
        <v>var 22/21</v>
      </c>
      <c r="I250" s="142" t="s">
        <v>69</v>
      </c>
      <c r="J250" s="141" t="str">
        <f>CONCATENATE("var ",RIGHT(I249,2),"/",RIGHT(I249-1,2))</f>
        <v>var 23/22</v>
      </c>
      <c r="K250" s="142" t="s">
        <v>69</v>
      </c>
      <c r="L250" s="141" t="str">
        <f>CONCATENATE("var ",RIGHT(K249,2),"/",RIGHT(K249-1,2))</f>
        <v>var 24/23</v>
      </c>
      <c r="M250" s="142" t="s">
        <v>69</v>
      </c>
      <c r="N250" s="141" t="str">
        <f>CONCATENATE("var ",RIGHT(M249,2),"/",RIGHT(M249-1,2))</f>
        <v>var 25/24</v>
      </c>
    </row>
    <row r="251" spans="2:15" x14ac:dyDescent="0.25">
      <c r="B251" s="143" t="s">
        <v>71</v>
      </c>
      <c r="C251" s="144">
        <v>611</v>
      </c>
      <c r="D251" s="145">
        <v>0.45130641330166266</v>
      </c>
      <c r="E251" s="144">
        <v>18</v>
      </c>
      <c r="F251" s="145">
        <f t="shared" ref="F251:L263" si="21">IFERROR(E251/C251-1,"-")</f>
        <v>-0.97054009819967269</v>
      </c>
      <c r="G251" s="144">
        <v>458</v>
      </c>
      <c r="H251" s="145">
        <f t="shared" si="21"/>
        <v>24.444444444444443</v>
      </c>
      <c r="I251" s="144">
        <v>905</v>
      </c>
      <c r="J251" s="145">
        <f t="shared" si="21"/>
        <v>0.97598253275109181</v>
      </c>
      <c r="K251" s="144">
        <v>616</v>
      </c>
      <c r="L251" s="145">
        <f t="shared" si="21"/>
        <v>-0.31933701657458569</v>
      </c>
      <c r="M251" s="144">
        <v>664</v>
      </c>
      <c r="N251" s="145">
        <f t="shared" ref="N251:N257" si="22">IFERROR(M251/K251-1,"-")</f>
        <v>7.7922077922077948E-2</v>
      </c>
    </row>
    <row r="252" spans="2:15" x14ac:dyDescent="0.25">
      <c r="B252" s="143" t="s">
        <v>73</v>
      </c>
      <c r="C252" s="144">
        <v>1068</v>
      </c>
      <c r="D252" s="145">
        <v>1.3116883116883118</v>
      </c>
      <c r="E252" s="144">
        <v>3</v>
      </c>
      <c r="F252" s="145">
        <f t="shared" si="21"/>
        <v>-0.9971910112359551</v>
      </c>
      <c r="G252" s="144">
        <v>444</v>
      </c>
      <c r="H252" s="145">
        <f t="shared" si="21"/>
        <v>147</v>
      </c>
      <c r="I252" s="144">
        <v>665</v>
      </c>
      <c r="J252" s="145">
        <f t="shared" si="21"/>
        <v>0.49774774774774766</v>
      </c>
      <c r="K252" s="144">
        <v>638</v>
      </c>
      <c r="L252" s="145">
        <f t="shared" si="21"/>
        <v>-4.0601503759398527E-2</v>
      </c>
      <c r="M252" s="144">
        <v>582</v>
      </c>
      <c r="N252" s="145">
        <f t="shared" si="22"/>
        <v>-8.7774294670846409E-2</v>
      </c>
    </row>
    <row r="253" spans="2:15" x14ac:dyDescent="0.25">
      <c r="B253" s="143" t="s">
        <v>75</v>
      </c>
      <c r="C253" s="144">
        <v>282</v>
      </c>
      <c r="D253" s="145">
        <v>-0.38961038961038963</v>
      </c>
      <c r="E253" s="144">
        <v>3</v>
      </c>
      <c r="F253" s="145">
        <f t="shared" si="21"/>
        <v>-0.98936170212765961</v>
      </c>
      <c r="G253" s="144">
        <v>515</v>
      </c>
      <c r="H253" s="145">
        <f t="shared" si="21"/>
        <v>170.66666666666666</v>
      </c>
      <c r="I253" s="144">
        <v>457</v>
      </c>
      <c r="J253" s="145">
        <f t="shared" si="21"/>
        <v>-0.11262135922330097</v>
      </c>
      <c r="K253" s="144">
        <v>499</v>
      </c>
      <c r="L253" s="145">
        <f t="shared" si="21"/>
        <v>9.1903719912472592E-2</v>
      </c>
      <c r="M253" s="144"/>
      <c r="N253" s="145"/>
    </row>
    <row r="254" spans="2:15" x14ac:dyDescent="0.25">
      <c r="B254" s="143" t="s">
        <v>77</v>
      </c>
      <c r="C254" s="144">
        <v>0</v>
      </c>
      <c r="D254" s="145">
        <v>-1</v>
      </c>
      <c r="E254" s="144">
        <v>0</v>
      </c>
      <c r="F254" s="145" t="str">
        <f t="shared" si="21"/>
        <v>-</v>
      </c>
      <c r="G254" s="144">
        <v>328</v>
      </c>
      <c r="H254" s="145" t="str">
        <f t="shared" si="21"/>
        <v>-</v>
      </c>
      <c r="I254" s="144">
        <v>202</v>
      </c>
      <c r="J254" s="145">
        <f t="shared" si="21"/>
        <v>-0.38414634146341464</v>
      </c>
      <c r="K254" s="144">
        <v>203</v>
      </c>
      <c r="L254" s="145">
        <f t="shared" si="21"/>
        <v>4.9504950495049549E-3</v>
      </c>
      <c r="M254" s="144"/>
      <c r="N254" s="145"/>
    </row>
    <row r="255" spans="2:15" x14ac:dyDescent="0.25">
      <c r="B255" s="143" t="s">
        <v>79</v>
      </c>
      <c r="C255" s="144">
        <v>0</v>
      </c>
      <c r="D255" s="145">
        <v>-1</v>
      </c>
      <c r="E255" s="144">
        <v>10</v>
      </c>
      <c r="F255" s="145" t="str">
        <f t="shared" si="21"/>
        <v>-</v>
      </c>
      <c r="G255" s="144">
        <v>22</v>
      </c>
      <c r="H255" s="145">
        <f t="shared" si="21"/>
        <v>1.2000000000000002</v>
      </c>
      <c r="I255" s="144">
        <v>9</v>
      </c>
      <c r="J255" s="145">
        <f t="shared" si="21"/>
        <v>-0.59090909090909083</v>
      </c>
      <c r="K255" s="144">
        <v>22</v>
      </c>
      <c r="L255" s="145">
        <f t="shared" si="21"/>
        <v>1.4444444444444446</v>
      </c>
      <c r="M255" s="144"/>
      <c r="N255" s="145"/>
    </row>
    <row r="256" spans="2:15" x14ac:dyDescent="0.25">
      <c r="B256" s="143" t="s">
        <v>81</v>
      </c>
      <c r="C256" s="144">
        <v>0</v>
      </c>
      <c r="D256" s="145">
        <v>-1</v>
      </c>
      <c r="E256" s="144">
        <v>2</v>
      </c>
      <c r="F256" s="145" t="str">
        <f t="shared" si="21"/>
        <v>-</v>
      </c>
      <c r="G256" s="144">
        <v>23</v>
      </c>
      <c r="H256" s="145">
        <f t="shared" si="21"/>
        <v>10.5</v>
      </c>
      <c r="I256" s="144">
        <v>2</v>
      </c>
      <c r="J256" s="145">
        <f t="shared" si="21"/>
        <v>-0.91304347826086962</v>
      </c>
      <c r="K256" s="144">
        <v>6</v>
      </c>
      <c r="L256" s="145">
        <f t="shared" si="21"/>
        <v>2</v>
      </c>
      <c r="M256" s="144"/>
      <c r="N256" s="145"/>
    </row>
    <row r="257" spans="2:15" x14ac:dyDescent="0.25">
      <c r="B257" s="143" t="s">
        <v>83</v>
      </c>
      <c r="C257" s="144">
        <v>0</v>
      </c>
      <c r="D257" s="145">
        <v>-1</v>
      </c>
      <c r="E257" s="144">
        <v>28</v>
      </c>
      <c r="F257" s="145" t="str">
        <f t="shared" si="21"/>
        <v>-</v>
      </c>
      <c r="G257" s="144">
        <v>80</v>
      </c>
      <c r="H257" s="145">
        <f t="shared" si="21"/>
        <v>1.8571428571428572</v>
      </c>
      <c r="I257" s="144">
        <v>5</v>
      </c>
      <c r="J257" s="145">
        <f t="shared" si="21"/>
        <v>-0.9375</v>
      </c>
      <c r="K257" s="144">
        <v>17</v>
      </c>
      <c r="L257" s="145">
        <f t="shared" si="21"/>
        <v>2.4</v>
      </c>
      <c r="M257" s="144"/>
      <c r="N257" s="145"/>
    </row>
    <row r="258" spans="2:15" x14ac:dyDescent="0.25">
      <c r="B258" s="143" t="s">
        <v>85</v>
      </c>
      <c r="C258" s="144">
        <v>0</v>
      </c>
      <c r="D258" s="145">
        <v>-1</v>
      </c>
      <c r="E258" s="144">
        <v>0</v>
      </c>
      <c r="F258" s="145" t="str">
        <f t="shared" si="21"/>
        <v>-</v>
      </c>
      <c r="G258" s="144">
        <v>7</v>
      </c>
      <c r="H258" s="145" t="str">
        <f t="shared" si="21"/>
        <v>-</v>
      </c>
      <c r="I258" s="144">
        <v>15</v>
      </c>
      <c r="J258" s="145">
        <f t="shared" si="21"/>
        <v>1.1428571428571428</v>
      </c>
      <c r="K258" s="144">
        <v>25</v>
      </c>
      <c r="L258" s="145">
        <f t="shared" si="21"/>
        <v>0.66666666666666674</v>
      </c>
      <c r="M258" s="144"/>
      <c r="N258" s="145"/>
    </row>
    <row r="259" spans="2:15" x14ac:dyDescent="0.25">
      <c r="B259" s="143" t="s">
        <v>87</v>
      </c>
      <c r="C259" s="144">
        <v>2</v>
      </c>
      <c r="D259" s="145">
        <v>-0.77777777777777779</v>
      </c>
      <c r="E259" s="144">
        <v>3</v>
      </c>
      <c r="F259" s="145">
        <f t="shared" si="21"/>
        <v>0.5</v>
      </c>
      <c r="G259" s="144">
        <v>21</v>
      </c>
      <c r="H259" s="145">
        <f t="shared" si="21"/>
        <v>6</v>
      </c>
      <c r="I259" s="144">
        <v>12</v>
      </c>
      <c r="J259" s="145">
        <f t="shared" si="21"/>
        <v>-0.4285714285714286</v>
      </c>
      <c r="K259" s="144">
        <v>10</v>
      </c>
      <c r="L259" s="145">
        <f t="shared" si="21"/>
        <v>-0.16666666666666663</v>
      </c>
      <c r="M259" s="144"/>
      <c r="N259" s="145"/>
    </row>
    <row r="260" spans="2:15" x14ac:dyDescent="0.25">
      <c r="B260" s="143" t="s">
        <v>89</v>
      </c>
      <c r="C260" s="144">
        <v>2</v>
      </c>
      <c r="D260" s="145">
        <v>-0.9920948616600791</v>
      </c>
      <c r="E260" s="144">
        <v>285</v>
      </c>
      <c r="F260" s="145">
        <f t="shared" si="21"/>
        <v>141.5</v>
      </c>
      <c r="G260" s="144">
        <v>86</v>
      </c>
      <c r="H260" s="145">
        <f t="shared" si="21"/>
        <v>-0.69824561403508767</v>
      </c>
      <c r="I260" s="144">
        <v>77</v>
      </c>
      <c r="J260" s="145">
        <f t="shared" si="21"/>
        <v>-0.10465116279069764</v>
      </c>
      <c r="K260" s="144">
        <v>176</v>
      </c>
      <c r="L260" s="145">
        <f t="shared" si="21"/>
        <v>1.2857142857142856</v>
      </c>
      <c r="M260" s="144"/>
      <c r="N260" s="145"/>
    </row>
    <row r="261" spans="2:15" x14ac:dyDescent="0.25">
      <c r="B261" s="143" t="s">
        <v>91</v>
      </c>
      <c r="C261" s="144">
        <v>3</v>
      </c>
      <c r="D261" s="145">
        <v>-0.99009900990099009</v>
      </c>
      <c r="E261" s="144">
        <v>577</v>
      </c>
      <c r="F261" s="145">
        <f t="shared" si="21"/>
        <v>191.33333333333334</v>
      </c>
      <c r="G261" s="144">
        <v>784</v>
      </c>
      <c r="H261" s="145">
        <f t="shared" si="21"/>
        <v>0.35875216637781637</v>
      </c>
      <c r="I261" s="144">
        <v>782</v>
      </c>
      <c r="J261" s="145">
        <f t="shared" si="21"/>
        <v>-2.5510204081632404E-3</v>
      </c>
      <c r="K261" s="144">
        <v>514</v>
      </c>
      <c r="L261" s="145">
        <f t="shared" si="21"/>
        <v>-0.34271099744245526</v>
      </c>
      <c r="M261" s="144"/>
      <c r="N261" s="145"/>
    </row>
    <row r="262" spans="2:15" x14ac:dyDescent="0.25">
      <c r="B262" s="143" t="s">
        <v>93</v>
      </c>
      <c r="C262" s="144">
        <v>6</v>
      </c>
      <c r="D262" s="145">
        <v>-0.98119122257053293</v>
      </c>
      <c r="E262" s="144">
        <v>493</v>
      </c>
      <c r="F262" s="145">
        <f t="shared" si="21"/>
        <v>81.166666666666671</v>
      </c>
      <c r="G262" s="144">
        <v>556</v>
      </c>
      <c r="H262" s="145">
        <f t="shared" si="21"/>
        <v>0.12778904665314395</v>
      </c>
      <c r="I262" s="144">
        <v>560</v>
      </c>
      <c r="J262" s="145">
        <f t="shared" si="21"/>
        <v>7.194244604316502E-3</v>
      </c>
      <c r="K262" s="144">
        <v>676</v>
      </c>
      <c r="L262" s="145">
        <f t="shared" si="21"/>
        <v>0.20714285714285707</v>
      </c>
      <c r="M262" s="144"/>
      <c r="N262" s="145"/>
    </row>
    <row r="263" spans="2:15" ht="15.75" x14ac:dyDescent="0.25">
      <c r="B263" s="146" t="s">
        <v>30</v>
      </c>
      <c r="C263" s="147">
        <v>1979</v>
      </c>
      <c r="D263" s="148">
        <v>-0.18492586490939045</v>
      </c>
      <c r="E263" s="147">
        <v>1422</v>
      </c>
      <c r="F263" s="148">
        <f t="shared" si="21"/>
        <v>-0.28145528044466905</v>
      </c>
      <c r="G263" s="147">
        <v>3324</v>
      </c>
      <c r="H263" s="148">
        <f t="shared" si="21"/>
        <v>1.3375527426160336</v>
      </c>
      <c r="I263" s="147">
        <v>3691</v>
      </c>
      <c r="J263" s="148">
        <f t="shared" si="21"/>
        <v>0.11040914560770165</v>
      </c>
      <c r="K263" s="147">
        <v>3402</v>
      </c>
      <c r="L263" s="148">
        <f t="shared" si="21"/>
        <v>-7.8298564074776533E-2</v>
      </c>
      <c r="M263" s="147">
        <v>1246</v>
      </c>
      <c r="N263" s="148">
        <v>-6.3795853269537073E-3</v>
      </c>
    </row>
    <row r="264" spans="2:15" ht="6" customHeight="1" x14ac:dyDescent="0.25"/>
    <row r="265" spans="2:15" x14ac:dyDescent="0.25">
      <c r="B265" s="129" t="s">
        <v>55</v>
      </c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</row>
    <row r="266" spans="2:15" x14ac:dyDescent="0.25">
      <c r="K266" s="149"/>
    </row>
    <row r="268" spans="2:15" ht="48.75" customHeight="1" thickBot="1" x14ac:dyDescent="0.3">
      <c r="B268" s="12" t="s">
        <v>247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129</v>
      </c>
    </row>
    <row r="269" spans="2:15" ht="10.5" customHeight="1" thickBot="1" x14ac:dyDescent="0.3">
      <c r="B269" s="130"/>
      <c r="C269" s="131"/>
      <c r="D269" s="130"/>
      <c r="E269" s="130"/>
      <c r="F269" s="130"/>
      <c r="G269" s="130"/>
      <c r="H269" s="130"/>
      <c r="I269" s="130"/>
      <c r="J269" s="130"/>
      <c r="K269" s="130"/>
      <c r="L269" s="130"/>
      <c r="M269" s="4"/>
      <c r="N269" s="4"/>
      <c r="O269" s="1" t="s">
        <v>130</v>
      </c>
    </row>
    <row r="270" spans="2:15" ht="22.5" thickTop="1" thickBot="1" x14ac:dyDescent="0.3">
      <c r="B270" s="150" t="str">
        <f>C270</f>
        <v>Suecia</v>
      </c>
      <c r="C270" s="133" t="s">
        <v>131</v>
      </c>
      <c r="D270" s="134"/>
      <c r="E270" s="134"/>
      <c r="F270" s="134"/>
      <c r="G270" s="134"/>
      <c r="H270" s="134"/>
      <c r="I270" s="134"/>
      <c r="J270" s="134"/>
      <c r="K270" s="134"/>
      <c r="L270" s="134"/>
      <c r="M270" s="134"/>
      <c r="N270" s="134"/>
    </row>
    <row r="271" spans="2:15" ht="22.5" thickTop="1" thickBot="1" x14ac:dyDescent="0.3">
      <c r="B271" s="135"/>
      <c r="C271" s="136">
        <f>C$7</f>
        <v>2020</v>
      </c>
      <c r="D271" s="137"/>
      <c r="E271" s="136">
        <f>E$7</f>
        <v>2021</v>
      </c>
      <c r="F271" s="137"/>
      <c r="G271" s="136">
        <f>G$7</f>
        <v>2022</v>
      </c>
      <c r="H271" s="137"/>
      <c r="I271" s="136">
        <f>I$7</f>
        <v>2023</v>
      </c>
      <c r="J271" s="137"/>
      <c r="K271" s="136">
        <f>K$7</f>
        <v>2024</v>
      </c>
      <c r="L271" s="137"/>
      <c r="M271" s="136">
        <f>M$7</f>
        <v>2025</v>
      </c>
      <c r="N271" s="137"/>
    </row>
    <row r="272" spans="2:15" ht="16.5" thickTop="1" thickBot="1" x14ac:dyDescent="0.3">
      <c r="B272" s="107"/>
      <c r="C272" s="140" t="s">
        <v>69</v>
      </c>
      <c r="D272" s="141" t="str">
        <f>CONCATENATE("var ",RIGHT(C271,2),"/",RIGHT(C271-1,2))</f>
        <v>var 20/19</v>
      </c>
      <c r="E272" s="142" t="s">
        <v>69</v>
      </c>
      <c r="F272" s="141" t="str">
        <f>CONCATENATE("var ",RIGHT(E271,2),"/",RIGHT(E271-1,2))</f>
        <v>var 21/20</v>
      </c>
      <c r="G272" s="142" t="s">
        <v>69</v>
      </c>
      <c r="H272" s="141" t="str">
        <f>CONCATENATE("var ",RIGHT(G271,2),"/",RIGHT(G271-1,2))</f>
        <v>var 22/21</v>
      </c>
      <c r="I272" s="142" t="s">
        <v>69</v>
      </c>
      <c r="J272" s="141" t="str">
        <f>CONCATENATE("var ",RIGHT(I271,2),"/",RIGHT(I271-1,2))</f>
        <v>var 23/22</v>
      </c>
      <c r="K272" s="142" t="s">
        <v>69</v>
      </c>
      <c r="L272" s="141" t="str">
        <f>CONCATENATE("var ",RIGHT(K271,2),"/",RIGHT(K271-1,2))</f>
        <v>var 24/23</v>
      </c>
      <c r="M272" s="142" t="s">
        <v>69</v>
      </c>
      <c r="N272" s="141" t="str">
        <f>CONCATENATE("var ",RIGHT(M271,2),"/",RIGHT(M271-1,2))</f>
        <v>var 25/24</v>
      </c>
    </row>
    <row r="273" spans="2:14" x14ac:dyDescent="0.25">
      <c r="B273" s="143" t="s">
        <v>71</v>
      </c>
      <c r="C273" s="144">
        <v>1321</v>
      </c>
      <c r="D273" s="145">
        <v>-0.14884020618556704</v>
      </c>
      <c r="E273" s="144">
        <v>8</v>
      </c>
      <c r="F273" s="145">
        <f t="shared" ref="F273:L285" si="23">IFERROR(E273/C273-1,"-")</f>
        <v>-0.99394398183194554</v>
      </c>
      <c r="G273" s="144">
        <v>232</v>
      </c>
      <c r="H273" s="145">
        <f t="shared" si="23"/>
        <v>28</v>
      </c>
      <c r="I273" s="144">
        <v>528</v>
      </c>
      <c r="J273" s="145">
        <f t="shared" si="23"/>
        <v>1.2758620689655173</v>
      </c>
      <c r="K273" s="144">
        <v>491</v>
      </c>
      <c r="L273" s="145">
        <f t="shared" si="23"/>
        <v>-7.0075757575757569E-2</v>
      </c>
      <c r="M273" s="144">
        <v>342</v>
      </c>
      <c r="N273" s="145">
        <f t="shared" ref="N273:N279" si="24">IFERROR(M273/K273-1,"-")</f>
        <v>-0.30346232179226074</v>
      </c>
    </row>
    <row r="274" spans="2:14" x14ac:dyDescent="0.25">
      <c r="B274" s="143" t="s">
        <v>73</v>
      </c>
      <c r="C274" s="144">
        <v>2158</v>
      </c>
      <c r="D274" s="145">
        <v>0.93023255813953498</v>
      </c>
      <c r="E274" s="144">
        <v>11</v>
      </c>
      <c r="F274" s="145">
        <f t="shared" si="23"/>
        <v>-0.99490268767377199</v>
      </c>
      <c r="G274" s="144">
        <v>194</v>
      </c>
      <c r="H274" s="145">
        <f t="shared" si="23"/>
        <v>16.636363636363637</v>
      </c>
      <c r="I274" s="144">
        <v>457</v>
      </c>
      <c r="J274" s="145">
        <f t="shared" si="23"/>
        <v>1.3556701030927836</v>
      </c>
      <c r="K274" s="144">
        <v>407</v>
      </c>
      <c r="L274" s="145">
        <f t="shared" si="23"/>
        <v>-0.10940919037199126</v>
      </c>
      <c r="M274" s="144">
        <v>288</v>
      </c>
      <c r="N274" s="145">
        <f t="shared" si="24"/>
        <v>-0.29238329238329241</v>
      </c>
    </row>
    <row r="275" spans="2:14" x14ac:dyDescent="0.25">
      <c r="B275" s="143" t="s">
        <v>75</v>
      </c>
      <c r="C275" s="144">
        <v>454</v>
      </c>
      <c r="D275" s="145">
        <v>-0.55707317073170737</v>
      </c>
      <c r="E275" s="144">
        <v>15</v>
      </c>
      <c r="F275" s="145">
        <f t="shared" si="23"/>
        <v>-0.96696035242290745</v>
      </c>
      <c r="G275" s="144">
        <v>261</v>
      </c>
      <c r="H275" s="145">
        <f t="shared" si="23"/>
        <v>16.399999999999999</v>
      </c>
      <c r="I275" s="144">
        <v>280</v>
      </c>
      <c r="J275" s="145">
        <f t="shared" si="23"/>
        <v>7.2796934865900331E-2</v>
      </c>
      <c r="K275" s="144">
        <v>446</v>
      </c>
      <c r="L275" s="145">
        <f t="shared" si="23"/>
        <v>0.59285714285714275</v>
      </c>
      <c r="M275" s="144"/>
      <c r="N275" s="145"/>
    </row>
    <row r="276" spans="2:14" x14ac:dyDescent="0.25">
      <c r="B276" s="143" t="s">
        <v>77</v>
      </c>
      <c r="C276" s="144">
        <v>0</v>
      </c>
      <c r="D276" s="145">
        <v>-1</v>
      </c>
      <c r="E276" s="144">
        <v>0</v>
      </c>
      <c r="F276" s="145" t="str">
        <f t="shared" si="23"/>
        <v>-</v>
      </c>
      <c r="G276" s="144">
        <v>187</v>
      </c>
      <c r="H276" s="145" t="str">
        <f t="shared" si="23"/>
        <v>-</v>
      </c>
      <c r="I276" s="144">
        <v>281</v>
      </c>
      <c r="J276" s="145">
        <f t="shared" si="23"/>
        <v>0.50267379679144386</v>
      </c>
      <c r="K276" s="144">
        <v>96</v>
      </c>
      <c r="L276" s="145">
        <f t="shared" si="23"/>
        <v>-0.65836298932384341</v>
      </c>
      <c r="M276" s="144"/>
      <c r="N276" s="145"/>
    </row>
    <row r="277" spans="2:14" x14ac:dyDescent="0.25">
      <c r="B277" s="143" t="s">
        <v>79</v>
      </c>
      <c r="C277" s="144">
        <v>0</v>
      </c>
      <c r="D277" s="145">
        <v>-1</v>
      </c>
      <c r="E277" s="144">
        <v>3</v>
      </c>
      <c r="F277" s="145" t="str">
        <f t="shared" si="23"/>
        <v>-</v>
      </c>
      <c r="G277" s="144">
        <v>2</v>
      </c>
      <c r="H277" s="145">
        <f t="shared" si="23"/>
        <v>-0.33333333333333337</v>
      </c>
      <c r="I277" s="144">
        <v>28</v>
      </c>
      <c r="J277" s="145">
        <f t="shared" si="23"/>
        <v>13</v>
      </c>
      <c r="K277" s="144">
        <v>14</v>
      </c>
      <c r="L277" s="145">
        <f t="shared" si="23"/>
        <v>-0.5</v>
      </c>
      <c r="M277" s="144"/>
      <c r="N277" s="145"/>
    </row>
    <row r="278" spans="2:14" x14ac:dyDescent="0.25">
      <c r="B278" s="143" t="s">
        <v>81</v>
      </c>
      <c r="C278" s="144">
        <v>0</v>
      </c>
      <c r="D278" s="145">
        <v>-1</v>
      </c>
      <c r="E278" s="144">
        <v>4</v>
      </c>
      <c r="F278" s="145" t="str">
        <f t="shared" si="23"/>
        <v>-</v>
      </c>
      <c r="G278" s="144">
        <v>12</v>
      </c>
      <c r="H278" s="145">
        <f t="shared" si="23"/>
        <v>2</v>
      </c>
      <c r="I278" s="144">
        <v>11</v>
      </c>
      <c r="J278" s="145">
        <f t="shared" si="23"/>
        <v>-8.333333333333337E-2</v>
      </c>
      <c r="K278" s="144">
        <v>5</v>
      </c>
      <c r="L278" s="145">
        <f t="shared" si="23"/>
        <v>-0.54545454545454541</v>
      </c>
      <c r="M278" s="144"/>
      <c r="N278" s="145"/>
    </row>
    <row r="279" spans="2:14" x14ac:dyDescent="0.25">
      <c r="B279" s="143" t="s">
        <v>83</v>
      </c>
      <c r="C279" s="144">
        <v>0</v>
      </c>
      <c r="D279" s="145">
        <v>-1</v>
      </c>
      <c r="E279" s="144">
        <v>12</v>
      </c>
      <c r="F279" s="145" t="str">
        <f t="shared" si="23"/>
        <v>-</v>
      </c>
      <c r="G279" s="144">
        <v>29</v>
      </c>
      <c r="H279" s="145">
        <f t="shared" si="23"/>
        <v>1.4166666666666665</v>
      </c>
      <c r="I279" s="144">
        <v>13</v>
      </c>
      <c r="J279" s="145">
        <f t="shared" si="23"/>
        <v>-0.55172413793103448</v>
      </c>
      <c r="K279" s="144">
        <v>25</v>
      </c>
      <c r="L279" s="145">
        <f t="shared" si="23"/>
        <v>0.92307692307692313</v>
      </c>
      <c r="M279" s="144"/>
      <c r="N279" s="145"/>
    </row>
    <row r="280" spans="2:14" x14ac:dyDescent="0.25">
      <c r="B280" s="143" t="s">
        <v>85</v>
      </c>
      <c r="C280" s="144">
        <v>3</v>
      </c>
      <c r="D280" s="145">
        <v>-0.76923076923076916</v>
      </c>
      <c r="E280" s="144">
        <v>0</v>
      </c>
      <c r="F280" s="145">
        <f t="shared" si="23"/>
        <v>-1</v>
      </c>
      <c r="G280" s="144">
        <v>9</v>
      </c>
      <c r="H280" s="145" t="str">
        <f t="shared" si="23"/>
        <v>-</v>
      </c>
      <c r="I280" s="144">
        <v>32</v>
      </c>
      <c r="J280" s="145">
        <f t="shared" si="23"/>
        <v>2.5555555555555554</v>
      </c>
      <c r="K280" s="144">
        <v>3</v>
      </c>
      <c r="L280" s="145">
        <f t="shared" si="23"/>
        <v>-0.90625</v>
      </c>
      <c r="M280" s="144"/>
      <c r="N280" s="145"/>
    </row>
    <row r="281" spans="2:14" x14ac:dyDescent="0.25">
      <c r="B281" s="143" t="s">
        <v>87</v>
      </c>
      <c r="C281" s="144">
        <v>0</v>
      </c>
      <c r="D281" s="145">
        <v>-1</v>
      </c>
      <c r="E281" s="144">
        <v>0</v>
      </c>
      <c r="F281" s="145" t="str">
        <f t="shared" si="23"/>
        <v>-</v>
      </c>
      <c r="G281" s="144">
        <v>0</v>
      </c>
      <c r="H281" s="145" t="str">
        <f t="shared" si="23"/>
        <v>-</v>
      </c>
      <c r="I281" s="144">
        <v>11</v>
      </c>
      <c r="J281" s="145" t="str">
        <f t="shared" si="23"/>
        <v>-</v>
      </c>
      <c r="K281" s="144">
        <v>12</v>
      </c>
      <c r="L281" s="145">
        <f t="shared" si="23"/>
        <v>9.0909090909090828E-2</v>
      </c>
      <c r="M281" s="144"/>
      <c r="N281" s="145"/>
    </row>
    <row r="282" spans="2:14" x14ac:dyDescent="0.25">
      <c r="B282" s="143" t="s">
        <v>89</v>
      </c>
      <c r="C282" s="144">
        <v>57</v>
      </c>
      <c r="D282" s="145">
        <v>-0.80412371134020622</v>
      </c>
      <c r="E282" s="144">
        <v>142</v>
      </c>
      <c r="F282" s="145">
        <f t="shared" si="23"/>
        <v>1.4912280701754388</v>
      </c>
      <c r="G282" s="144">
        <v>151</v>
      </c>
      <c r="H282" s="145">
        <f t="shared" si="23"/>
        <v>6.3380281690140761E-2</v>
      </c>
      <c r="I282" s="144">
        <v>132</v>
      </c>
      <c r="J282" s="145">
        <f t="shared" si="23"/>
        <v>-0.1258278145695364</v>
      </c>
      <c r="K282" s="144">
        <v>229</v>
      </c>
      <c r="L282" s="145">
        <f t="shared" si="23"/>
        <v>0.73484848484848486</v>
      </c>
      <c r="M282" s="144"/>
      <c r="N282" s="145"/>
    </row>
    <row r="283" spans="2:14" x14ac:dyDescent="0.25">
      <c r="B283" s="143" t="s">
        <v>91</v>
      </c>
      <c r="C283" s="144">
        <v>35</v>
      </c>
      <c r="D283" s="145">
        <v>-0.95436766623207303</v>
      </c>
      <c r="E283" s="144">
        <v>377</v>
      </c>
      <c r="F283" s="145">
        <f t="shared" si="23"/>
        <v>9.7714285714285722</v>
      </c>
      <c r="G283" s="144">
        <v>417</v>
      </c>
      <c r="H283" s="145">
        <f t="shared" si="23"/>
        <v>0.10610079575596809</v>
      </c>
      <c r="I283" s="144">
        <v>543</v>
      </c>
      <c r="J283" s="145">
        <f t="shared" si="23"/>
        <v>0.30215827338129486</v>
      </c>
      <c r="K283" s="144">
        <v>519</v>
      </c>
      <c r="L283" s="145">
        <f t="shared" si="23"/>
        <v>-4.4198895027624308E-2</v>
      </c>
      <c r="M283" s="144"/>
      <c r="N283" s="145"/>
    </row>
    <row r="284" spans="2:14" x14ac:dyDescent="0.25">
      <c r="B284" s="143" t="s">
        <v>93</v>
      </c>
      <c r="C284" s="144">
        <v>12</v>
      </c>
      <c r="D284" s="145">
        <v>-0.98669623059866962</v>
      </c>
      <c r="E284" s="144">
        <v>375</v>
      </c>
      <c r="F284" s="145">
        <f t="shared" si="23"/>
        <v>30.25</v>
      </c>
      <c r="G284" s="144">
        <v>585</v>
      </c>
      <c r="H284" s="145">
        <f t="shared" si="23"/>
        <v>0.56000000000000005</v>
      </c>
      <c r="I284" s="144">
        <v>569</v>
      </c>
      <c r="J284" s="145">
        <f t="shared" si="23"/>
        <v>-2.7350427350427364E-2</v>
      </c>
      <c r="K284" s="144">
        <v>484</v>
      </c>
      <c r="L284" s="145">
        <f t="shared" si="23"/>
        <v>-0.14938488576449915</v>
      </c>
      <c r="M284" s="144"/>
      <c r="N284" s="145"/>
    </row>
    <row r="285" spans="2:14" ht="15.75" x14ac:dyDescent="0.25">
      <c r="B285" s="146" t="s">
        <v>30</v>
      </c>
      <c r="C285" s="147">
        <v>4050</v>
      </c>
      <c r="D285" s="148">
        <v>-0.34897926378395761</v>
      </c>
      <c r="E285" s="147">
        <v>947</v>
      </c>
      <c r="F285" s="148">
        <f t="shared" si="23"/>
        <v>-0.76617283950617288</v>
      </c>
      <c r="G285" s="147">
        <v>2079</v>
      </c>
      <c r="H285" s="148">
        <f t="shared" si="23"/>
        <v>1.1953537486800423</v>
      </c>
      <c r="I285" s="147">
        <v>2885</v>
      </c>
      <c r="J285" s="148">
        <f t="shared" si="23"/>
        <v>0.38768638768638763</v>
      </c>
      <c r="K285" s="147">
        <v>2731</v>
      </c>
      <c r="L285" s="148">
        <f t="shared" si="23"/>
        <v>-5.3379549393414161E-2</v>
      </c>
      <c r="M285" s="147">
        <v>630</v>
      </c>
      <c r="N285" s="148">
        <v>-0.2984409799554566</v>
      </c>
    </row>
    <row r="286" spans="2:14" ht="6" customHeight="1" x14ac:dyDescent="0.25"/>
    <row r="287" spans="2:14" x14ac:dyDescent="0.25">
      <c r="B287" s="129" t="s">
        <v>55</v>
      </c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</row>
    <row r="288" spans="2:14" x14ac:dyDescent="0.25">
      <c r="C288" s="149"/>
      <c r="K288" s="149"/>
      <c r="N288" s="101"/>
    </row>
    <row r="290" spans="3:13" x14ac:dyDescent="0.25">
      <c r="C290" s="101"/>
      <c r="E290" s="101"/>
      <c r="G290" s="101"/>
      <c r="I290" s="101"/>
      <c r="K290" s="101"/>
      <c r="M290" s="10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1FBC0-35E1-437D-A870-74F82FCD6680}">
  <sheetPr>
    <tabColor theme="7" tint="0.79998168889431442"/>
  </sheetPr>
  <dimension ref="A4:R23"/>
  <sheetViews>
    <sheetView showGridLines="0" zoomScaleNormal="100" workbookViewId="0">
      <selection activeCell="E28" sqref="E28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236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66</v>
      </c>
    </row>
    <row r="5" spans="1:18" ht="10.5" customHeight="1" thickBot="1" x14ac:dyDescent="0.3">
      <c r="B5" s="130"/>
      <c r="C5" s="130"/>
      <c r="D5" s="130"/>
      <c r="E5" s="130"/>
      <c r="F5" s="130"/>
      <c r="G5" s="130"/>
      <c r="H5" s="130"/>
      <c r="I5" s="130"/>
      <c r="J5" s="131"/>
      <c r="K5" s="130"/>
      <c r="L5" s="130"/>
      <c r="M5" s="130"/>
      <c r="N5" s="130"/>
      <c r="O5" s="130"/>
      <c r="P5" s="4"/>
      <c r="Q5" s="4"/>
      <c r="R5" s="1" t="s">
        <v>67</v>
      </c>
    </row>
    <row r="6" spans="1:18" ht="22.5" thickTop="1" thickBot="1" x14ac:dyDescent="0.3">
      <c r="B6" s="132" t="s">
        <v>30</v>
      </c>
      <c r="C6" s="133" t="s">
        <v>132</v>
      </c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</row>
    <row r="7" spans="1:18" ht="22.5" thickTop="1" thickBot="1" x14ac:dyDescent="0.3">
      <c r="B7" s="135"/>
      <c r="C7" s="154">
        <v>2018</v>
      </c>
      <c r="D7" s="136">
        <v>2019</v>
      </c>
      <c r="E7" s="137"/>
      <c r="F7" s="136">
        <v>2020</v>
      </c>
      <c r="G7" s="137"/>
      <c r="H7" s="136">
        <v>2021</v>
      </c>
      <c r="I7" s="137"/>
      <c r="J7" s="136">
        <v>2022</v>
      </c>
      <c r="K7" s="137"/>
      <c r="L7" s="138">
        <v>2023</v>
      </c>
      <c r="M7" s="137"/>
      <c r="N7" s="138">
        <v>2024</v>
      </c>
      <c r="O7" s="139"/>
      <c r="P7" s="138">
        <v>2025</v>
      </c>
      <c r="Q7" s="139"/>
    </row>
    <row r="8" spans="1:18" ht="16.5" thickTop="1" thickBot="1" x14ac:dyDescent="0.3">
      <c r="B8" s="107"/>
      <c r="C8" s="140" t="s">
        <v>69</v>
      </c>
      <c r="D8" s="140" t="s">
        <v>69</v>
      </c>
      <c r="E8" s="141" t="s">
        <v>133</v>
      </c>
      <c r="F8" s="140" t="s">
        <v>69</v>
      </c>
      <c r="G8" s="141" t="s">
        <v>134</v>
      </c>
      <c r="H8" s="140" t="s">
        <v>69</v>
      </c>
      <c r="I8" s="141" t="s">
        <v>135</v>
      </c>
      <c r="J8" s="140" t="s">
        <v>69</v>
      </c>
      <c r="K8" s="141" t="s">
        <v>136</v>
      </c>
      <c r="L8" s="142" t="s">
        <v>69</v>
      </c>
      <c r="M8" s="141" t="s">
        <v>248</v>
      </c>
      <c r="N8" s="142" t="s">
        <v>69</v>
      </c>
      <c r="O8" s="141" t="s">
        <v>249</v>
      </c>
      <c r="P8" s="142" t="s">
        <v>69</v>
      </c>
      <c r="Q8" s="141" t="s">
        <v>136</v>
      </c>
    </row>
    <row r="9" spans="1:18" x14ac:dyDescent="0.25">
      <c r="A9" s="1" t="s">
        <v>70</v>
      </c>
      <c r="B9" s="143" t="s">
        <v>71</v>
      </c>
      <c r="C9" s="144">
        <v>20994</v>
      </c>
      <c r="D9" s="144">
        <v>19740</v>
      </c>
      <c r="E9" s="145">
        <f t="shared" ref="E9:E21" si="0">D9/C9-1</f>
        <v>-5.9731351814804268E-2</v>
      </c>
      <c r="F9" s="144">
        <v>21031</v>
      </c>
      <c r="G9" s="145">
        <f>F9/D9-1</f>
        <v>6.5400202634245286E-2</v>
      </c>
      <c r="H9" s="144">
        <v>6223</v>
      </c>
      <c r="I9" s="145">
        <f>IFERROR(H9/F9-1,"-")</f>
        <v>-0.70410346631163523</v>
      </c>
      <c r="J9" s="144">
        <v>15598</v>
      </c>
      <c r="K9" s="145">
        <f>IFERROR(J9/H9-1,"-")</f>
        <v>1.5065081150570463</v>
      </c>
      <c r="L9" s="144">
        <v>22490</v>
      </c>
      <c r="M9" s="145">
        <f t="shared" ref="M9:M21" si="1">IFERROR(L9/J9-1,"-")</f>
        <v>0.44185151942556744</v>
      </c>
      <c r="N9" s="144">
        <v>22650</v>
      </c>
      <c r="O9" s="145">
        <f>IFERROR(N9/L9-1,"-")</f>
        <v>7.1142730102267127E-3</v>
      </c>
      <c r="P9" s="144">
        <v>22528</v>
      </c>
      <c r="Q9" s="145">
        <f t="shared" ref="Q9:Q20" si="2">IFERROR(P9/N9-1,"-")</f>
        <v>-5.3863134657836653E-3</v>
      </c>
    </row>
    <row r="10" spans="1:18" x14ac:dyDescent="0.25">
      <c r="A10" s="1" t="s">
        <v>72</v>
      </c>
      <c r="B10" s="143" t="s">
        <v>73</v>
      </c>
      <c r="C10" s="144">
        <v>21076</v>
      </c>
      <c r="D10" s="144">
        <v>19223</v>
      </c>
      <c r="E10" s="145">
        <f t="shared" si="0"/>
        <v>-8.7919908901119781E-2</v>
      </c>
      <c r="F10" s="144">
        <v>22403</v>
      </c>
      <c r="G10" s="145">
        <f t="shared" ref="G10:G20" si="3">F10/D10-1</f>
        <v>0.16542683244030587</v>
      </c>
      <c r="H10" s="144">
        <v>5135</v>
      </c>
      <c r="I10" s="145">
        <f t="shared" ref="I10:I21" si="4">IFERROR(H10/F10-1,"-")</f>
        <v>-0.7707896263893228</v>
      </c>
      <c r="J10" s="144">
        <v>21666</v>
      </c>
      <c r="K10" s="145">
        <f t="shared" ref="K10:K21" si="5">IFERROR(J10/H10-1,"-")</f>
        <v>3.2192794547224928</v>
      </c>
      <c r="L10" s="144">
        <v>23086</v>
      </c>
      <c r="M10" s="145">
        <f t="shared" si="1"/>
        <v>6.5540478168559124E-2</v>
      </c>
      <c r="N10" s="144">
        <v>23921</v>
      </c>
      <c r="O10" s="145">
        <f t="shared" ref="O10:O21" si="6">IFERROR(N10/L10-1,"-")</f>
        <v>3.6169106817985019E-2</v>
      </c>
      <c r="P10" s="144">
        <v>23285</v>
      </c>
      <c r="Q10" s="145">
        <f t="shared" si="2"/>
        <v>-2.6587517244262338E-2</v>
      </c>
    </row>
    <row r="11" spans="1:18" x14ac:dyDescent="0.25">
      <c r="A11" s="1" t="s">
        <v>74</v>
      </c>
      <c r="B11" s="143" t="s">
        <v>75</v>
      </c>
      <c r="C11" s="144">
        <v>24045</v>
      </c>
      <c r="D11" s="144">
        <v>21973</v>
      </c>
      <c r="E11" s="145">
        <f t="shared" si="0"/>
        <v>-8.6171761280931625E-2</v>
      </c>
      <c r="F11" s="144">
        <v>8865</v>
      </c>
      <c r="G11" s="145">
        <f t="shared" si="3"/>
        <v>-0.59655031174623407</v>
      </c>
      <c r="H11" s="144">
        <v>5413</v>
      </c>
      <c r="I11" s="145">
        <f t="shared" si="4"/>
        <v>-0.38939650310208684</v>
      </c>
      <c r="J11" s="144">
        <v>22231</v>
      </c>
      <c r="K11" s="145">
        <f t="shared" si="5"/>
        <v>3.1069647145760211</v>
      </c>
      <c r="L11" s="144">
        <v>21689</v>
      </c>
      <c r="M11" s="145">
        <f t="shared" si="1"/>
        <v>-2.4380369753947195E-2</v>
      </c>
      <c r="N11" s="144">
        <v>27356</v>
      </c>
      <c r="O11" s="145">
        <f t="shared" si="6"/>
        <v>0.26128452210798092</v>
      </c>
      <c r="P11" s="144" t="s">
        <v>250</v>
      </c>
      <c r="Q11" s="145" t="str">
        <f t="shared" si="2"/>
        <v>-</v>
      </c>
    </row>
    <row r="12" spans="1:18" x14ac:dyDescent="0.25">
      <c r="A12" s="1" t="s">
        <v>76</v>
      </c>
      <c r="B12" s="143" t="s">
        <v>77</v>
      </c>
      <c r="C12" s="144">
        <v>19710</v>
      </c>
      <c r="D12" s="144">
        <v>20119</v>
      </c>
      <c r="E12" s="145">
        <f t="shared" si="0"/>
        <v>2.0750887874175561E-2</v>
      </c>
      <c r="F12" s="144">
        <v>0</v>
      </c>
      <c r="G12" s="145">
        <f t="shared" si="3"/>
        <v>-1</v>
      </c>
      <c r="H12" s="144">
        <v>6463</v>
      </c>
      <c r="I12" s="145" t="str">
        <f t="shared" si="4"/>
        <v>-</v>
      </c>
      <c r="J12" s="144">
        <v>23894</v>
      </c>
      <c r="K12" s="145">
        <f t="shared" si="5"/>
        <v>2.6970447160761255</v>
      </c>
      <c r="L12" s="144">
        <v>23484</v>
      </c>
      <c r="M12" s="145">
        <f t="shared" si="1"/>
        <v>-1.715911944421189E-2</v>
      </c>
      <c r="N12" s="144">
        <v>22205</v>
      </c>
      <c r="O12" s="145">
        <f t="shared" si="6"/>
        <v>-5.4462612842786529E-2</v>
      </c>
      <c r="P12" s="144" t="s">
        <v>250</v>
      </c>
      <c r="Q12" s="145" t="str">
        <f t="shared" si="2"/>
        <v>-</v>
      </c>
    </row>
    <row r="13" spans="1:18" x14ac:dyDescent="0.25">
      <c r="A13" s="1" t="s">
        <v>78</v>
      </c>
      <c r="B13" s="143" t="s">
        <v>79</v>
      </c>
      <c r="C13" s="144">
        <v>22493</v>
      </c>
      <c r="D13" s="144">
        <v>14799</v>
      </c>
      <c r="E13" s="145">
        <f t="shared" si="0"/>
        <v>-0.34206197483661582</v>
      </c>
      <c r="F13" s="144">
        <v>0</v>
      </c>
      <c r="G13" s="145">
        <f t="shared" si="3"/>
        <v>-1</v>
      </c>
      <c r="H13" s="144">
        <v>6823</v>
      </c>
      <c r="I13" s="145" t="str">
        <f t="shared" si="4"/>
        <v>-</v>
      </c>
      <c r="J13" s="144">
        <v>20251</v>
      </c>
      <c r="K13" s="145">
        <f t="shared" si="5"/>
        <v>1.9680492452000586</v>
      </c>
      <c r="L13" s="144">
        <v>21547</v>
      </c>
      <c r="M13" s="145">
        <f t="shared" si="1"/>
        <v>6.3996839662238791E-2</v>
      </c>
      <c r="N13" s="144">
        <v>23449</v>
      </c>
      <c r="O13" s="145">
        <f t="shared" si="6"/>
        <v>8.8272149255116616E-2</v>
      </c>
      <c r="P13" s="144" t="s">
        <v>250</v>
      </c>
      <c r="Q13" s="145" t="str">
        <f t="shared" si="2"/>
        <v>-</v>
      </c>
    </row>
    <row r="14" spans="1:18" x14ac:dyDescent="0.25">
      <c r="A14" s="1" t="s">
        <v>80</v>
      </c>
      <c r="B14" s="143" t="s">
        <v>81</v>
      </c>
      <c r="C14" s="144">
        <v>24346</v>
      </c>
      <c r="D14" s="144">
        <v>19316</v>
      </c>
      <c r="E14" s="145">
        <f t="shared" si="0"/>
        <v>-0.20660478107286617</v>
      </c>
      <c r="F14" s="144">
        <v>0</v>
      </c>
      <c r="G14" s="145">
        <f t="shared" si="3"/>
        <v>-1</v>
      </c>
      <c r="H14" s="144">
        <v>3802</v>
      </c>
      <c r="I14" s="145" t="str">
        <f t="shared" si="4"/>
        <v>-</v>
      </c>
      <c r="J14" s="144">
        <v>18886</v>
      </c>
      <c r="K14" s="145">
        <f t="shared" si="5"/>
        <v>3.9673855865334033</v>
      </c>
      <c r="L14" s="144">
        <v>21065</v>
      </c>
      <c r="M14" s="145">
        <f t="shared" si="1"/>
        <v>0.11537646934237</v>
      </c>
      <c r="N14" s="144">
        <v>22841</v>
      </c>
      <c r="O14" s="145">
        <f t="shared" si="6"/>
        <v>8.4310467600284822E-2</v>
      </c>
      <c r="P14" s="144" t="s">
        <v>250</v>
      </c>
      <c r="Q14" s="145" t="str">
        <f t="shared" si="2"/>
        <v>-</v>
      </c>
    </row>
    <row r="15" spans="1:18" x14ac:dyDescent="0.25">
      <c r="A15" s="1" t="s">
        <v>82</v>
      </c>
      <c r="B15" s="143" t="s">
        <v>83</v>
      </c>
      <c r="C15" s="144">
        <v>24909</v>
      </c>
      <c r="D15" s="144">
        <v>24858</v>
      </c>
      <c r="E15" s="145">
        <f t="shared" si="0"/>
        <v>-2.0474527279296106E-3</v>
      </c>
      <c r="F15" s="144">
        <v>0</v>
      </c>
      <c r="G15" s="145">
        <f t="shared" si="3"/>
        <v>-1</v>
      </c>
      <c r="H15" s="144">
        <v>10219</v>
      </c>
      <c r="I15" s="145" t="str">
        <f t="shared" si="4"/>
        <v>-</v>
      </c>
      <c r="J15" s="144">
        <v>23111</v>
      </c>
      <c r="K15" s="145">
        <f t="shared" si="5"/>
        <v>1.2615715823466092</v>
      </c>
      <c r="L15" s="144">
        <v>24276</v>
      </c>
      <c r="M15" s="145">
        <f t="shared" si="1"/>
        <v>5.040889619661626E-2</v>
      </c>
      <c r="N15" s="144">
        <v>24893</v>
      </c>
      <c r="O15" s="145">
        <f t="shared" si="6"/>
        <v>2.5416048772450184E-2</v>
      </c>
      <c r="P15" s="144" t="s">
        <v>250</v>
      </c>
      <c r="Q15" s="145" t="str">
        <f t="shared" si="2"/>
        <v>-</v>
      </c>
    </row>
    <row r="16" spans="1:18" x14ac:dyDescent="0.25">
      <c r="A16" s="1" t="s">
        <v>84</v>
      </c>
      <c r="B16" s="143" t="s">
        <v>85</v>
      </c>
      <c r="C16" s="144">
        <v>26522</v>
      </c>
      <c r="D16" s="144">
        <v>24709</v>
      </c>
      <c r="E16" s="145">
        <f t="shared" si="0"/>
        <v>-6.8358344016288375E-2</v>
      </c>
      <c r="F16" s="144">
        <v>13295</v>
      </c>
      <c r="G16" s="145">
        <f t="shared" si="3"/>
        <v>-0.46193694605204583</v>
      </c>
      <c r="H16" s="144">
        <v>18239</v>
      </c>
      <c r="I16" s="145">
        <f t="shared" si="4"/>
        <v>0.37186912373072589</v>
      </c>
      <c r="J16" s="144">
        <v>24659</v>
      </c>
      <c r="K16" s="145">
        <f t="shared" si="5"/>
        <v>0.35199298207138541</v>
      </c>
      <c r="L16" s="144">
        <v>25495</v>
      </c>
      <c r="M16" s="145">
        <f t="shared" si="1"/>
        <v>3.3902429133379375E-2</v>
      </c>
      <c r="N16" s="144">
        <v>25319</v>
      </c>
      <c r="O16" s="145">
        <f t="shared" si="6"/>
        <v>-6.9033143753677306E-3</v>
      </c>
      <c r="P16" s="144" t="s">
        <v>250</v>
      </c>
      <c r="Q16" s="145" t="str">
        <f t="shared" si="2"/>
        <v>-</v>
      </c>
    </row>
    <row r="17" spans="1:17" x14ac:dyDescent="0.25">
      <c r="A17" s="1" t="s">
        <v>86</v>
      </c>
      <c r="B17" s="143" t="s">
        <v>87</v>
      </c>
      <c r="C17" s="144">
        <v>23824</v>
      </c>
      <c r="D17" s="144">
        <v>22149</v>
      </c>
      <c r="E17" s="145">
        <f t="shared" si="0"/>
        <v>-7.0307253190060481E-2</v>
      </c>
      <c r="F17" s="144">
        <v>5725</v>
      </c>
      <c r="G17" s="145">
        <f t="shared" si="3"/>
        <v>-0.74152331933721616</v>
      </c>
      <c r="H17" s="144">
        <v>15267</v>
      </c>
      <c r="I17" s="145">
        <f t="shared" si="4"/>
        <v>1.6667248908296943</v>
      </c>
      <c r="J17" s="144">
        <v>20130</v>
      </c>
      <c r="K17" s="145">
        <f t="shared" si="5"/>
        <v>0.31853016309687554</v>
      </c>
      <c r="L17" s="144">
        <v>22106</v>
      </c>
      <c r="M17" s="145">
        <f t="shared" si="1"/>
        <v>9.8161947342275235E-2</v>
      </c>
      <c r="N17" s="144">
        <v>21182</v>
      </c>
      <c r="O17" s="145">
        <f t="shared" si="6"/>
        <v>-4.1798606713109532E-2</v>
      </c>
      <c r="P17" s="144" t="s">
        <v>250</v>
      </c>
      <c r="Q17" s="145" t="str">
        <f t="shared" si="2"/>
        <v>-</v>
      </c>
    </row>
    <row r="18" spans="1:17" x14ac:dyDescent="0.25">
      <c r="A18" s="1" t="s">
        <v>88</v>
      </c>
      <c r="B18" s="143" t="s">
        <v>89</v>
      </c>
      <c r="C18" s="144">
        <v>23201</v>
      </c>
      <c r="D18" s="144">
        <v>22803</v>
      </c>
      <c r="E18" s="145">
        <f t="shared" si="0"/>
        <v>-1.7154432998577662E-2</v>
      </c>
      <c r="F18" s="144">
        <v>6665</v>
      </c>
      <c r="G18" s="145">
        <f t="shared" si="3"/>
        <v>-0.70771389729421563</v>
      </c>
      <c r="H18" s="144">
        <v>23140</v>
      </c>
      <c r="I18" s="145">
        <f t="shared" si="4"/>
        <v>2.471867966991748</v>
      </c>
      <c r="J18" s="144">
        <v>22327</v>
      </c>
      <c r="K18" s="145">
        <f t="shared" si="5"/>
        <v>-3.5133967156439017E-2</v>
      </c>
      <c r="L18" s="144">
        <v>25007</v>
      </c>
      <c r="M18" s="145">
        <f t="shared" si="1"/>
        <v>0.12003403950373981</v>
      </c>
      <c r="N18" s="144">
        <v>27341</v>
      </c>
      <c r="O18" s="145">
        <f t="shared" si="6"/>
        <v>9.3333866517375075E-2</v>
      </c>
      <c r="P18" s="144" t="s">
        <v>250</v>
      </c>
      <c r="Q18" s="145" t="str">
        <f t="shared" si="2"/>
        <v>-</v>
      </c>
    </row>
    <row r="19" spans="1:17" x14ac:dyDescent="0.25">
      <c r="A19" s="1" t="s">
        <v>90</v>
      </c>
      <c r="B19" s="143" t="s">
        <v>91</v>
      </c>
      <c r="C19" s="144">
        <v>19829</v>
      </c>
      <c r="D19" s="144">
        <v>19561</v>
      </c>
      <c r="E19" s="145">
        <f t="shared" si="0"/>
        <v>-1.3515558021080287E-2</v>
      </c>
      <c r="F19" s="144">
        <v>4928</v>
      </c>
      <c r="G19" s="145">
        <f t="shared" si="3"/>
        <v>-0.74807013956341706</v>
      </c>
      <c r="H19" s="144">
        <v>19838</v>
      </c>
      <c r="I19" s="145">
        <f t="shared" si="4"/>
        <v>3.0255681818181817</v>
      </c>
      <c r="J19" s="144">
        <v>21079</v>
      </c>
      <c r="K19" s="145">
        <f t="shared" si="5"/>
        <v>6.2556709345700234E-2</v>
      </c>
      <c r="L19" s="144">
        <v>24207</v>
      </c>
      <c r="M19" s="145">
        <f t="shared" si="1"/>
        <v>0.14839413634422893</v>
      </c>
      <c r="N19" s="144">
        <v>23363</v>
      </c>
      <c r="O19" s="145">
        <f t="shared" si="6"/>
        <v>-3.4865947866319691E-2</v>
      </c>
      <c r="P19" s="144" t="s">
        <v>250</v>
      </c>
      <c r="Q19" s="145" t="str">
        <f t="shared" si="2"/>
        <v>-</v>
      </c>
    </row>
    <row r="20" spans="1:17" x14ac:dyDescent="0.25">
      <c r="A20" s="1" t="s">
        <v>92</v>
      </c>
      <c r="B20" s="143" t="s">
        <v>93</v>
      </c>
      <c r="C20" s="144">
        <v>21479</v>
      </c>
      <c r="D20" s="144">
        <v>20974</v>
      </c>
      <c r="E20" s="145">
        <f t="shared" si="0"/>
        <v>-2.3511336654406634E-2</v>
      </c>
      <c r="F20" s="144">
        <v>6261</v>
      </c>
      <c r="G20" s="145">
        <f t="shared" si="3"/>
        <v>-0.70148755602174118</v>
      </c>
      <c r="H20" s="144">
        <v>19784</v>
      </c>
      <c r="I20" s="145">
        <f t="shared" si="4"/>
        <v>2.1598786136399934</v>
      </c>
      <c r="J20" s="144">
        <v>23285</v>
      </c>
      <c r="K20" s="145">
        <f t="shared" si="5"/>
        <v>0.17696118075212297</v>
      </c>
      <c r="L20" s="144">
        <v>24142</v>
      </c>
      <c r="M20" s="145">
        <f t="shared" si="1"/>
        <v>3.6804809963495888E-2</v>
      </c>
      <c r="N20" s="144">
        <v>23290</v>
      </c>
      <c r="O20" s="145">
        <f t="shared" si="6"/>
        <v>-3.5291193770193074E-2</v>
      </c>
      <c r="P20" s="144" t="s">
        <v>250</v>
      </c>
      <c r="Q20" s="145" t="str">
        <f t="shared" si="2"/>
        <v>-</v>
      </c>
    </row>
    <row r="21" spans="1:17" ht="15.75" x14ac:dyDescent="0.25">
      <c r="A21" s="1" t="s">
        <v>0</v>
      </c>
      <c r="B21" s="146" t="s">
        <v>30</v>
      </c>
      <c r="C21" s="147">
        <v>272428</v>
      </c>
      <c r="D21" s="147">
        <v>250224</v>
      </c>
      <c r="E21" s="148">
        <f t="shared" si="0"/>
        <v>-8.1504103836609998E-2</v>
      </c>
      <c r="F21" s="147">
        <v>96681</v>
      </c>
      <c r="G21" s="148">
        <f>F21/D21-1</f>
        <v>-0.61362219451371569</v>
      </c>
      <c r="H21" s="147">
        <v>140346</v>
      </c>
      <c r="I21" s="148">
        <f t="shared" si="4"/>
        <v>0.45163992925186958</v>
      </c>
      <c r="J21" s="147">
        <v>257117</v>
      </c>
      <c r="K21" s="148">
        <f t="shared" si="5"/>
        <v>0.83202228777450027</v>
      </c>
      <c r="L21" s="147">
        <v>278594</v>
      </c>
      <c r="M21" s="148">
        <f t="shared" si="1"/>
        <v>8.3530066078866927E-2</v>
      </c>
      <c r="N21" s="147">
        <v>287810</v>
      </c>
      <c r="O21" s="148">
        <f t="shared" si="6"/>
        <v>3.3080396562739978E-2</v>
      </c>
      <c r="P21" s="147">
        <v>45813</v>
      </c>
      <c r="Q21" s="148">
        <v>-1.6276223400828793E-2</v>
      </c>
    </row>
    <row r="22" spans="1:17" ht="6" customHeight="1" x14ac:dyDescent="0.25"/>
    <row r="23" spans="1:17" x14ac:dyDescent="0.25">
      <c r="B23" s="129" t="s">
        <v>55</v>
      </c>
      <c r="C23" s="129"/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44"/>
      <c r="Q23" s="129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99B58BB5-3A25-4BB2-883A-3DFDB543CFB2}"/>
</file>

<file path=customXml/itemProps2.xml><?xml version="1.0" encoding="utf-8"?>
<ds:datastoreItem xmlns:ds="http://schemas.openxmlformats.org/officeDocument/2006/customXml" ds:itemID="{59DA3593-7724-40B8-AEA6-2F78494399BD}"/>
</file>

<file path=customXml/itemProps3.xml><?xml version="1.0" encoding="utf-8"?>
<ds:datastoreItem xmlns:ds="http://schemas.openxmlformats.org/officeDocument/2006/customXml" ds:itemID="{7B210D04-71B9-47F3-8DFC-F16330C49C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2025-03-24T14:06:39Z</dcterms:created>
  <dcterms:modified xsi:type="dcterms:W3CDTF">2025-03-24T14:08:18Z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