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1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119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23.xml" ContentType="application/vnd.openxmlformats-officedocument.drawingml.chartshapes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3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febrero/"/>
    </mc:Choice>
  </mc:AlternateContent>
  <xr:revisionPtr revIDLastSave="37" documentId="8_{C5A2A560-823E-4C8C-B5C8-5E646AD7C667}" xr6:coauthVersionLast="47" xr6:coauthVersionMax="47" xr10:uidLastSave="{09835DEB-22B1-4D5B-B223-DD3FE5CF8284}"/>
  <bookViews>
    <workbookView xWindow="-120" yWindow="-120" windowWidth="29040" windowHeight="15720" xr2:uid="{D4F08FC9-A7E6-4FE4-8C25-59C13EC8170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7" i="24" l="1"/>
  <c r="F266" i="24"/>
  <c r="F265" i="24"/>
  <c r="F264" i="24"/>
  <c r="F263" i="24"/>
  <c r="F262" i="24"/>
  <c r="F261" i="24"/>
  <c r="F260" i="24"/>
  <c r="F259" i="24"/>
  <c r="F258" i="24"/>
  <c r="F257" i="24"/>
  <c r="F256" i="24"/>
  <c r="F255" i="24"/>
  <c r="F241" i="24"/>
  <c r="F240" i="24"/>
  <c r="F239" i="24"/>
  <c r="F238" i="24"/>
  <c r="F237" i="24"/>
  <c r="F236" i="24"/>
  <c r="F235" i="24"/>
  <c r="F234" i="24"/>
  <c r="F233" i="24"/>
  <c r="F232" i="24"/>
  <c r="F231" i="24"/>
  <c r="F230" i="24"/>
  <c r="F229" i="24"/>
  <c r="F219" i="24"/>
  <c r="F218" i="24"/>
  <c r="F217" i="24"/>
  <c r="F216" i="24"/>
  <c r="F215" i="24"/>
  <c r="F214" i="24"/>
  <c r="F213" i="24"/>
  <c r="F212" i="24"/>
  <c r="F211" i="24"/>
  <c r="F210" i="24"/>
  <c r="F209" i="24"/>
  <c r="F208" i="24"/>
  <c r="F207" i="24"/>
  <c r="F197" i="24"/>
  <c r="F196" i="24"/>
  <c r="F195" i="24"/>
  <c r="F194" i="24"/>
  <c r="F193" i="24"/>
  <c r="F192" i="24"/>
  <c r="F191" i="24"/>
  <c r="F190" i="24"/>
  <c r="F189" i="24"/>
  <c r="F188" i="24"/>
  <c r="F187" i="24"/>
  <c r="F186" i="24"/>
  <c r="F185" i="24"/>
  <c r="F175" i="24"/>
  <c r="F174" i="24"/>
  <c r="F173" i="24"/>
  <c r="F172" i="24"/>
  <c r="F171" i="24"/>
  <c r="F170" i="24"/>
  <c r="F169" i="24"/>
  <c r="F168" i="24"/>
  <c r="F167" i="24"/>
  <c r="F166" i="24"/>
  <c r="F165" i="24"/>
  <c r="F164" i="24"/>
  <c r="F163" i="24"/>
  <c r="F153" i="24"/>
  <c r="F152" i="24"/>
  <c r="F151" i="24"/>
  <c r="F150" i="24"/>
  <c r="F149" i="24"/>
  <c r="F148" i="24"/>
  <c r="F147" i="24"/>
  <c r="F146" i="24"/>
  <c r="F145" i="24"/>
  <c r="F144" i="24"/>
  <c r="F143" i="24"/>
  <c r="F142" i="24"/>
  <c r="F141" i="24"/>
  <c r="F131" i="24"/>
  <c r="F130" i="24"/>
  <c r="F129" i="24"/>
  <c r="F128" i="24"/>
  <c r="F127" i="24"/>
  <c r="F126" i="24"/>
  <c r="F125" i="24"/>
  <c r="F124" i="24"/>
  <c r="F123" i="24"/>
  <c r="F122" i="24"/>
  <c r="F121" i="24"/>
  <c r="F120" i="24"/>
  <c r="F119" i="24"/>
  <c r="F109" i="24"/>
  <c r="F108" i="24"/>
  <c r="F107" i="24"/>
  <c r="F106" i="24"/>
  <c r="F105" i="24"/>
  <c r="F104" i="24"/>
  <c r="F103" i="24"/>
  <c r="F102" i="24"/>
  <c r="F101" i="24"/>
  <c r="F100" i="24"/>
  <c r="F99" i="24"/>
  <c r="F98" i="24"/>
  <c r="F97" i="24"/>
  <c r="F87" i="24"/>
  <c r="F86" i="24"/>
  <c r="F85" i="24"/>
  <c r="F84" i="24"/>
  <c r="F83" i="24"/>
  <c r="F82" i="24"/>
  <c r="F81" i="24"/>
  <c r="F80" i="24"/>
  <c r="F79" i="24"/>
  <c r="F78" i="24"/>
  <c r="F77" i="24"/>
  <c r="F76" i="24"/>
  <c r="F75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H267" i="24"/>
  <c r="H266" i="24"/>
  <c r="H265" i="24"/>
  <c r="H264" i="24"/>
  <c r="H263" i="24"/>
  <c r="H262" i="24"/>
  <c r="H261" i="24"/>
  <c r="H260" i="24"/>
  <c r="H259" i="24"/>
  <c r="H258" i="24"/>
  <c r="H257" i="24"/>
  <c r="H256" i="24"/>
  <c r="H255" i="24"/>
  <c r="H241" i="24"/>
  <c r="H240" i="24"/>
  <c r="H239" i="24"/>
  <c r="H238" i="24"/>
  <c r="H237" i="24"/>
  <c r="H236" i="24"/>
  <c r="H235" i="24"/>
  <c r="H234" i="24"/>
  <c r="H233" i="24"/>
  <c r="H232" i="24"/>
  <c r="H231" i="24"/>
  <c r="H230" i="24"/>
  <c r="H229" i="24"/>
  <c r="H219" i="24"/>
  <c r="H218" i="24"/>
  <c r="H217" i="24"/>
  <c r="H216" i="24"/>
  <c r="H215" i="24"/>
  <c r="H214" i="24"/>
  <c r="H213" i="24"/>
  <c r="H212" i="24"/>
  <c r="H211" i="24"/>
  <c r="H210" i="24"/>
  <c r="H209" i="24"/>
  <c r="H208" i="24"/>
  <c r="H207" i="24"/>
  <c r="H197" i="24"/>
  <c r="H196" i="24"/>
  <c r="H195" i="24"/>
  <c r="H194" i="24"/>
  <c r="H193" i="24"/>
  <c r="H192" i="24"/>
  <c r="H191" i="24"/>
  <c r="H190" i="24"/>
  <c r="H189" i="24"/>
  <c r="H188" i="24"/>
  <c r="H187" i="24"/>
  <c r="H186" i="24"/>
  <c r="H185" i="24"/>
  <c r="H175" i="24"/>
  <c r="H174" i="24"/>
  <c r="H173" i="24"/>
  <c r="H172" i="24"/>
  <c r="H171" i="24"/>
  <c r="H170" i="24"/>
  <c r="H169" i="24"/>
  <c r="H168" i="24"/>
  <c r="H167" i="24"/>
  <c r="H166" i="24"/>
  <c r="H165" i="24"/>
  <c r="H164" i="24"/>
  <c r="H163" i="24"/>
  <c r="H153" i="24"/>
  <c r="H152" i="24"/>
  <c r="H151" i="24"/>
  <c r="H150" i="24"/>
  <c r="H149" i="24"/>
  <c r="H148" i="24"/>
  <c r="H147" i="24"/>
  <c r="H146" i="24"/>
  <c r="H145" i="24"/>
  <c r="H144" i="24"/>
  <c r="H143" i="24"/>
  <c r="H142" i="24"/>
  <c r="H141" i="24"/>
  <c r="H131" i="24"/>
  <c r="H130" i="24"/>
  <c r="H129" i="24"/>
  <c r="H128" i="24"/>
  <c r="H127" i="24"/>
  <c r="H126" i="24"/>
  <c r="H125" i="24"/>
  <c r="H124" i="24"/>
  <c r="H123" i="24"/>
  <c r="H122" i="24"/>
  <c r="H121" i="24"/>
  <c r="H120" i="24"/>
  <c r="H119" i="24"/>
  <c r="H109" i="24"/>
  <c r="H108" i="24"/>
  <c r="H107" i="24"/>
  <c r="H106" i="24"/>
  <c r="H105" i="24"/>
  <c r="H104" i="24"/>
  <c r="H103" i="24"/>
  <c r="H102" i="24"/>
  <c r="H101" i="24"/>
  <c r="H100" i="24"/>
  <c r="H99" i="24"/>
  <c r="H98" i="24"/>
  <c r="H97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21" i="24"/>
  <c r="H20" i="24"/>
  <c r="H19" i="24"/>
  <c r="H18" i="24"/>
  <c r="H17" i="24"/>
  <c r="H16" i="24"/>
  <c r="H15" i="24"/>
  <c r="H14" i="24"/>
  <c r="H13" i="24"/>
  <c r="H12" i="24"/>
  <c r="H11" i="24"/>
  <c r="H10" i="24"/>
  <c r="H9" i="24"/>
  <c r="H8" i="24"/>
  <c r="J267" i="24"/>
  <c r="J266" i="24"/>
  <c r="J265" i="24"/>
  <c r="J264" i="24"/>
  <c r="J263" i="24"/>
  <c r="J262" i="24"/>
  <c r="J261" i="24"/>
  <c r="J260" i="24"/>
  <c r="J259" i="24"/>
  <c r="J258" i="24"/>
  <c r="J257" i="24"/>
  <c r="J256" i="24"/>
  <c r="J255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197" i="24"/>
  <c r="J196" i="24"/>
  <c r="J195" i="24"/>
  <c r="J194" i="24"/>
  <c r="J193" i="24"/>
  <c r="J192" i="24"/>
  <c r="J191" i="24"/>
  <c r="J190" i="24"/>
  <c r="J189" i="24"/>
  <c r="J188" i="24"/>
  <c r="J187" i="24"/>
  <c r="J186" i="24"/>
  <c r="J185" i="24"/>
  <c r="J175" i="24"/>
  <c r="J174" i="24"/>
  <c r="J173" i="24"/>
  <c r="J172" i="24"/>
  <c r="J171" i="24"/>
  <c r="J170" i="24"/>
  <c r="J169" i="24"/>
  <c r="J168" i="24"/>
  <c r="J167" i="24"/>
  <c r="J166" i="24"/>
  <c r="J165" i="24"/>
  <c r="J164" i="24"/>
  <c r="J163" i="24"/>
  <c r="J153" i="24"/>
  <c r="J152" i="24"/>
  <c r="J151" i="24"/>
  <c r="J150" i="24"/>
  <c r="J149" i="24"/>
  <c r="J148" i="24"/>
  <c r="J147" i="24"/>
  <c r="J146" i="24"/>
  <c r="J145" i="24"/>
  <c r="J144" i="24"/>
  <c r="J143" i="24"/>
  <c r="J142" i="24"/>
  <c r="J141" i="24"/>
  <c r="J131" i="24"/>
  <c r="J130" i="24"/>
  <c r="J129" i="24"/>
  <c r="J128" i="24"/>
  <c r="J127" i="24"/>
  <c r="J126" i="24"/>
  <c r="J125" i="24"/>
  <c r="J124" i="24"/>
  <c r="J123" i="24"/>
  <c r="J122" i="24"/>
  <c r="J121" i="24"/>
  <c r="J120" i="24"/>
  <c r="J119" i="24"/>
  <c r="J109" i="24"/>
  <c r="J108" i="24"/>
  <c r="J107" i="24"/>
  <c r="J106" i="24"/>
  <c r="J105" i="24"/>
  <c r="J104" i="24"/>
  <c r="J103" i="24"/>
  <c r="J102" i="24"/>
  <c r="J101" i="24"/>
  <c r="J100" i="24"/>
  <c r="J99" i="24"/>
  <c r="J98" i="24"/>
  <c r="J97" i="24"/>
  <c r="J87" i="24"/>
  <c r="J86" i="24"/>
  <c r="J85" i="24"/>
  <c r="J84" i="24"/>
  <c r="J83" i="24"/>
  <c r="J82" i="24"/>
  <c r="J81" i="24"/>
  <c r="J80" i="24"/>
  <c r="J79" i="24"/>
  <c r="J78" i="24"/>
  <c r="J77" i="24"/>
  <c r="J76" i="24"/>
  <c r="J75" i="24"/>
  <c r="J65" i="24"/>
  <c r="J64" i="24"/>
  <c r="J63" i="24"/>
  <c r="J62" i="24"/>
  <c r="J61" i="24"/>
  <c r="J60" i="24"/>
  <c r="J59" i="24"/>
  <c r="J58" i="24"/>
  <c r="J57" i="24"/>
  <c r="J56" i="24"/>
  <c r="J55" i="24"/>
  <c r="J54" i="24"/>
  <c r="J53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L10" i="24"/>
  <c r="L42" i="33"/>
  <c r="J42" i="33"/>
  <c r="H42" i="33"/>
  <c r="F42" i="33"/>
  <c r="D42" i="33"/>
  <c r="L41" i="33"/>
  <c r="J41" i="33"/>
  <c r="H41" i="33"/>
  <c r="F41" i="33"/>
  <c r="D41" i="33"/>
  <c r="L40" i="33"/>
  <c r="J40" i="33"/>
  <c r="H40" i="33"/>
  <c r="F40" i="33"/>
  <c r="D40" i="33"/>
  <c r="L39" i="33"/>
  <c r="J39" i="33"/>
  <c r="H39" i="33"/>
  <c r="F39" i="33"/>
  <c r="D39" i="33"/>
  <c r="L38" i="33"/>
  <c r="J38" i="33"/>
  <c r="H38" i="33"/>
  <c r="F38" i="33"/>
  <c r="D38" i="33"/>
  <c r="L37" i="33"/>
  <c r="J37" i="33"/>
  <c r="H37" i="33"/>
  <c r="F37" i="33"/>
  <c r="D37" i="33"/>
  <c r="L36" i="33"/>
  <c r="J36" i="33"/>
  <c r="H36" i="33"/>
  <c r="F36" i="33"/>
  <c r="D36" i="33"/>
  <c r="L35" i="33"/>
  <c r="J35" i="33"/>
  <c r="H35" i="33"/>
  <c r="F35" i="33"/>
  <c r="D35" i="33"/>
  <c r="L34" i="33"/>
  <c r="J34" i="33"/>
  <c r="H34" i="33"/>
  <c r="F34" i="33"/>
  <c r="D34" i="33"/>
  <c r="L33" i="33"/>
  <c r="J33" i="33"/>
  <c r="H33" i="33"/>
  <c r="F33" i="33"/>
  <c r="D33" i="33"/>
  <c r="L32" i="33"/>
  <c r="J32" i="33"/>
  <c r="H32" i="33"/>
  <c r="F32" i="33"/>
  <c r="D32" i="33"/>
  <c r="L31" i="33"/>
  <c r="J31" i="33"/>
  <c r="H31" i="33"/>
  <c r="F31" i="33"/>
  <c r="D31" i="33"/>
  <c r="L30" i="33"/>
  <c r="J30" i="33"/>
  <c r="H30" i="33"/>
  <c r="F30" i="33"/>
  <c r="D30" i="33"/>
  <c r="L20" i="33"/>
  <c r="J20" i="33"/>
  <c r="H20" i="33"/>
  <c r="F20" i="33"/>
  <c r="D20" i="33"/>
  <c r="L19" i="33"/>
  <c r="J19" i="33"/>
  <c r="H19" i="33"/>
  <c r="F19" i="33"/>
  <c r="D19" i="33"/>
  <c r="L18" i="33"/>
  <c r="J18" i="33"/>
  <c r="H18" i="33"/>
  <c r="F18" i="33"/>
  <c r="D18" i="33"/>
  <c r="L17" i="33"/>
  <c r="J17" i="33"/>
  <c r="H17" i="33"/>
  <c r="F17" i="33"/>
  <c r="D17" i="33"/>
  <c r="L16" i="33"/>
  <c r="J16" i="33"/>
  <c r="H16" i="33"/>
  <c r="F16" i="33"/>
  <c r="D16" i="33"/>
  <c r="L15" i="33"/>
  <c r="J15" i="33"/>
  <c r="H15" i="33"/>
  <c r="F15" i="33"/>
  <c r="D15" i="33"/>
  <c r="L14" i="33"/>
  <c r="J14" i="33"/>
  <c r="H14" i="33"/>
  <c r="F14" i="33"/>
  <c r="D14" i="33"/>
  <c r="L13" i="33"/>
  <c r="J13" i="33"/>
  <c r="H13" i="33"/>
  <c r="F13" i="33"/>
  <c r="D13" i="33"/>
  <c r="L12" i="33"/>
  <c r="J12" i="33"/>
  <c r="H12" i="33"/>
  <c r="F12" i="33"/>
  <c r="D12" i="33"/>
  <c r="L11" i="33"/>
  <c r="J11" i="33"/>
  <c r="H11" i="33"/>
  <c r="F11" i="33"/>
  <c r="D11" i="33"/>
  <c r="L10" i="33"/>
  <c r="J10" i="33"/>
  <c r="H10" i="33"/>
  <c r="F10" i="33"/>
  <c r="D10" i="33"/>
  <c r="L9" i="33"/>
  <c r="J9" i="33"/>
  <c r="H9" i="33"/>
  <c r="F9" i="33"/>
  <c r="D9" i="33"/>
  <c r="L8" i="33"/>
  <c r="J8" i="33"/>
  <c r="H8" i="33"/>
  <c r="F8" i="33"/>
  <c r="D8" i="33"/>
  <c r="N98" i="50"/>
  <c r="N97" i="50"/>
  <c r="M95" i="50"/>
  <c r="N96" i="50" s="1"/>
  <c r="N76" i="50"/>
  <c r="N75" i="50"/>
  <c r="M73" i="50"/>
  <c r="N74" i="50" s="1"/>
  <c r="N54" i="50"/>
  <c r="M51" i="50"/>
  <c r="N32" i="50"/>
  <c r="N31" i="50"/>
  <c r="M29" i="50"/>
  <c r="N30" i="50" s="1"/>
  <c r="N10" i="50"/>
  <c r="N9" i="50"/>
  <c r="N8" i="50"/>
  <c r="K67" i="50"/>
  <c r="L67" i="50" s="1"/>
  <c r="I67" i="50"/>
  <c r="G67" i="50"/>
  <c r="J67" i="50" s="1"/>
  <c r="F67" i="50"/>
  <c r="E67" i="50"/>
  <c r="C67" i="50"/>
  <c r="K66" i="50"/>
  <c r="L66" i="50" s="1"/>
  <c r="I66" i="50"/>
  <c r="G66" i="50"/>
  <c r="H66" i="50" s="1"/>
  <c r="E66" i="50"/>
  <c r="F66" i="50" s="1"/>
  <c r="C66" i="50"/>
  <c r="K65" i="50"/>
  <c r="I65" i="50"/>
  <c r="L65" i="50" s="1"/>
  <c r="H65" i="50"/>
  <c r="G65" i="50"/>
  <c r="E65" i="50"/>
  <c r="F65" i="50" s="1"/>
  <c r="C65" i="50"/>
  <c r="K64" i="50"/>
  <c r="I64" i="50"/>
  <c r="J64" i="50" s="1"/>
  <c r="G64" i="50"/>
  <c r="H64" i="50" s="1"/>
  <c r="E64" i="50"/>
  <c r="F64" i="50" s="1"/>
  <c r="C64" i="50"/>
  <c r="K63" i="50"/>
  <c r="L63" i="50" s="1"/>
  <c r="J63" i="50"/>
  <c r="I63" i="50"/>
  <c r="G63" i="50"/>
  <c r="H63" i="50" s="1"/>
  <c r="F63" i="50"/>
  <c r="E63" i="50"/>
  <c r="C63" i="50"/>
  <c r="K62" i="50"/>
  <c r="L62" i="50" s="1"/>
  <c r="I62" i="50"/>
  <c r="J62" i="50" s="1"/>
  <c r="G62" i="50"/>
  <c r="H62" i="50" s="1"/>
  <c r="E62" i="50"/>
  <c r="C62" i="50"/>
  <c r="F62" i="50" s="1"/>
  <c r="L61" i="50"/>
  <c r="K61" i="50"/>
  <c r="I61" i="50"/>
  <c r="J61" i="50" s="1"/>
  <c r="G61" i="50"/>
  <c r="E61" i="50"/>
  <c r="H61" i="50" s="1"/>
  <c r="C61" i="50"/>
  <c r="K60" i="50"/>
  <c r="L60" i="50" s="1"/>
  <c r="I60" i="50"/>
  <c r="J60" i="50" s="1"/>
  <c r="G60" i="50"/>
  <c r="E60" i="50"/>
  <c r="F60" i="50" s="1"/>
  <c r="C60" i="50"/>
  <c r="K59" i="50"/>
  <c r="L59" i="50" s="1"/>
  <c r="I59" i="50"/>
  <c r="G59" i="50"/>
  <c r="J59" i="50" s="1"/>
  <c r="F59" i="50"/>
  <c r="E59" i="50"/>
  <c r="C59" i="50"/>
  <c r="K58" i="50"/>
  <c r="L58" i="50" s="1"/>
  <c r="I58" i="50"/>
  <c r="G58" i="50"/>
  <c r="H58" i="50" s="1"/>
  <c r="E58" i="50"/>
  <c r="F58" i="50" s="1"/>
  <c r="C58" i="50"/>
  <c r="K57" i="50"/>
  <c r="I57" i="50"/>
  <c r="L57" i="50" s="1"/>
  <c r="H57" i="50"/>
  <c r="G57" i="50"/>
  <c r="E57" i="50"/>
  <c r="F57" i="50" s="1"/>
  <c r="C57" i="50"/>
  <c r="K56" i="50"/>
  <c r="I56" i="50"/>
  <c r="L56" i="50" s="1"/>
  <c r="G56" i="50"/>
  <c r="H56" i="50" s="1"/>
  <c r="E56" i="50"/>
  <c r="F56" i="50" s="1"/>
  <c r="C56" i="50"/>
  <c r="L55" i="50"/>
  <c r="K55" i="50"/>
  <c r="I55" i="50"/>
  <c r="J55" i="50" s="1"/>
  <c r="G55" i="50"/>
  <c r="E55" i="50"/>
  <c r="H55" i="50" s="1"/>
  <c r="C55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K29" i="50" s="1"/>
  <c r="D96" i="48"/>
  <c r="D74" i="48"/>
  <c r="D30" i="48"/>
  <c r="D8" i="48"/>
  <c r="N98" i="48"/>
  <c r="N97" i="48"/>
  <c r="N96" i="48"/>
  <c r="N76" i="48"/>
  <c r="N75" i="48"/>
  <c r="N74" i="48"/>
  <c r="N54" i="48"/>
  <c r="N53" i="48"/>
  <c r="N52" i="48"/>
  <c r="N32" i="48"/>
  <c r="N31" i="48"/>
  <c r="N30" i="48"/>
  <c r="N10" i="48"/>
  <c r="N9" i="48"/>
  <c r="N8" i="48"/>
  <c r="K66" i="48"/>
  <c r="I66" i="48"/>
  <c r="J66" i="48" s="1"/>
  <c r="G66" i="48"/>
  <c r="H66" i="48" s="1"/>
  <c r="E66" i="48"/>
  <c r="F66" i="48" s="1"/>
  <c r="C66" i="48"/>
  <c r="K65" i="48"/>
  <c r="I65" i="48"/>
  <c r="L65" i="48" s="1"/>
  <c r="G65" i="48"/>
  <c r="H65" i="48" s="1"/>
  <c r="E65" i="48"/>
  <c r="F65" i="48" s="1"/>
  <c r="C65" i="48"/>
  <c r="K64" i="48"/>
  <c r="L64" i="48" s="1"/>
  <c r="I64" i="48"/>
  <c r="J64" i="48" s="1"/>
  <c r="G64" i="48"/>
  <c r="H64" i="48" s="1"/>
  <c r="E64" i="48"/>
  <c r="C64" i="48"/>
  <c r="F64" i="48" s="1"/>
  <c r="K63" i="48"/>
  <c r="L63" i="48" s="1"/>
  <c r="I63" i="48"/>
  <c r="J63" i="48" s="1"/>
  <c r="G63" i="48"/>
  <c r="E63" i="48"/>
  <c r="H63" i="48" s="1"/>
  <c r="C63" i="48"/>
  <c r="K62" i="48"/>
  <c r="L62" i="48" s="1"/>
  <c r="I62" i="48"/>
  <c r="G62" i="48"/>
  <c r="J62" i="48" s="1"/>
  <c r="E62" i="48"/>
  <c r="F62" i="48" s="1"/>
  <c r="C62" i="48"/>
  <c r="K61" i="48"/>
  <c r="I61" i="48"/>
  <c r="L61" i="48" s="1"/>
  <c r="G61" i="48"/>
  <c r="H61" i="48" s="1"/>
  <c r="E61" i="48"/>
  <c r="F61" i="48" s="1"/>
  <c r="C61" i="48"/>
  <c r="K60" i="48"/>
  <c r="L60" i="48" s="1"/>
  <c r="I60" i="48"/>
  <c r="J60" i="48" s="1"/>
  <c r="G60" i="48"/>
  <c r="H60" i="48" s="1"/>
  <c r="E60" i="48"/>
  <c r="C60" i="48"/>
  <c r="F60" i="48" s="1"/>
  <c r="K59" i="48"/>
  <c r="L59" i="48" s="1"/>
  <c r="I59" i="48"/>
  <c r="J59" i="48" s="1"/>
  <c r="G59" i="48"/>
  <c r="E59" i="48"/>
  <c r="H59" i="48" s="1"/>
  <c r="C59" i="48"/>
  <c r="K58" i="48"/>
  <c r="L58" i="48" s="1"/>
  <c r="I58" i="48"/>
  <c r="G58" i="48"/>
  <c r="J58" i="48" s="1"/>
  <c r="E58" i="48"/>
  <c r="F58" i="48" s="1"/>
  <c r="C58" i="48"/>
  <c r="K57" i="48"/>
  <c r="I57" i="48"/>
  <c r="L57" i="48" s="1"/>
  <c r="G57" i="48"/>
  <c r="H57" i="48" s="1"/>
  <c r="E57" i="48"/>
  <c r="F57" i="48" s="1"/>
  <c r="C57" i="48"/>
  <c r="K56" i="48"/>
  <c r="L56" i="48" s="1"/>
  <c r="I56" i="48"/>
  <c r="J56" i="48" s="1"/>
  <c r="G56" i="48"/>
  <c r="H56" i="48" s="1"/>
  <c r="E56" i="48"/>
  <c r="C56" i="48"/>
  <c r="F56" i="48" s="1"/>
  <c r="K55" i="48"/>
  <c r="L55" i="48" s="1"/>
  <c r="I55" i="48"/>
  <c r="J55" i="48" s="1"/>
  <c r="G55" i="48"/>
  <c r="H55" i="48" s="1"/>
  <c r="E55" i="48"/>
  <c r="F55" i="48" s="1"/>
  <c r="C55" i="48"/>
  <c r="K54" i="48"/>
  <c r="L54" i="48" s="1"/>
  <c r="I54" i="48"/>
  <c r="J54" i="48" s="1"/>
  <c r="G54" i="48"/>
  <c r="H54" i="48" s="1"/>
  <c r="E54" i="48"/>
  <c r="F54" i="48" s="1"/>
  <c r="C54" i="48"/>
  <c r="L53" i="48"/>
  <c r="J53" i="48"/>
  <c r="H53" i="48"/>
  <c r="F5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N274" i="47"/>
  <c r="N273" i="47"/>
  <c r="M271" i="47"/>
  <c r="N272" i="47" s="1"/>
  <c r="N252" i="47"/>
  <c r="N251" i="47"/>
  <c r="M249" i="47"/>
  <c r="N250" i="47" s="1"/>
  <c r="N230" i="47"/>
  <c r="N229" i="47"/>
  <c r="M227" i="47"/>
  <c r="N228" i="47" s="1"/>
  <c r="N208" i="47"/>
  <c r="N207" i="47"/>
  <c r="M205" i="47"/>
  <c r="N206" i="47" s="1"/>
  <c r="N186" i="47"/>
  <c r="N185" i="47"/>
  <c r="M183" i="47"/>
  <c r="N184" i="47" s="1"/>
  <c r="N164" i="47"/>
  <c r="N163" i="47"/>
  <c r="M161" i="47"/>
  <c r="N162" i="47" s="1"/>
  <c r="N142" i="47"/>
  <c r="N141" i="47"/>
  <c r="M139" i="47"/>
  <c r="N140" i="47" s="1"/>
  <c r="N120" i="47"/>
  <c r="N119" i="47"/>
  <c r="M117" i="47"/>
  <c r="N118" i="47" s="1"/>
  <c r="N98" i="47"/>
  <c r="N97" i="47"/>
  <c r="M95" i="47"/>
  <c r="N96" i="47" s="1"/>
  <c r="N76" i="47"/>
  <c r="N75" i="47"/>
  <c r="M73" i="47"/>
  <c r="N74" i="47" s="1"/>
  <c r="N54" i="47"/>
  <c r="N53" i="47"/>
  <c r="M51" i="47"/>
  <c r="N52" i="47" s="1"/>
  <c r="N32" i="47"/>
  <c r="N31" i="47"/>
  <c r="M29" i="47"/>
  <c r="N30" i="47" s="1"/>
  <c r="N10" i="47"/>
  <c r="N9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K7" i="47"/>
  <c r="K227" i="47" s="1"/>
  <c r="L228" i="47" s="1"/>
  <c r="K53" i="50" l="1"/>
  <c r="N53" i="50" s="1"/>
  <c r="J56" i="50"/>
  <c r="F55" i="50"/>
  <c r="J57" i="50"/>
  <c r="H59" i="50"/>
  <c r="F61" i="50"/>
  <c r="J65" i="50"/>
  <c r="H67" i="50"/>
  <c r="J58" i="50"/>
  <c r="H60" i="50"/>
  <c r="L64" i="50"/>
  <c r="J66" i="50"/>
  <c r="I7" i="50"/>
  <c r="J57" i="48"/>
  <c r="H58" i="48"/>
  <c r="F59" i="48"/>
  <c r="J61" i="48"/>
  <c r="H62" i="48"/>
  <c r="F63" i="48"/>
  <c r="J65" i="48"/>
  <c r="K51" i="47"/>
  <c r="L52" i="47" s="1"/>
  <c r="K161" i="47"/>
  <c r="L162" i="47" s="1"/>
  <c r="K249" i="47"/>
  <c r="L250" i="47" s="1"/>
  <c r="K73" i="47"/>
  <c r="L74" i="47" s="1"/>
  <c r="K95" i="47"/>
  <c r="L96" i="47" s="1"/>
  <c r="K183" i="47"/>
  <c r="L184" i="47" s="1"/>
  <c r="K271" i="47"/>
  <c r="L272" i="47" s="1"/>
  <c r="K29" i="47"/>
  <c r="L30" i="47" s="1"/>
  <c r="L8" i="47"/>
  <c r="K117" i="47"/>
  <c r="L118" i="47" s="1"/>
  <c r="K205" i="47"/>
  <c r="L206" i="47" s="1"/>
  <c r="I7" i="47"/>
  <c r="K139" i="47"/>
  <c r="L140" i="47" s="1"/>
  <c r="I53" i="50" l="1"/>
  <c r="I29" i="50"/>
  <c r="G7" i="50"/>
  <c r="J8" i="50"/>
  <c r="L8" i="50"/>
  <c r="I29" i="47"/>
  <c r="J30" i="47" s="1"/>
  <c r="I227" i="47"/>
  <c r="J228" i="47" s="1"/>
  <c r="G7" i="47"/>
  <c r="I205" i="47"/>
  <c r="J206" i="47" s="1"/>
  <c r="I117" i="47"/>
  <c r="J118" i="47" s="1"/>
  <c r="J8" i="47"/>
  <c r="I139" i="47"/>
  <c r="J140" i="47" s="1"/>
  <c r="I271" i="47"/>
  <c r="J272" i="47" s="1"/>
  <c r="I183" i="47"/>
  <c r="J184" i="47" s="1"/>
  <c r="I95" i="47"/>
  <c r="J96" i="47" s="1"/>
  <c r="I161" i="47"/>
  <c r="J162" i="47" s="1"/>
  <c r="I51" i="47"/>
  <c r="J52" i="47" s="1"/>
  <c r="I73" i="47"/>
  <c r="J74" i="47" s="1"/>
  <c r="I249" i="47"/>
  <c r="J250" i="47" s="1"/>
  <c r="G53" i="50" l="1"/>
  <c r="J54" i="50" s="1"/>
  <c r="G29" i="50"/>
  <c r="E7" i="50"/>
  <c r="H8" i="50"/>
  <c r="J30" i="50"/>
  <c r="L30" i="50"/>
  <c r="L54" i="50"/>
  <c r="G249" i="47"/>
  <c r="H250" i="47" s="1"/>
  <c r="G161" i="47"/>
  <c r="H162" i="47" s="1"/>
  <c r="G51" i="47"/>
  <c r="H52" i="47" s="1"/>
  <c r="G227" i="47"/>
  <c r="H228" i="47" s="1"/>
  <c r="G139" i="47"/>
  <c r="H140" i="47" s="1"/>
  <c r="E7" i="47"/>
  <c r="G205" i="47"/>
  <c r="H206" i="47" s="1"/>
  <c r="G117" i="47"/>
  <c r="H118" i="47" s="1"/>
  <c r="H8" i="47"/>
  <c r="G73" i="47"/>
  <c r="H74" i="47" s="1"/>
  <c r="G29" i="47"/>
  <c r="H30" i="47" s="1"/>
  <c r="G271" i="47"/>
  <c r="H272" i="47" s="1"/>
  <c r="G183" i="47"/>
  <c r="H184" i="47" s="1"/>
  <c r="G95" i="47"/>
  <c r="H96" i="47" s="1"/>
  <c r="E53" i="50" l="1"/>
  <c r="H54" i="50" s="1"/>
  <c r="E29" i="50"/>
  <c r="C7" i="50"/>
  <c r="H30" i="50"/>
  <c r="E73" i="47"/>
  <c r="F74" i="47" s="1"/>
  <c r="E249" i="47"/>
  <c r="F250" i="47" s="1"/>
  <c r="E161" i="47"/>
  <c r="F162" i="47" s="1"/>
  <c r="E29" i="47"/>
  <c r="F30" i="47" s="1"/>
  <c r="E51" i="47"/>
  <c r="F52" i="47" s="1"/>
  <c r="E227" i="47"/>
  <c r="F228" i="47" s="1"/>
  <c r="E139" i="47"/>
  <c r="F140" i="47" s="1"/>
  <c r="C7" i="47"/>
  <c r="E205" i="47"/>
  <c r="F206" i="47" s="1"/>
  <c r="E117" i="47"/>
  <c r="F118" i="47" s="1"/>
  <c r="F8" i="47"/>
  <c r="E183" i="47"/>
  <c r="F184" i="47" s="1"/>
  <c r="E95" i="47"/>
  <c r="F96" i="47" s="1"/>
  <c r="E271" i="47"/>
  <c r="F272" i="47" s="1"/>
  <c r="C53" i="50" l="1"/>
  <c r="D54" i="50" s="1"/>
  <c r="D8" i="50"/>
  <c r="C29" i="50"/>
  <c r="D30" i="50" s="1"/>
  <c r="F8" i="50"/>
  <c r="C271" i="47"/>
  <c r="D272" i="47" s="1"/>
  <c r="C183" i="47"/>
  <c r="D184" i="47" s="1"/>
  <c r="C95" i="47"/>
  <c r="D96" i="47" s="1"/>
  <c r="C249" i="47"/>
  <c r="D250" i="47" s="1"/>
  <c r="C161" i="47"/>
  <c r="D162" i="47" s="1"/>
  <c r="C51" i="47"/>
  <c r="D52" i="47" s="1"/>
  <c r="C73" i="47"/>
  <c r="D74" i="47" s="1"/>
  <c r="C29" i="47"/>
  <c r="D30" i="47" s="1"/>
  <c r="C227" i="47"/>
  <c r="D228" i="47" s="1"/>
  <c r="C139" i="47"/>
  <c r="D140" i="47" s="1"/>
  <c r="C205" i="47"/>
  <c r="D206" i="47" s="1"/>
  <c r="C117" i="47"/>
  <c r="D118" i="47" s="1"/>
  <c r="D8" i="47"/>
  <c r="F54" i="50" l="1"/>
  <c r="F30" i="50"/>
  <c r="O135" i="43" l="1"/>
  <c r="N135" i="43"/>
  <c r="K135" i="43"/>
  <c r="I135" i="43"/>
  <c r="Q5" i="43"/>
  <c r="P5" i="43"/>
  <c r="N5" i="43"/>
  <c r="M5" i="43"/>
  <c r="I5" i="43"/>
  <c r="H5" i="43"/>
  <c r="F5" i="43"/>
  <c r="M135" i="42"/>
  <c r="K135" i="42"/>
  <c r="I135" i="42"/>
  <c r="H135" i="42"/>
  <c r="G135" i="42"/>
  <c r="T5" i="42"/>
  <c r="S5" i="42"/>
  <c r="J5" i="42"/>
  <c r="F5" i="42"/>
  <c r="N135" i="41"/>
  <c r="M135" i="41"/>
  <c r="N5" i="41"/>
  <c r="F5" i="41"/>
  <c r="M133" i="40"/>
  <c r="K133" i="40"/>
  <c r="G133" i="40"/>
  <c r="T5" i="40"/>
  <c r="Q5" i="40"/>
  <c r="P5" i="40"/>
  <c r="I5" i="40"/>
  <c r="H5" i="40"/>
  <c r="O133" i="39"/>
  <c r="N133" i="39"/>
  <c r="H133" i="39"/>
  <c r="G133" i="39"/>
  <c r="T5" i="39"/>
  <c r="R5" i="39"/>
  <c r="Q5" i="39"/>
  <c r="P5" i="39"/>
  <c r="L5" i="39"/>
  <c r="J5" i="39"/>
  <c r="I5" i="39"/>
  <c r="H5" i="39"/>
  <c r="K133" i="38"/>
  <c r="I133" i="38"/>
  <c r="H133" i="38"/>
  <c r="G133" i="38"/>
  <c r="J5" i="38"/>
  <c r="M123" i="37"/>
  <c r="L123" i="37"/>
  <c r="K123" i="37"/>
  <c r="H123" i="37"/>
  <c r="G123" i="37"/>
  <c r="S5" i="37"/>
  <c r="R5" i="37"/>
  <c r="K5" i="37"/>
  <c r="M5" i="37"/>
  <c r="I5" i="37"/>
  <c r="AV7" i="35"/>
  <c r="AU7" i="35"/>
  <c r="AR7" i="35"/>
  <c r="AJ7" i="35"/>
  <c r="V7" i="35"/>
  <c r="M29" i="33"/>
  <c r="J96" i="31"/>
  <c r="F96" i="31"/>
  <c r="M95" i="31"/>
  <c r="N96" i="31" s="1"/>
  <c r="L96" i="31"/>
  <c r="H96" i="31"/>
  <c r="D96" i="31"/>
  <c r="L74" i="31"/>
  <c r="D74" i="31"/>
  <c r="J74" i="31"/>
  <c r="H74" i="31"/>
  <c r="F74" i="31"/>
  <c r="J52" i="31"/>
  <c r="F52" i="31"/>
  <c r="L52" i="31"/>
  <c r="H52" i="31"/>
  <c r="D52" i="31"/>
  <c r="H30" i="31"/>
  <c r="D30" i="31"/>
  <c r="J8" i="31"/>
  <c r="F8" i="31"/>
  <c r="D8" i="31"/>
  <c r="L8" i="31"/>
  <c r="H8" i="31"/>
  <c r="J272" i="30"/>
  <c r="H272" i="30"/>
  <c r="N272" i="30"/>
  <c r="L272" i="30"/>
  <c r="F272" i="30"/>
  <c r="D272" i="30"/>
  <c r="B270" i="30"/>
  <c r="N250" i="30"/>
  <c r="F250" i="30"/>
  <c r="D250" i="30"/>
  <c r="H250" i="30"/>
  <c r="B248" i="30"/>
  <c r="J228" i="30"/>
  <c r="H228" i="30"/>
  <c r="N228" i="30"/>
  <c r="L228" i="30"/>
  <c r="D228" i="30"/>
  <c r="B226" i="30"/>
  <c r="N206" i="30"/>
  <c r="L206" i="30"/>
  <c r="F206" i="30"/>
  <c r="D206" i="30"/>
  <c r="H206" i="30"/>
  <c r="B204" i="30"/>
  <c r="J184" i="30"/>
  <c r="H184" i="30"/>
  <c r="N184" i="30"/>
  <c r="L184" i="30"/>
  <c r="D184" i="30"/>
  <c r="B182" i="30"/>
  <c r="J162" i="30"/>
  <c r="F162" i="30"/>
  <c r="B160" i="30"/>
  <c r="J140" i="30"/>
  <c r="H140" i="30"/>
  <c r="L140" i="30"/>
  <c r="D140" i="30"/>
  <c r="B138" i="30"/>
  <c r="F118" i="30"/>
  <c r="L118" i="30"/>
  <c r="H118" i="30"/>
  <c r="D118" i="30"/>
  <c r="B116" i="30"/>
  <c r="F96" i="30"/>
  <c r="D96" i="30"/>
  <c r="N96" i="30"/>
  <c r="J96" i="30"/>
  <c r="D74" i="30"/>
  <c r="J74" i="30"/>
  <c r="H74" i="30"/>
  <c r="F74" i="30"/>
  <c r="J52" i="30"/>
  <c r="D52" i="30"/>
  <c r="H52" i="30"/>
  <c r="N30" i="30"/>
  <c r="H30" i="30"/>
  <c r="D30" i="30"/>
  <c r="J30" i="30"/>
  <c r="F30" i="30"/>
  <c r="N8" i="30"/>
  <c r="L8" i="30"/>
  <c r="J8" i="30"/>
  <c r="H8" i="30"/>
  <c r="F8" i="30"/>
  <c r="D8" i="30"/>
  <c r="M6" i="28"/>
  <c r="B4" i="28"/>
  <c r="K6" i="27"/>
  <c r="I6" i="27"/>
  <c r="B3" i="27"/>
  <c r="K6" i="26"/>
  <c r="B4" i="26"/>
  <c r="B252" i="24"/>
  <c r="B226" i="24"/>
  <c r="B204" i="24"/>
  <c r="M183" i="24"/>
  <c r="B182" i="24"/>
  <c r="B160" i="24"/>
  <c r="B138" i="24"/>
  <c r="B116" i="24"/>
  <c r="M95" i="24"/>
  <c r="M73" i="24"/>
  <c r="K51" i="24"/>
  <c r="M29" i="24"/>
  <c r="M205" i="24"/>
  <c r="K7" i="24"/>
  <c r="K29" i="24" s="1"/>
  <c r="W7" i="22"/>
  <c r="L7" i="22"/>
  <c r="B4" i="22"/>
  <c r="I8" i="21"/>
  <c r="B5" i="21"/>
  <c r="X7" i="19"/>
  <c r="V7" i="19"/>
  <c r="U7" i="19"/>
  <c r="P7" i="19"/>
  <c r="N7" i="19"/>
  <c r="M7" i="19"/>
  <c r="H7" i="19"/>
  <c r="F7" i="19"/>
  <c r="E7" i="19"/>
  <c r="B4" i="19"/>
  <c r="Y6" i="18"/>
  <c r="X6" i="18"/>
  <c r="Q6" i="18"/>
  <c r="B3" i="18"/>
  <c r="U7" i="17"/>
  <c r="J7" i="17"/>
  <c r="B4" i="17"/>
  <c r="V7" i="16"/>
  <c r="K7" i="16"/>
  <c r="B4" i="16"/>
  <c r="Y7" i="15"/>
  <c r="X7" i="15"/>
  <c r="M7" i="15"/>
  <c r="K7" i="15"/>
  <c r="B4" i="15"/>
  <c r="T9" i="14"/>
  <c r="J9" i="14"/>
  <c r="I9" i="14"/>
  <c r="B6" i="14"/>
  <c r="W6" i="13"/>
  <c r="V6" i="13"/>
  <c r="U6" i="13"/>
  <c r="K6" i="13"/>
  <c r="J6" i="13"/>
  <c r="B3" i="13"/>
  <c r="V5" i="12"/>
  <c r="U5" i="12"/>
  <c r="T5" i="12"/>
  <c r="S5" i="12"/>
  <c r="L5" i="12"/>
  <c r="K5" i="12"/>
  <c r="J5" i="12"/>
  <c r="S6" i="6"/>
  <c r="K6" i="6"/>
  <c r="B3" i="6"/>
  <c r="W6" i="5"/>
  <c r="I6" i="5"/>
  <c r="B3" i="5"/>
  <c r="L152" i="3"/>
  <c r="K152" i="3"/>
  <c r="L79" i="3"/>
  <c r="J6" i="3"/>
  <c r="L56" i="2"/>
  <c r="K56" i="2"/>
  <c r="K31" i="2"/>
  <c r="L6" i="2"/>
  <c r="K6" i="2"/>
  <c r="B39" i="1"/>
  <c r="B38" i="1"/>
  <c r="B37" i="1"/>
  <c r="M2" i="1"/>
  <c r="F7" i="40"/>
  <c r="F10" i="39"/>
  <c r="F12" i="38"/>
  <c r="E11" i="37"/>
  <c r="F10" i="40"/>
  <c r="F11" i="39"/>
  <c r="F7" i="39"/>
  <c r="D11" i="37"/>
  <c r="C11" i="37"/>
  <c r="F8" i="38"/>
  <c r="AB16" i="35"/>
  <c r="F9" i="38"/>
  <c r="H17" i="35"/>
  <c r="E129" i="37"/>
  <c r="N18" i="35"/>
  <c r="D129" i="37"/>
  <c r="L21" i="31"/>
  <c r="F20" i="31"/>
  <c r="H19" i="31"/>
  <c r="J18" i="31"/>
  <c r="L17" i="31"/>
  <c r="F16" i="31"/>
  <c r="H15" i="31"/>
  <c r="J14" i="31"/>
  <c r="L13" i="31"/>
  <c r="F12" i="31"/>
  <c r="H11" i="31"/>
  <c r="L10" i="31"/>
  <c r="H9" i="31"/>
  <c r="AB8" i="35"/>
  <c r="N9" i="33"/>
  <c r="F43" i="31"/>
  <c r="J41" i="31"/>
  <c r="F39" i="31"/>
  <c r="J37" i="31"/>
  <c r="F35" i="31"/>
  <c r="J33" i="31"/>
  <c r="F32" i="31"/>
  <c r="J31" i="31"/>
  <c r="N98" i="33"/>
  <c r="J21" i="31"/>
  <c r="L20" i="31"/>
  <c r="F19" i="31"/>
  <c r="H18" i="31"/>
  <c r="J17" i="31"/>
  <c r="L16" i="31"/>
  <c r="F15" i="31"/>
  <c r="H14" i="31"/>
  <c r="J13" i="31"/>
  <c r="L12" i="31"/>
  <c r="F11" i="31"/>
  <c r="J10" i="31"/>
  <c r="N9" i="31"/>
  <c r="F9" i="31"/>
  <c r="C129" i="37"/>
  <c r="AB17" i="35"/>
  <c r="N10" i="35"/>
  <c r="H9" i="35"/>
  <c r="F77" i="31"/>
  <c r="J76" i="31"/>
  <c r="F75" i="31"/>
  <c r="F42" i="31"/>
  <c r="J40" i="31"/>
  <c r="F38" i="31"/>
  <c r="J36" i="31"/>
  <c r="F34" i="31"/>
  <c r="H33" i="31"/>
  <c r="H31" i="31"/>
  <c r="H13" i="35"/>
  <c r="AB18" i="35"/>
  <c r="H16" i="35"/>
  <c r="H21" i="31"/>
  <c r="J20" i="31"/>
  <c r="L19" i="31"/>
  <c r="F18" i="31"/>
  <c r="H17" i="31"/>
  <c r="J16" i="31"/>
  <c r="L15" i="31"/>
  <c r="F14" i="31"/>
  <c r="H13" i="31"/>
  <c r="J12" i="31"/>
  <c r="L11" i="31"/>
  <c r="H10" i="31"/>
  <c r="L9" i="31"/>
  <c r="N10" i="33"/>
  <c r="J86" i="31"/>
  <c r="F84" i="31"/>
  <c r="J82" i="31"/>
  <c r="F80" i="31"/>
  <c r="J78" i="31"/>
  <c r="J43" i="31"/>
  <c r="F41" i="31"/>
  <c r="H40" i="31"/>
  <c r="J39" i="31"/>
  <c r="N14" i="35"/>
  <c r="F21" i="31"/>
  <c r="H20" i="31"/>
  <c r="J19" i="31"/>
  <c r="L18" i="31"/>
  <c r="F17" i="31"/>
  <c r="H16" i="31"/>
  <c r="J15" i="31"/>
  <c r="L14" i="31"/>
  <c r="F13" i="31"/>
  <c r="H12" i="31"/>
  <c r="J11" i="31"/>
  <c r="N10" i="31"/>
  <c r="F10" i="31"/>
  <c r="J9" i="31"/>
  <c r="N31" i="33"/>
  <c r="J81" i="31"/>
  <c r="J75" i="31"/>
  <c r="J35" i="31"/>
  <c r="J32" i="31"/>
  <c r="H285" i="30"/>
  <c r="F283" i="30"/>
  <c r="F282" i="30"/>
  <c r="H281" i="30"/>
  <c r="J280" i="30"/>
  <c r="L279" i="30"/>
  <c r="F278" i="30"/>
  <c r="H277" i="30"/>
  <c r="J276" i="30"/>
  <c r="L275" i="30"/>
  <c r="H274" i="30"/>
  <c r="L273" i="30"/>
  <c r="F252" i="30"/>
  <c r="J251" i="30"/>
  <c r="L241" i="30"/>
  <c r="F87" i="31"/>
  <c r="J38" i="31"/>
  <c r="H35" i="31"/>
  <c r="H32" i="31"/>
  <c r="J108" i="31"/>
  <c r="F284" i="30"/>
  <c r="H86" i="31"/>
  <c r="H43" i="31"/>
  <c r="H109" i="31"/>
  <c r="F197" i="30"/>
  <c r="H196" i="30"/>
  <c r="J195" i="30"/>
  <c r="L194" i="30"/>
  <c r="F193" i="30"/>
  <c r="H192" i="30"/>
  <c r="J191" i="30"/>
  <c r="J85" i="31"/>
  <c r="F79" i="31"/>
  <c r="J42" i="31"/>
  <c r="J34" i="31"/>
  <c r="L31" i="31"/>
  <c r="F106" i="31"/>
  <c r="L283" i="30"/>
  <c r="L282" i="30"/>
  <c r="H78" i="31"/>
  <c r="F37" i="31"/>
  <c r="F31" i="31"/>
  <c r="L284" i="30"/>
  <c r="L281" i="30"/>
  <c r="F280" i="30"/>
  <c r="H279" i="30"/>
  <c r="J278" i="30"/>
  <c r="L277" i="30"/>
  <c r="F276" i="30"/>
  <c r="H275" i="30"/>
  <c r="L274" i="30"/>
  <c r="H273" i="30"/>
  <c r="F257" i="30"/>
  <c r="H256" i="30"/>
  <c r="AB12" i="35"/>
  <c r="V11" i="35"/>
  <c r="J77" i="31"/>
  <c r="F83" i="31"/>
  <c r="F40" i="31"/>
  <c r="H36" i="31"/>
  <c r="F33" i="31"/>
  <c r="J197" i="30"/>
  <c r="L196" i="30"/>
  <c r="F195" i="30"/>
  <c r="H194" i="30"/>
  <c r="J193" i="30"/>
  <c r="L192" i="30"/>
  <c r="F191" i="30"/>
  <c r="H190" i="30"/>
  <c r="H241" i="30"/>
  <c r="H239" i="30"/>
  <c r="F194" i="30"/>
  <c r="J190" i="30"/>
  <c r="J188" i="30"/>
  <c r="N186" i="30"/>
  <c r="H185" i="30"/>
  <c r="N76" i="30"/>
  <c r="J75" i="30"/>
  <c r="H43" i="30"/>
  <c r="J42" i="30"/>
  <c r="L41" i="30"/>
  <c r="F40" i="30"/>
  <c r="H39" i="30"/>
  <c r="J38" i="30"/>
  <c r="L37" i="30"/>
  <c r="F36" i="30"/>
  <c r="H35" i="30"/>
  <c r="J34" i="30"/>
  <c r="L33" i="30"/>
  <c r="H32" i="30"/>
  <c r="L31" i="30"/>
  <c r="H82" i="31"/>
  <c r="L254" i="30"/>
  <c r="N251" i="30"/>
  <c r="J232" i="30"/>
  <c r="L230" i="30"/>
  <c r="H229" i="30"/>
  <c r="J196" i="30"/>
  <c r="H195" i="30"/>
  <c r="H189" i="30"/>
  <c r="J187" i="30"/>
  <c r="F185" i="30"/>
  <c r="J170" i="30"/>
  <c r="L168" i="30"/>
  <c r="F165" i="30"/>
  <c r="H164" i="30"/>
  <c r="L152" i="30"/>
  <c r="F148" i="30"/>
  <c r="H146" i="30"/>
  <c r="J144" i="30"/>
  <c r="J143" i="30"/>
  <c r="H130" i="30"/>
  <c r="H129" i="30"/>
  <c r="J127" i="30"/>
  <c r="L125" i="30"/>
  <c r="F121" i="30"/>
  <c r="L119" i="30"/>
  <c r="L109" i="30"/>
  <c r="L108" i="30"/>
  <c r="F106" i="30"/>
  <c r="H105" i="30"/>
  <c r="J104" i="30"/>
  <c r="L103" i="30"/>
  <c r="F102" i="30"/>
  <c r="H101" i="30"/>
  <c r="J100" i="30"/>
  <c r="L99" i="30"/>
  <c r="H98" i="30"/>
  <c r="L97" i="30"/>
  <c r="J65" i="30"/>
  <c r="L64" i="30"/>
  <c r="H62" i="30"/>
  <c r="J61" i="30"/>
  <c r="L60" i="30"/>
  <c r="H58" i="30"/>
  <c r="F76" i="31"/>
  <c r="L80" i="31"/>
  <c r="J285" i="30"/>
  <c r="L285" i="30"/>
  <c r="J236" i="30"/>
  <c r="J234" i="30"/>
  <c r="L197" i="30"/>
  <c r="J192" i="30"/>
  <c r="H191" i="30"/>
  <c r="F190" i="30"/>
  <c r="H188" i="30"/>
  <c r="L186" i="30"/>
  <c r="N185" i="30"/>
  <c r="J153" i="30"/>
  <c r="L151" i="30"/>
  <c r="L150" i="30"/>
  <c r="F147" i="30"/>
  <c r="H145" i="30"/>
  <c r="H144" i="30"/>
  <c r="L142" i="30"/>
  <c r="F141" i="30"/>
  <c r="J109" i="30"/>
  <c r="L107" i="30"/>
  <c r="F43" i="30"/>
  <c r="H42" i="30"/>
  <c r="J41" i="30"/>
  <c r="L40" i="30"/>
  <c r="F39" i="30"/>
  <c r="H38" i="30"/>
  <c r="J37" i="30"/>
  <c r="L36" i="30"/>
  <c r="F35" i="30"/>
  <c r="H34" i="30"/>
  <c r="J33" i="30"/>
  <c r="N32" i="30"/>
  <c r="F32" i="30"/>
  <c r="J31" i="30"/>
  <c r="H284" i="30"/>
  <c r="F251" i="30"/>
  <c r="J240" i="30"/>
  <c r="J238" i="30"/>
  <c r="F234" i="30"/>
  <c r="F232" i="30"/>
  <c r="H230" i="30"/>
  <c r="L193" i="30"/>
  <c r="F189" i="30"/>
  <c r="H187" i="30"/>
  <c r="J186" i="30"/>
  <c r="J152" i="30"/>
  <c r="J151" i="30"/>
  <c r="L149" i="30"/>
  <c r="F146" i="30"/>
  <c r="F145" i="30"/>
  <c r="H143" i="30"/>
  <c r="N141" i="30"/>
  <c r="J108" i="30"/>
  <c r="L106" i="30"/>
  <c r="F105" i="30"/>
  <c r="H104" i="30"/>
  <c r="J103" i="30"/>
  <c r="L102" i="30"/>
  <c r="F101" i="30"/>
  <c r="H100" i="30"/>
  <c r="J99" i="30"/>
  <c r="N98" i="30"/>
  <c r="F98" i="30"/>
  <c r="J97" i="30"/>
  <c r="H65" i="30"/>
  <c r="J64" i="30"/>
  <c r="H61" i="30"/>
  <c r="J60" i="30"/>
  <c r="H57" i="30"/>
  <c r="J56" i="30"/>
  <c r="H54" i="30"/>
  <c r="J21" i="30"/>
  <c r="L20" i="30"/>
  <c r="F19" i="30"/>
  <c r="H18" i="30"/>
  <c r="J17" i="30"/>
  <c r="L16" i="30"/>
  <c r="F15" i="30"/>
  <c r="H14" i="30"/>
  <c r="J13" i="30"/>
  <c r="L12" i="30"/>
  <c r="F11" i="30"/>
  <c r="H283" i="30"/>
  <c r="F238" i="30"/>
  <c r="F236" i="30"/>
  <c r="L231" i="30"/>
  <c r="H197" i="30"/>
  <c r="F196" i="30"/>
  <c r="F188" i="30"/>
  <c r="F187" i="30"/>
  <c r="L185" i="30"/>
  <c r="H153" i="30"/>
  <c r="H152" i="30"/>
  <c r="J150" i="30"/>
  <c r="L148" i="30"/>
  <c r="F144" i="30"/>
  <c r="J142" i="30"/>
  <c r="H109" i="30"/>
  <c r="J107" i="30"/>
  <c r="N75" i="30"/>
  <c r="L43" i="30"/>
  <c r="F42" i="30"/>
  <c r="H41" i="30"/>
  <c r="J40" i="30"/>
  <c r="L39" i="30"/>
  <c r="F38" i="30"/>
  <c r="H37" i="30"/>
  <c r="J36" i="30"/>
  <c r="L35" i="30"/>
  <c r="F34" i="30"/>
  <c r="H33" i="30"/>
  <c r="L32" i="30"/>
  <c r="H31" i="30"/>
  <c r="H39" i="31"/>
  <c r="H282" i="30"/>
  <c r="F253" i="30"/>
  <c r="F240" i="30"/>
  <c r="L235" i="30"/>
  <c r="L233" i="30"/>
  <c r="H193" i="30"/>
  <c r="F192" i="30"/>
  <c r="H186" i="30"/>
  <c r="F153" i="30"/>
  <c r="H151" i="30"/>
  <c r="J149" i="30"/>
  <c r="L147" i="30"/>
  <c r="L146" i="30"/>
  <c r="F143" i="30"/>
  <c r="L141" i="30"/>
  <c r="H108" i="30"/>
  <c r="J106" i="30"/>
  <c r="L105" i="30"/>
  <c r="F104" i="30"/>
  <c r="H103" i="30"/>
  <c r="J102" i="30"/>
  <c r="L101" i="30"/>
  <c r="F100" i="30"/>
  <c r="H99" i="30"/>
  <c r="L98" i="30"/>
  <c r="H97" i="30"/>
  <c r="N54" i="30"/>
  <c r="H21" i="30"/>
  <c r="J20" i="30"/>
  <c r="L19" i="30"/>
  <c r="F18" i="30"/>
  <c r="H17" i="30"/>
  <c r="J16" i="30"/>
  <c r="L15" i="30"/>
  <c r="F14" i="30"/>
  <c r="H13" i="30"/>
  <c r="J12" i="30"/>
  <c r="L11" i="30"/>
  <c r="H10" i="30"/>
  <c r="L9" i="30"/>
  <c r="J255" i="30"/>
  <c r="H218" i="30"/>
  <c r="H212" i="30"/>
  <c r="H175" i="30"/>
  <c r="L171" i="30"/>
  <c r="H149" i="30"/>
  <c r="F142" i="30"/>
  <c r="J130" i="30"/>
  <c r="N119" i="30"/>
  <c r="H87" i="30"/>
  <c r="L77" i="30"/>
  <c r="J57" i="30"/>
  <c r="H55" i="30"/>
  <c r="J85" i="30"/>
  <c r="L38" i="30"/>
  <c r="J32" i="30"/>
  <c r="J18" i="30"/>
  <c r="H15" i="30"/>
  <c r="L13" i="30"/>
  <c r="F12" i="30"/>
  <c r="L10" i="30"/>
  <c r="F36" i="31"/>
  <c r="L237" i="30"/>
  <c r="J194" i="30"/>
  <c r="L189" i="30"/>
  <c r="J174" i="30"/>
  <c r="F152" i="30"/>
  <c r="J148" i="30"/>
  <c r="J141" i="30"/>
  <c r="L129" i="30"/>
  <c r="F119" i="30"/>
  <c r="F108" i="30"/>
  <c r="L104" i="30"/>
  <c r="J101" i="30"/>
  <c r="J98" i="30"/>
  <c r="H63" i="30"/>
  <c r="H53" i="30"/>
  <c r="H86" i="30"/>
  <c r="L42" i="30"/>
  <c r="H36" i="30"/>
  <c r="H20" i="30"/>
  <c r="J10" i="30"/>
  <c r="J252" i="30"/>
  <c r="H237" i="30"/>
  <c r="L229" i="30"/>
  <c r="L216" i="30"/>
  <c r="F211" i="30"/>
  <c r="J189" i="30"/>
  <c r="F186" i="30"/>
  <c r="F167" i="30"/>
  <c r="N163" i="30"/>
  <c r="H148" i="30"/>
  <c r="L144" i="30"/>
  <c r="H122" i="30"/>
  <c r="L130" i="30"/>
  <c r="H107" i="30"/>
  <c r="J86" i="30"/>
  <c r="H83" i="30"/>
  <c r="H40" i="30"/>
  <c r="F20" i="30"/>
  <c r="H16" i="30"/>
  <c r="L14" i="30"/>
  <c r="F13" i="30"/>
  <c r="J11" i="30"/>
  <c r="J9" i="30"/>
  <c r="L188" i="30"/>
  <c r="J185" i="30"/>
  <c r="H166" i="30"/>
  <c r="F163" i="30"/>
  <c r="L174" i="30"/>
  <c r="J147" i="30"/>
  <c r="F125" i="30"/>
  <c r="J121" i="30"/>
  <c r="F107" i="30"/>
  <c r="L100" i="30"/>
  <c r="N97" i="30"/>
  <c r="L65" i="30"/>
  <c r="J62" i="30"/>
  <c r="H59" i="30"/>
  <c r="L56" i="30"/>
  <c r="L54" i="30"/>
  <c r="N31" i="30"/>
  <c r="H235" i="30"/>
  <c r="F215" i="30"/>
  <c r="J173" i="30"/>
  <c r="F151" i="30"/>
  <c r="L128" i="30"/>
  <c r="H121" i="30"/>
  <c r="L85" i="30"/>
  <c r="J82" i="30"/>
  <c r="H79" i="30"/>
  <c r="H76" i="30"/>
  <c r="J54" i="30"/>
  <c r="J35" i="30"/>
  <c r="L21" i="30"/>
  <c r="J19" i="30"/>
  <c r="L17" i="30"/>
  <c r="F16" i="30"/>
  <c r="J14" i="30"/>
  <c r="H11" i="30"/>
  <c r="F10" i="30"/>
  <c r="H9" i="30"/>
  <c r="H233" i="30"/>
  <c r="N208" i="30"/>
  <c r="L172" i="30"/>
  <c r="F169" i="30"/>
  <c r="H150" i="30"/>
  <c r="J131" i="30"/>
  <c r="L120" i="30"/>
  <c r="H106" i="30"/>
  <c r="F103" i="30"/>
  <c r="F97" i="30"/>
  <c r="L61" i="30"/>
  <c r="J58" i="30"/>
  <c r="J39" i="30"/>
  <c r="F33" i="30"/>
  <c r="H19" i="30"/>
  <c r="F9" i="30"/>
  <c r="L191" i="30"/>
  <c r="L187" i="30"/>
  <c r="H165" i="30"/>
  <c r="J146" i="30"/>
  <c r="L127" i="30"/>
  <c r="F124" i="30"/>
  <c r="F109" i="30"/>
  <c r="L81" i="30"/>
  <c r="J78" i="30"/>
  <c r="L75" i="30"/>
  <c r="J43" i="30"/>
  <c r="F37" i="30"/>
  <c r="F31" i="30"/>
  <c r="F21" i="30"/>
  <c r="F17" i="30"/>
  <c r="J15" i="30"/>
  <c r="H12" i="30"/>
  <c r="N10" i="30"/>
  <c r="H231" i="30"/>
  <c r="H102" i="30"/>
  <c r="F64" i="30"/>
  <c r="L84" i="30"/>
  <c r="L18" i="30"/>
  <c r="F168" i="30"/>
  <c r="F99" i="30"/>
  <c r="L195" i="30"/>
  <c r="L164" i="30"/>
  <c r="L57" i="30"/>
  <c r="L34" i="30"/>
  <c r="L190" i="30"/>
  <c r="H123" i="30"/>
  <c r="C118" i="28"/>
  <c r="C76" i="28"/>
  <c r="N53" i="30"/>
  <c r="N97" i="33"/>
  <c r="L145" i="30"/>
  <c r="H142" i="30"/>
  <c r="N9" i="30"/>
  <c r="F20" i="28"/>
  <c r="E90" i="27"/>
  <c r="J105" i="30"/>
  <c r="C20" i="28"/>
  <c r="G34" i="28"/>
  <c r="D34" i="28"/>
  <c r="L239" i="30"/>
  <c r="J175" i="30"/>
  <c r="F41" i="30"/>
  <c r="D34" i="26"/>
  <c r="G160" i="27"/>
  <c r="G62" i="27"/>
  <c r="G34" i="27"/>
  <c r="E62" i="27"/>
  <c r="D48" i="26"/>
  <c r="G20" i="28"/>
  <c r="E118" i="27"/>
  <c r="G20" i="27"/>
  <c r="D20" i="26"/>
  <c r="E48" i="27"/>
  <c r="D20" i="27"/>
  <c r="L168" i="24"/>
  <c r="N164" i="24"/>
  <c r="L153" i="24"/>
  <c r="L149" i="24"/>
  <c r="L145" i="24"/>
  <c r="L142" i="24"/>
  <c r="L107" i="24"/>
  <c r="L103" i="24"/>
  <c r="L99" i="24"/>
  <c r="L97" i="24"/>
  <c r="L40" i="24"/>
  <c r="L36" i="24"/>
  <c r="N32" i="24"/>
  <c r="C76" i="27"/>
  <c r="L171" i="24"/>
  <c r="L167" i="24"/>
  <c r="L164" i="24"/>
  <c r="L152" i="24"/>
  <c r="L148" i="24"/>
  <c r="L144" i="24"/>
  <c r="N141" i="24"/>
  <c r="L106" i="24"/>
  <c r="L102" i="24"/>
  <c r="N98" i="24"/>
  <c r="D104" i="26"/>
  <c r="L43" i="24"/>
  <c r="L39" i="24"/>
  <c r="L35" i="24"/>
  <c r="L32" i="24"/>
  <c r="G118" i="26"/>
  <c r="E34" i="26"/>
  <c r="L266" i="24"/>
  <c r="L262" i="24"/>
  <c r="L258" i="24"/>
  <c r="N255" i="24"/>
  <c r="L239" i="24"/>
  <c r="L235" i="24"/>
  <c r="L231" i="24"/>
  <c r="L229" i="24"/>
  <c r="L197" i="24"/>
  <c r="L193" i="24"/>
  <c r="L189" i="24"/>
  <c r="L186" i="24"/>
  <c r="L174" i="24"/>
  <c r="L170" i="24"/>
  <c r="L166" i="24"/>
  <c r="N163" i="24"/>
  <c r="D48" i="27"/>
  <c r="L42" i="24"/>
  <c r="L38" i="24"/>
  <c r="L34" i="24"/>
  <c r="N31" i="24"/>
  <c r="L257" i="24"/>
  <c r="L255" i="24"/>
  <c r="L238" i="24"/>
  <c r="L234" i="24"/>
  <c r="N230" i="24"/>
  <c r="N185" i="24"/>
  <c r="L173" i="24"/>
  <c r="L169" i="24"/>
  <c r="L165" i="24"/>
  <c r="L163" i="24"/>
  <c r="L150" i="24"/>
  <c r="L146" i="24"/>
  <c r="N142" i="24"/>
  <c r="L108" i="24"/>
  <c r="L104" i="24"/>
  <c r="N75" i="24"/>
  <c r="L41" i="24"/>
  <c r="L20" i="24"/>
  <c r="L11" i="24"/>
  <c r="L143" i="24"/>
  <c r="L128" i="24"/>
  <c r="L100" i="24"/>
  <c r="L98" i="24"/>
  <c r="L37" i="24"/>
  <c r="L31" i="24"/>
  <c r="L16" i="24"/>
  <c r="L109" i="24"/>
  <c r="L33" i="24"/>
  <c r="L21" i="24"/>
  <c r="L12" i="24"/>
  <c r="L241" i="24"/>
  <c r="L124" i="24"/>
  <c r="L17" i="24"/>
  <c r="E146" i="26"/>
  <c r="L105" i="24"/>
  <c r="L18" i="24"/>
  <c r="L13" i="24"/>
  <c r="L151" i="24"/>
  <c r="N120" i="24"/>
  <c r="N97" i="24"/>
  <c r="N76" i="24"/>
  <c r="L14" i="24"/>
  <c r="L9" i="24"/>
  <c r="F133" i="22"/>
  <c r="E35" i="22"/>
  <c r="L101" i="24"/>
  <c r="C105" i="22"/>
  <c r="E91" i="22"/>
  <c r="C64" i="21"/>
  <c r="C22" i="21"/>
  <c r="C62" i="26"/>
  <c r="D91" i="22"/>
  <c r="F77" i="22"/>
  <c r="H63" i="22"/>
  <c r="C148" i="21"/>
  <c r="L147" i="24"/>
  <c r="C49" i="22"/>
  <c r="F20" i="26"/>
  <c r="Q21" i="22"/>
  <c r="N10" i="24"/>
  <c r="F147" i="22"/>
  <c r="D147" i="22"/>
  <c r="S21" i="22"/>
  <c r="C36" i="21"/>
  <c r="F22" i="21"/>
  <c r="R21" i="22"/>
  <c r="E22" i="21"/>
  <c r="H21" i="22"/>
  <c r="G21" i="22"/>
  <c r="G133" i="22"/>
  <c r="E162" i="21"/>
  <c r="L19" i="24"/>
  <c r="D161" i="22"/>
  <c r="F64" i="21"/>
  <c r="L141" i="24"/>
  <c r="L15" i="24"/>
  <c r="E64" i="21"/>
  <c r="D36" i="21"/>
  <c r="N9" i="24"/>
  <c r="E49" i="19"/>
  <c r="F149" i="19"/>
  <c r="F93" i="19"/>
  <c r="N23" i="19"/>
  <c r="V8" i="18"/>
  <c r="N8" i="18"/>
  <c r="F8" i="18"/>
  <c r="O22" i="21"/>
  <c r="F35" i="19"/>
  <c r="M37" i="19"/>
  <c r="E106" i="18"/>
  <c r="K104" i="18"/>
  <c r="V90" i="18"/>
  <c r="F64" i="18"/>
  <c r="M148" i="18"/>
  <c r="O90" i="18"/>
  <c r="T78" i="18"/>
  <c r="E62" i="18"/>
  <c r="U36" i="18"/>
  <c r="F20" i="18"/>
  <c r="K8" i="18"/>
  <c r="C104" i="18"/>
  <c r="N90" i="18"/>
  <c r="S78" i="18"/>
  <c r="O48" i="18"/>
  <c r="T36" i="18"/>
  <c r="V106" i="18"/>
  <c r="G90" i="18"/>
  <c r="M36" i="18"/>
  <c r="S34" i="18"/>
  <c r="C8" i="18"/>
  <c r="N132" i="18"/>
  <c r="E134" i="18"/>
  <c r="U134" i="18"/>
  <c r="U106" i="18"/>
  <c r="F90" i="18"/>
  <c r="K78" i="18"/>
  <c r="V64" i="18"/>
  <c r="G48" i="18"/>
  <c r="N106" i="18"/>
  <c r="T104" i="18"/>
  <c r="O64" i="18"/>
  <c r="U62" i="18"/>
  <c r="E36" i="18"/>
  <c r="K34" i="18"/>
  <c r="V20" i="18"/>
  <c r="C132" i="18"/>
  <c r="E160" i="18"/>
  <c r="M106" i="18"/>
  <c r="S104" i="18"/>
  <c r="C78" i="18"/>
  <c r="N64" i="18"/>
  <c r="T62" i="18"/>
  <c r="O22" i="18"/>
  <c r="U20" i="18"/>
  <c r="S146" i="18"/>
  <c r="C120" i="18"/>
  <c r="F106" i="18"/>
  <c r="G64" i="18"/>
  <c r="M62" i="18"/>
  <c r="C34" i="18"/>
  <c r="N20" i="18"/>
  <c r="S8" i="18"/>
  <c r="D35" i="17"/>
  <c r="G23" i="17"/>
  <c r="M20" i="18"/>
  <c r="E20" i="18"/>
  <c r="D78" i="18"/>
  <c r="G22" i="18"/>
  <c r="D23" i="17"/>
  <c r="G21" i="17"/>
  <c r="D105" i="17"/>
  <c r="C37" i="16"/>
  <c r="F35" i="16"/>
  <c r="O21" i="16"/>
  <c r="G119" i="17"/>
  <c r="E35" i="17"/>
  <c r="E105" i="16"/>
  <c r="E35" i="16"/>
  <c r="D79" i="17"/>
  <c r="C21" i="17"/>
  <c r="D149" i="16"/>
  <c r="G93" i="17"/>
  <c r="E79" i="16"/>
  <c r="E23" i="16"/>
  <c r="D21" i="16"/>
  <c r="C63" i="17"/>
  <c r="C147" i="17"/>
  <c r="F77" i="17"/>
  <c r="D63" i="16"/>
  <c r="E49" i="16"/>
  <c r="E121" i="17"/>
  <c r="C37" i="17"/>
  <c r="D37" i="16"/>
  <c r="S21" i="16"/>
  <c r="S21" i="15"/>
  <c r="G163" i="14"/>
  <c r="G149" i="14"/>
  <c r="G135" i="14"/>
  <c r="G121" i="14"/>
  <c r="G107" i="14"/>
  <c r="G93" i="14"/>
  <c r="G79" i="14"/>
  <c r="G65" i="14"/>
  <c r="G51" i="14"/>
  <c r="G37" i="14"/>
  <c r="F23" i="14"/>
  <c r="F163" i="14"/>
  <c r="F149" i="14"/>
  <c r="F135" i="14"/>
  <c r="F121" i="14"/>
  <c r="F107" i="14"/>
  <c r="F93" i="14"/>
  <c r="F79" i="14"/>
  <c r="F65" i="14"/>
  <c r="F51" i="14"/>
  <c r="F37" i="14"/>
  <c r="E23" i="14"/>
  <c r="F132" i="13"/>
  <c r="E163" i="14"/>
  <c r="E149" i="14"/>
  <c r="E135" i="14"/>
  <c r="E121" i="14"/>
  <c r="E107" i="14"/>
  <c r="E93" i="14"/>
  <c r="E79" i="14"/>
  <c r="E65" i="14"/>
  <c r="E51" i="14"/>
  <c r="E37" i="14"/>
  <c r="D23" i="14"/>
  <c r="D163" i="14"/>
  <c r="D149" i="14"/>
  <c r="D135" i="14"/>
  <c r="D121" i="14"/>
  <c r="D107" i="14"/>
  <c r="D93" i="14"/>
  <c r="D79" i="14"/>
  <c r="D65" i="14"/>
  <c r="D51" i="14"/>
  <c r="D37" i="14"/>
  <c r="G146" i="13"/>
  <c r="F104" i="13"/>
  <c r="D110" i="11"/>
  <c r="D106" i="11"/>
  <c r="D102" i="11"/>
  <c r="D90" i="11"/>
  <c r="D86" i="11"/>
  <c r="D82" i="11"/>
  <c r="D78" i="11"/>
  <c r="D65" i="11"/>
  <c r="D61" i="11"/>
  <c r="D57" i="11"/>
  <c r="D41" i="11"/>
  <c r="D37" i="11"/>
  <c r="D33" i="11"/>
  <c r="D21" i="11"/>
  <c r="D17" i="11"/>
  <c r="D13" i="11"/>
  <c r="D9" i="11"/>
  <c r="D113" i="11"/>
  <c r="D109" i="11"/>
  <c r="D105" i="11"/>
  <c r="D101" i="11"/>
  <c r="D89" i="11"/>
  <c r="D85" i="11"/>
  <c r="D81" i="11"/>
  <c r="D77" i="11"/>
  <c r="G132" i="13"/>
  <c r="F20" i="13"/>
  <c r="U55" i="12"/>
  <c r="U39" i="12"/>
  <c r="U23" i="12"/>
  <c r="G54" i="12"/>
  <c r="U6" i="12"/>
  <c r="D108" i="11"/>
  <c r="D54" i="11"/>
  <c r="D34" i="11"/>
  <c r="D19" i="11"/>
  <c r="D12" i="11"/>
  <c r="Q20" i="9"/>
  <c r="I20" i="9"/>
  <c r="O18" i="9"/>
  <c r="G18" i="9"/>
  <c r="M16" i="9"/>
  <c r="E16" i="9"/>
  <c r="K14" i="9"/>
  <c r="Q12" i="9"/>
  <c r="I12" i="9"/>
  <c r="O10" i="9"/>
  <c r="G10" i="9"/>
  <c r="E132" i="13"/>
  <c r="G104" i="13"/>
  <c r="G62" i="13"/>
  <c r="S20" i="13"/>
  <c r="E20" i="13"/>
  <c r="U53" i="12"/>
  <c r="U37" i="12"/>
  <c r="U21" i="12"/>
  <c r="A12" i="12"/>
  <c r="D87" i="11"/>
  <c r="D80" i="11"/>
  <c r="D66" i="11"/>
  <c r="D59" i="11"/>
  <c r="D39" i="11"/>
  <c r="D32" i="11"/>
  <c r="I21" i="9"/>
  <c r="O19" i="9"/>
  <c r="G19" i="9"/>
  <c r="M17" i="9"/>
  <c r="E17" i="9"/>
  <c r="K15" i="9"/>
  <c r="Q13" i="9"/>
  <c r="I13" i="9"/>
  <c r="O11" i="9"/>
  <c r="G11" i="9"/>
  <c r="M9" i="9"/>
  <c r="E9" i="9"/>
  <c r="G90" i="13"/>
  <c r="F62" i="13"/>
  <c r="F48" i="13"/>
  <c r="R20" i="13"/>
  <c r="U51" i="12"/>
  <c r="U35" i="12"/>
  <c r="U19" i="12"/>
  <c r="A15" i="12"/>
  <c r="D56" i="12"/>
  <c r="D107" i="11"/>
  <c r="D100" i="11"/>
  <c r="D64" i="11"/>
  <c r="D44" i="11"/>
  <c r="D18" i="11"/>
  <c r="D11" i="11"/>
  <c r="O20" i="9"/>
  <c r="G20" i="9"/>
  <c r="M18" i="9"/>
  <c r="E18" i="9"/>
  <c r="K16" i="9"/>
  <c r="Q14" i="9"/>
  <c r="I14" i="9"/>
  <c r="O12" i="9"/>
  <c r="G12" i="9"/>
  <c r="M10" i="9"/>
  <c r="E10" i="9"/>
  <c r="T21" i="15"/>
  <c r="F90" i="13"/>
  <c r="E62" i="13"/>
  <c r="E48" i="13"/>
  <c r="Q20" i="13"/>
  <c r="U49" i="12"/>
  <c r="U33" i="12"/>
  <c r="U17" i="12"/>
  <c r="U12" i="12"/>
  <c r="D112" i="11"/>
  <c r="D79" i="11"/>
  <c r="D58" i="11"/>
  <c r="D38" i="11"/>
  <c r="D31" i="11"/>
  <c r="D16" i="11"/>
  <c r="O21" i="9"/>
  <c r="G21" i="9"/>
  <c r="M19" i="9"/>
  <c r="E19" i="9"/>
  <c r="K17" i="9"/>
  <c r="Q15" i="9"/>
  <c r="I15" i="9"/>
  <c r="O13" i="9"/>
  <c r="G13" i="9"/>
  <c r="M11" i="9"/>
  <c r="E11" i="9"/>
  <c r="K9" i="9"/>
  <c r="G23" i="14"/>
  <c r="E118" i="13"/>
  <c r="E90" i="13"/>
  <c r="G34" i="13"/>
  <c r="P20" i="13"/>
  <c r="U47" i="12"/>
  <c r="U31" i="12"/>
  <c r="U15" i="12"/>
  <c r="D84" i="11"/>
  <c r="D63" i="11"/>
  <c r="D56" i="11"/>
  <c r="D43" i="11"/>
  <c r="D36" i="11"/>
  <c r="D10" i="11"/>
  <c r="M20" i="9"/>
  <c r="E20" i="9"/>
  <c r="K18" i="9"/>
  <c r="Q16" i="9"/>
  <c r="I16" i="9"/>
  <c r="O14" i="9"/>
  <c r="G14" i="9"/>
  <c r="M12" i="9"/>
  <c r="E12" i="9"/>
  <c r="K10" i="9"/>
  <c r="C63" i="15"/>
  <c r="F160" i="13"/>
  <c r="U45" i="12"/>
  <c r="U29" i="12"/>
  <c r="D111" i="11"/>
  <c r="D104" i="11"/>
  <c r="D15" i="11"/>
  <c r="D8" i="11"/>
  <c r="M21" i="9"/>
  <c r="E21" i="9"/>
  <c r="K19" i="9"/>
  <c r="Q17" i="9"/>
  <c r="I17" i="9"/>
  <c r="O15" i="9"/>
  <c r="G15" i="9"/>
  <c r="M13" i="9"/>
  <c r="E13" i="9"/>
  <c r="K11" i="9"/>
  <c r="Q9" i="9"/>
  <c r="I9" i="9"/>
  <c r="U25" i="12"/>
  <c r="D83" i="11"/>
  <c r="Q18" i="9"/>
  <c r="O16" i="9"/>
  <c r="M14" i="9"/>
  <c r="K12" i="9"/>
  <c r="I10" i="9"/>
  <c r="U27" i="12"/>
  <c r="D42" i="11"/>
  <c r="D14" i="11"/>
  <c r="E160" i="13"/>
  <c r="D40" i="11"/>
  <c r="K20" i="9"/>
  <c r="I18" i="9"/>
  <c r="G16" i="9"/>
  <c r="E14" i="9"/>
  <c r="F18" i="2"/>
  <c r="D147" i="15"/>
  <c r="G20" i="13"/>
  <c r="A14" i="12"/>
  <c r="D67" i="11"/>
  <c r="D35" i="11"/>
  <c r="Q11" i="9"/>
  <c r="O9" i="9"/>
  <c r="I19" i="9"/>
  <c r="F17" i="2"/>
  <c r="D77" i="15"/>
  <c r="U57" i="12"/>
  <c r="G56" i="12"/>
  <c r="D103" i="11"/>
  <c r="D62" i="11"/>
  <c r="H17" i="2"/>
  <c r="C55" i="12"/>
  <c r="K21" i="9"/>
  <c r="G53" i="12"/>
  <c r="G57" i="12" s="1"/>
  <c r="U56" i="12"/>
  <c r="D60" i="11"/>
  <c r="Q19" i="9"/>
  <c r="O17" i="9"/>
  <c r="M15" i="9"/>
  <c r="K13" i="9"/>
  <c r="I11" i="9"/>
  <c r="G9" i="9"/>
  <c r="H18" i="2"/>
  <c r="U10" i="12"/>
  <c r="D88" i="11"/>
  <c r="E15" i="9"/>
  <c r="U41" i="12"/>
  <c r="U13" i="12"/>
  <c r="U8" i="12"/>
  <c r="C53" i="12"/>
  <c r="D55" i="11"/>
  <c r="D20" i="11"/>
  <c r="Q10" i="9"/>
  <c r="U43" i="12"/>
  <c r="G17" i="9"/>
  <c r="F11" i="40" l="1"/>
  <c r="F13" i="41"/>
  <c r="D146" i="43"/>
  <c r="F12" i="39"/>
  <c r="F8" i="40"/>
  <c r="F12" i="40"/>
  <c r="F7" i="43"/>
  <c r="C16" i="41"/>
  <c r="F11" i="38"/>
  <c r="D16" i="41"/>
  <c r="C16" i="42"/>
  <c r="F10" i="42"/>
  <c r="F11" i="43"/>
  <c r="F7" i="42"/>
  <c r="F8" i="42"/>
  <c r="F9" i="42"/>
  <c r="F13" i="42"/>
  <c r="F15" i="43"/>
  <c r="C146" i="41"/>
  <c r="D146" i="41"/>
  <c r="F12" i="42"/>
  <c r="F15" i="42"/>
  <c r="F11" i="42"/>
  <c r="F14" i="42"/>
  <c r="D16" i="42"/>
  <c r="D9" i="44"/>
  <c r="D13" i="44"/>
  <c r="D17" i="44"/>
  <c r="D21" i="44"/>
  <c r="D10" i="45"/>
  <c r="D14" i="45"/>
  <c r="D18" i="45"/>
  <c r="D11" i="46"/>
  <c r="D15" i="46"/>
  <c r="D19" i="46"/>
  <c r="F8" i="43"/>
  <c r="F12" i="43"/>
  <c r="D10" i="44"/>
  <c r="D14" i="44"/>
  <c r="D18" i="44"/>
  <c r="D11" i="45"/>
  <c r="D15" i="45"/>
  <c r="D19" i="45"/>
  <c r="D8" i="46"/>
  <c r="D12" i="46"/>
  <c r="D16" i="46"/>
  <c r="D20" i="46"/>
  <c r="D146" i="42"/>
  <c r="C16" i="43"/>
  <c r="F9" i="43"/>
  <c r="F13" i="43"/>
  <c r="J56" i="3"/>
  <c r="K56" i="3"/>
  <c r="F192" i="3"/>
  <c r="S33" i="6"/>
  <c r="R33" i="6"/>
  <c r="Q33" i="6"/>
  <c r="J41" i="2"/>
  <c r="K41" i="2"/>
  <c r="E196" i="3"/>
  <c r="K49" i="6"/>
  <c r="J49" i="6"/>
  <c r="I49" i="6"/>
  <c r="F123" i="3"/>
  <c r="L41" i="5"/>
  <c r="J41" i="5"/>
  <c r="I41" i="5"/>
  <c r="K41" i="5"/>
  <c r="M41" i="5"/>
  <c r="L185" i="3"/>
  <c r="K185" i="3"/>
  <c r="J185" i="3"/>
  <c r="I196" i="3"/>
  <c r="G123" i="3"/>
  <c r="H123" i="3"/>
  <c r="S25" i="6"/>
  <c r="R25" i="6"/>
  <c r="Q25" i="6"/>
  <c r="K42" i="13"/>
  <c r="J42" i="13"/>
  <c r="I42" i="13"/>
  <c r="K158" i="13"/>
  <c r="J158" i="13"/>
  <c r="I158" i="13"/>
  <c r="J116" i="14"/>
  <c r="I116" i="14"/>
  <c r="K114" i="13"/>
  <c r="J114" i="13"/>
  <c r="I114" i="13"/>
  <c r="J55" i="14"/>
  <c r="I55" i="14"/>
  <c r="J89" i="14"/>
  <c r="I89" i="14"/>
  <c r="J124" i="14"/>
  <c r="I124" i="14"/>
  <c r="J158" i="14"/>
  <c r="I158" i="14"/>
  <c r="F67" i="2"/>
  <c r="W34" i="5"/>
  <c r="U34" i="5"/>
  <c r="V34" i="5"/>
  <c r="T34" i="5"/>
  <c r="S34" i="5"/>
  <c r="J82" i="14"/>
  <c r="I82" i="14"/>
  <c r="H67" i="2"/>
  <c r="H68" i="2"/>
  <c r="W11" i="5"/>
  <c r="V11" i="5"/>
  <c r="U11" i="5"/>
  <c r="T11" i="5"/>
  <c r="S11" i="5"/>
  <c r="W22" i="5"/>
  <c r="V22" i="5"/>
  <c r="U22" i="5"/>
  <c r="T22" i="5"/>
  <c r="S22" i="5"/>
  <c r="W28" i="5"/>
  <c r="U28" i="5"/>
  <c r="S28" i="5"/>
  <c r="V28" i="5"/>
  <c r="T28" i="5"/>
  <c r="V39" i="5"/>
  <c r="T39" i="5"/>
  <c r="W39" i="5"/>
  <c r="U39" i="5"/>
  <c r="S39" i="5"/>
  <c r="V18" i="12"/>
  <c r="T18" i="12"/>
  <c r="S18" i="12"/>
  <c r="L21" i="12"/>
  <c r="K21" i="12"/>
  <c r="J21" i="12"/>
  <c r="I21" i="12"/>
  <c r="T23" i="12"/>
  <c r="S23" i="12"/>
  <c r="V23" i="12"/>
  <c r="K88" i="13"/>
  <c r="J88" i="13"/>
  <c r="I88" i="13"/>
  <c r="T15" i="14"/>
  <c r="S15" i="14"/>
  <c r="R23" i="14"/>
  <c r="J56" i="14"/>
  <c r="I56" i="14"/>
  <c r="J90" i="14"/>
  <c r="I90" i="14"/>
  <c r="J125" i="14"/>
  <c r="I125" i="14"/>
  <c r="J159" i="14"/>
  <c r="I159" i="14"/>
  <c r="F68" i="2"/>
  <c r="K47" i="3"/>
  <c r="J47" i="3"/>
  <c r="S9" i="6"/>
  <c r="R9" i="6"/>
  <c r="Q9" i="6"/>
  <c r="S49" i="6"/>
  <c r="R49" i="6"/>
  <c r="Q49" i="6"/>
  <c r="K60" i="13"/>
  <c r="J60" i="13"/>
  <c r="I60" i="13"/>
  <c r="J47" i="14"/>
  <c r="I47" i="14"/>
  <c r="V16" i="12"/>
  <c r="T16" i="12"/>
  <c r="S16" i="12"/>
  <c r="L19" i="12"/>
  <c r="K19" i="12"/>
  <c r="J19" i="12"/>
  <c r="I19" i="12"/>
  <c r="T21" i="12"/>
  <c r="S21" i="12"/>
  <c r="V21" i="12"/>
  <c r="K81" i="13"/>
  <c r="J81" i="13"/>
  <c r="I81" i="13"/>
  <c r="J29" i="14"/>
  <c r="I29" i="14"/>
  <c r="H37" i="14"/>
  <c r="J63" i="14"/>
  <c r="I63" i="14"/>
  <c r="J98" i="14"/>
  <c r="I98" i="14"/>
  <c r="J132" i="14"/>
  <c r="I132" i="14"/>
  <c r="W9" i="5"/>
  <c r="V9" i="5"/>
  <c r="U9" i="5"/>
  <c r="T9" i="5"/>
  <c r="S9" i="5"/>
  <c r="K32" i="5"/>
  <c r="I32" i="5"/>
  <c r="M32" i="5"/>
  <c r="L32" i="5"/>
  <c r="J32" i="5"/>
  <c r="M46" i="5"/>
  <c r="K46" i="5"/>
  <c r="I46" i="5"/>
  <c r="L46" i="5"/>
  <c r="J46" i="5"/>
  <c r="R14" i="6"/>
  <c r="Q14" i="6"/>
  <c r="S14" i="6"/>
  <c r="J151" i="14"/>
  <c r="I151" i="14"/>
  <c r="U13" i="5"/>
  <c r="T13" i="5"/>
  <c r="V13" i="5"/>
  <c r="S13" i="5"/>
  <c r="W13" i="5"/>
  <c r="V6" i="12"/>
  <c r="T6" i="12"/>
  <c r="S6" i="12"/>
  <c r="V34" i="12"/>
  <c r="T34" i="12"/>
  <c r="S34" i="12"/>
  <c r="L37" i="12"/>
  <c r="K37" i="12"/>
  <c r="J37" i="12"/>
  <c r="I37" i="12"/>
  <c r="T39" i="12"/>
  <c r="S39" i="12"/>
  <c r="V39" i="12"/>
  <c r="K140" i="13"/>
  <c r="J140" i="13"/>
  <c r="I140" i="13"/>
  <c r="W8" i="13"/>
  <c r="V8" i="13"/>
  <c r="U8" i="13"/>
  <c r="I129" i="13"/>
  <c r="K129" i="13"/>
  <c r="J129" i="13"/>
  <c r="J30" i="14"/>
  <c r="I30" i="14"/>
  <c r="J64" i="14"/>
  <c r="I64" i="14"/>
  <c r="J99" i="14"/>
  <c r="I99" i="14"/>
  <c r="H107" i="14"/>
  <c r="J133" i="14"/>
  <c r="I133" i="14"/>
  <c r="W20" i="5"/>
  <c r="V20" i="5"/>
  <c r="U20" i="5"/>
  <c r="T20" i="5"/>
  <c r="S20" i="5"/>
  <c r="K22" i="2"/>
  <c r="J22" i="2"/>
  <c r="L22" i="2"/>
  <c r="K23" i="2"/>
  <c r="J23" i="2"/>
  <c r="L23" i="2"/>
  <c r="K24" i="2"/>
  <c r="J24" i="2"/>
  <c r="L24" i="2"/>
  <c r="G42" i="2"/>
  <c r="G43" i="2"/>
  <c r="K208" i="3"/>
  <c r="J208" i="3"/>
  <c r="L208" i="3"/>
  <c r="K209" i="3"/>
  <c r="J209" i="3"/>
  <c r="L209" i="3"/>
  <c r="K210" i="3"/>
  <c r="J210" i="3"/>
  <c r="L210" i="3"/>
  <c r="K211" i="3"/>
  <c r="J211" i="3"/>
  <c r="L211" i="3"/>
  <c r="K212" i="3"/>
  <c r="J212" i="3"/>
  <c r="L212" i="3"/>
  <c r="K213" i="3"/>
  <c r="J213" i="3"/>
  <c r="L213" i="3"/>
  <c r="K214" i="3"/>
  <c r="J214" i="3"/>
  <c r="L214" i="3"/>
  <c r="K215" i="3"/>
  <c r="L215" i="3"/>
  <c r="J215" i="3"/>
  <c r="K216" i="3"/>
  <c r="J216" i="3"/>
  <c r="L216" i="3"/>
  <c r="K217" i="3"/>
  <c r="J217" i="3"/>
  <c r="L217" i="3"/>
  <c r="K218" i="3"/>
  <c r="J218" i="3"/>
  <c r="L218" i="3"/>
  <c r="T10" i="5"/>
  <c r="S10" i="5"/>
  <c r="U10" i="5"/>
  <c r="W10" i="5"/>
  <c r="V10" i="5"/>
  <c r="T21" i="5"/>
  <c r="S21" i="5"/>
  <c r="U21" i="5"/>
  <c r="W21" i="5"/>
  <c r="V21" i="5"/>
  <c r="U38" i="5"/>
  <c r="S38" i="5"/>
  <c r="V38" i="5"/>
  <c r="T38" i="5"/>
  <c r="W38" i="5"/>
  <c r="V32" i="12"/>
  <c r="T32" i="12"/>
  <c r="S32" i="12"/>
  <c r="L35" i="12"/>
  <c r="K35" i="12"/>
  <c r="J35" i="12"/>
  <c r="I35" i="12"/>
  <c r="T37" i="12"/>
  <c r="S37" i="12"/>
  <c r="V37" i="12"/>
  <c r="K12" i="13"/>
  <c r="J12" i="13"/>
  <c r="H20" i="13"/>
  <c r="I12" i="13"/>
  <c r="J72" i="14"/>
  <c r="I72" i="14"/>
  <c r="J106" i="14"/>
  <c r="I106" i="14"/>
  <c r="J141" i="14"/>
  <c r="I141" i="14"/>
  <c r="H149" i="14"/>
  <c r="K55" i="3"/>
  <c r="J55" i="3"/>
  <c r="M11" i="5"/>
  <c r="L11" i="5"/>
  <c r="K11" i="5"/>
  <c r="J11" i="5"/>
  <c r="I11" i="5"/>
  <c r="J21" i="2"/>
  <c r="K21" i="2"/>
  <c r="S7" i="5"/>
  <c r="W7" i="5"/>
  <c r="V7" i="5"/>
  <c r="T7" i="5"/>
  <c r="U7" i="5"/>
  <c r="I9" i="5"/>
  <c r="M9" i="5"/>
  <c r="L9" i="5"/>
  <c r="K9" i="5"/>
  <c r="J9" i="5"/>
  <c r="S15" i="5"/>
  <c r="W15" i="5"/>
  <c r="T15" i="5"/>
  <c r="V15" i="5"/>
  <c r="U15" i="5"/>
  <c r="S18" i="5"/>
  <c r="W18" i="5"/>
  <c r="V18" i="5"/>
  <c r="U18" i="5"/>
  <c r="T18" i="5"/>
  <c r="W26" i="5"/>
  <c r="S26" i="5"/>
  <c r="T26" i="5"/>
  <c r="V26" i="5"/>
  <c r="U26" i="5"/>
  <c r="S32" i="5"/>
  <c r="W32" i="5"/>
  <c r="T32" i="5"/>
  <c r="U32" i="5"/>
  <c r="V32" i="5"/>
  <c r="V46" i="5"/>
  <c r="U46" i="5"/>
  <c r="S46" i="5"/>
  <c r="T46" i="5"/>
  <c r="W46" i="5"/>
  <c r="V50" i="12"/>
  <c r="T50" i="12"/>
  <c r="S50" i="12"/>
  <c r="T55" i="12"/>
  <c r="S55" i="12"/>
  <c r="V55" i="12"/>
  <c r="W15" i="13"/>
  <c r="V15" i="13"/>
  <c r="U15" i="13"/>
  <c r="K28" i="13"/>
  <c r="J28" i="13"/>
  <c r="I28" i="13"/>
  <c r="K46" i="13"/>
  <c r="J46" i="13"/>
  <c r="I46" i="13"/>
  <c r="J39" i="14"/>
  <c r="I39" i="14"/>
  <c r="J73" i="14"/>
  <c r="I73" i="14"/>
  <c r="J142" i="14"/>
  <c r="I142" i="14"/>
  <c r="M47" i="15"/>
  <c r="L47" i="15"/>
  <c r="K47" i="15"/>
  <c r="J47" i="15"/>
  <c r="I47" i="15"/>
  <c r="K19" i="2"/>
  <c r="J19" i="2"/>
  <c r="M22" i="5"/>
  <c r="L22" i="5"/>
  <c r="K22" i="5"/>
  <c r="J22" i="5"/>
  <c r="I22" i="5"/>
  <c r="K124" i="13"/>
  <c r="J124" i="13"/>
  <c r="I124" i="13"/>
  <c r="H132" i="13"/>
  <c r="J20" i="2"/>
  <c r="K20" i="2"/>
  <c r="J72" i="2"/>
  <c r="L72" i="2"/>
  <c r="K72" i="2"/>
  <c r="J73" i="2"/>
  <c r="L73" i="2"/>
  <c r="K73" i="2"/>
  <c r="L74" i="2"/>
  <c r="K74" i="2"/>
  <c r="J74" i="2"/>
  <c r="S12" i="5"/>
  <c r="W12" i="5"/>
  <c r="V12" i="5"/>
  <c r="U12" i="5"/>
  <c r="T12" i="5"/>
  <c r="W23" i="5"/>
  <c r="V23" i="5"/>
  <c r="U23" i="5"/>
  <c r="T23" i="5"/>
  <c r="S23" i="5"/>
  <c r="S40" i="5"/>
  <c r="W40" i="5"/>
  <c r="T40" i="5"/>
  <c r="V40" i="5"/>
  <c r="U40" i="5"/>
  <c r="V47" i="5"/>
  <c r="U47" i="5"/>
  <c r="T47" i="5"/>
  <c r="S47" i="5"/>
  <c r="W47" i="5"/>
  <c r="V48" i="12"/>
  <c r="T48" i="12"/>
  <c r="S48" i="12"/>
  <c r="L51" i="12"/>
  <c r="K51" i="12"/>
  <c r="J51" i="12"/>
  <c r="I51" i="12"/>
  <c r="T53" i="12"/>
  <c r="S53" i="12"/>
  <c r="V53" i="12"/>
  <c r="W18" i="13"/>
  <c r="V18" i="13"/>
  <c r="U18" i="13"/>
  <c r="K53" i="13"/>
  <c r="J53" i="13"/>
  <c r="I53" i="13"/>
  <c r="K71" i="13"/>
  <c r="J71" i="13"/>
  <c r="I71" i="13"/>
  <c r="J46" i="14"/>
  <c r="I46" i="14"/>
  <c r="J81" i="14"/>
  <c r="I81" i="14"/>
  <c r="J115" i="14"/>
  <c r="I115" i="14"/>
  <c r="L6" i="12"/>
  <c r="K6" i="12"/>
  <c r="J6" i="12"/>
  <c r="I6" i="12"/>
  <c r="H53" i="12"/>
  <c r="V8" i="12"/>
  <c r="T8" i="12"/>
  <c r="S8" i="12"/>
  <c r="V13" i="12"/>
  <c r="T13" i="12"/>
  <c r="S13" i="12"/>
  <c r="V20" i="12"/>
  <c r="T20" i="12"/>
  <c r="S20" i="12"/>
  <c r="L23" i="12"/>
  <c r="K23" i="12"/>
  <c r="J23" i="12"/>
  <c r="I23" i="12"/>
  <c r="T25" i="12"/>
  <c r="S25" i="12"/>
  <c r="V25" i="12"/>
  <c r="V36" i="12"/>
  <c r="T36" i="12"/>
  <c r="S36" i="12"/>
  <c r="L39" i="12"/>
  <c r="K39" i="12"/>
  <c r="J39" i="12"/>
  <c r="I39" i="12"/>
  <c r="T41" i="12"/>
  <c r="S41" i="12"/>
  <c r="V41" i="12"/>
  <c r="V52" i="12"/>
  <c r="T52" i="12"/>
  <c r="S52" i="12"/>
  <c r="T57" i="12"/>
  <c r="S57" i="12"/>
  <c r="V57" i="12"/>
  <c r="J31" i="14"/>
  <c r="I31" i="14"/>
  <c r="J40" i="14"/>
  <c r="I40" i="14"/>
  <c r="J48" i="14"/>
  <c r="I48" i="14"/>
  <c r="J57" i="14"/>
  <c r="I57" i="14"/>
  <c r="H65" i="14"/>
  <c r="J74" i="14"/>
  <c r="I74" i="14"/>
  <c r="J83" i="14"/>
  <c r="I83" i="14"/>
  <c r="J91" i="14"/>
  <c r="I91" i="14"/>
  <c r="J100" i="14"/>
  <c r="I100" i="14"/>
  <c r="J109" i="14"/>
  <c r="I109" i="14"/>
  <c r="J117" i="14"/>
  <c r="I117" i="14"/>
  <c r="J126" i="14"/>
  <c r="I126" i="14"/>
  <c r="J134" i="14"/>
  <c r="I134" i="14"/>
  <c r="J143" i="14"/>
  <c r="I143" i="14"/>
  <c r="J152" i="14"/>
  <c r="I152" i="14"/>
  <c r="J160" i="14"/>
  <c r="I160" i="14"/>
  <c r="M89" i="15"/>
  <c r="L89" i="15"/>
  <c r="J89" i="15"/>
  <c r="I89" i="15"/>
  <c r="K89" i="15"/>
  <c r="S14" i="12"/>
  <c r="V14" i="12"/>
  <c r="T14" i="12"/>
  <c r="L8" i="12"/>
  <c r="K8" i="12"/>
  <c r="J8" i="12"/>
  <c r="I8" i="12"/>
  <c r="H55" i="12"/>
  <c r="V10" i="12"/>
  <c r="T10" i="12"/>
  <c r="S10" i="12"/>
  <c r="L13" i="12"/>
  <c r="K13" i="12"/>
  <c r="J13" i="12"/>
  <c r="I13" i="12"/>
  <c r="V22" i="12"/>
  <c r="T22" i="12"/>
  <c r="S22" i="12"/>
  <c r="L25" i="12"/>
  <c r="K25" i="12"/>
  <c r="J25" i="12"/>
  <c r="I25" i="12"/>
  <c r="T27" i="12"/>
  <c r="S27" i="12"/>
  <c r="V27" i="12"/>
  <c r="V38" i="12"/>
  <c r="T38" i="12"/>
  <c r="S38" i="12"/>
  <c r="L41" i="12"/>
  <c r="K41" i="12"/>
  <c r="J41" i="12"/>
  <c r="I41" i="12"/>
  <c r="T43" i="12"/>
  <c r="S43" i="12"/>
  <c r="V43" i="12"/>
  <c r="V54" i="12"/>
  <c r="T54" i="12"/>
  <c r="S54" i="12"/>
  <c r="W11" i="13"/>
  <c r="V11" i="13"/>
  <c r="U11" i="13"/>
  <c r="J32" i="14"/>
  <c r="I32" i="14"/>
  <c r="J41" i="14"/>
  <c r="I41" i="14"/>
  <c r="J49" i="14"/>
  <c r="I49" i="14"/>
  <c r="J58" i="14"/>
  <c r="I58" i="14"/>
  <c r="J67" i="14"/>
  <c r="I67" i="14"/>
  <c r="J75" i="14"/>
  <c r="I75" i="14"/>
  <c r="J84" i="14"/>
  <c r="I84" i="14"/>
  <c r="J92" i="14"/>
  <c r="I92" i="14"/>
  <c r="J101" i="14"/>
  <c r="I101" i="14"/>
  <c r="J110" i="14"/>
  <c r="I110" i="14"/>
  <c r="J118" i="14"/>
  <c r="I118" i="14"/>
  <c r="J127" i="14"/>
  <c r="I127" i="14"/>
  <c r="H135" i="14"/>
  <c r="J144" i="14"/>
  <c r="I144" i="14"/>
  <c r="J153" i="14"/>
  <c r="I153" i="14"/>
  <c r="J161" i="14"/>
  <c r="I161" i="14"/>
  <c r="M30" i="15"/>
  <c r="L30" i="15"/>
  <c r="K30" i="15"/>
  <c r="J30" i="15"/>
  <c r="I30" i="15"/>
  <c r="L125" i="15"/>
  <c r="J125" i="15"/>
  <c r="I125" i="15"/>
  <c r="M125" i="15"/>
  <c r="H133" i="15"/>
  <c r="K125" i="15"/>
  <c r="L10" i="12"/>
  <c r="K10" i="12"/>
  <c r="J10" i="12"/>
  <c r="I10" i="12"/>
  <c r="T24" i="12"/>
  <c r="S24" i="12"/>
  <c r="V24" i="12"/>
  <c r="L27" i="12"/>
  <c r="K27" i="12"/>
  <c r="J27" i="12"/>
  <c r="I27" i="12"/>
  <c r="T29" i="12"/>
  <c r="S29" i="12"/>
  <c r="V29" i="12"/>
  <c r="T40" i="12"/>
  <c r="S40" i="12"/>
  <c r="V40" i="12"/>
  <c r="L43" i="12"/>
  <c r="K43" i="12"/>
  <c r="J43" i="12"/>
  <c r="I43" i="12"/>
  <c r="T45" i="12"/>
  <c r="S45" i="12"/>
  <c r="V45" i="12"/>
  <c r="T56" i="12"/>
  <c r="S56" i="12"/>
  <c r="V56" i="12"/>
  <c r="J25" i="14"/>
  <c r="I25" i="14"/>
  <c r="J33" i="14"/>
  <c r="I33" i="14"/>
  <c r="J42" i="14"/>
  <c r="I42" i="14"/>
  <c r="J50" i="14"/>
  <c r="I50" i="14"/>
  <c r="J59" i="14"/>
  <c r="I59" i="14"/>
  <c r="J68" i="14"/>
  <c r="I68" i="14"/>
  <c r="J76" i="14"/>
  <c r="I76" i="14"/>
  <c r="J85" i="14"/>
  <c r="I85" i="14"/>
  <c r="H93" i="14"/>
  <c r="J102" i="14"/>
  <c r="I102" i="14"/>
  <c r="J111" i="14"/>
  <c r="I111" i="14"/>
  <c r="J119" i="14"/>
  <c r="I119" i="14"/>
  <c r="J128" i="14"/>
  <c r="I128" i="14"/>
  <c r="J137" i="14"/>
  <c r="I137" i="14"/>
  <c r="J145" i="14"/>
  <c r="I145" i="14"/>
  <c r="J154" i="14"/>
  <c r="I154" i="14"/>
  <c r="J162" i="14"/>
  <c r="I162" i="14"/>
  <c r="M56" i="15"/>
  <c r="L56" i="15"/>
  <c r="K56" i="15"/>
  <c r="J56" i="15"/>
  <c r="I56" i="15"/>
  <c r="T15" i="12"/>
  <c r="S15" i="12"/>
  <c r="V15" i="12"/>
  <c r="T26" i="12"/>
  <c r="S26" i="12"/>
  <c r="V26" i="12"/>
  <c r="L29" i="12"/>
  <c r="K29" i="12"/>
  <c r="J29" i="12"/>
  <c r="I29" i="12"/>
  <c r="T31" i="12"/>
  <c r="S31" i="12"/>
  <c r="V31" i="12"/>
  <c r="T42" i="12"/>
  <c r="S42" i="12"/>
  <c r="V42" i="12"/>
  <c r="L45" i="12"/>
  <c r="K45" i="12"/>
  <c r="J45" i="12"/>
  <c r="I45" i="12"/>
  <c r="T47" i="12"/>
  <c r="S47" i="12"/>
  <c r="V47" i="12"/>
  <c r="J11" i="13"/>
  <c r="I11" i="13"/>
  <c r="K11" i="13"/>
  <c r="W19" i="13"/>
  <c r="V19" i="13"/>
  <c r="U19" i="13"/>
  <c r="J16" i="14"/>
  <c r="I16" i="14"/>
  <c r="J26" i="14"/>
  <c r="I26" i="14"/>
  <c r="J34" i="14"/>
  <c r="I34" i="14"/>
  <c r="J43" i="14"/>
  <c r="I43" i="14"/>
  <c r="H51" i="14"/>
  <c r="J60" i="14"/>
  <c r="I60" i="14"/>
  <c r="J69" i="14"/>
  <c r="I69" i="14"/>
  <c r="J77" i="14"/>
  <c r="I77" i="14"/>
  <c r="J86" i="14"/>
  <c r="I86" i="14"/>
  <c r="J95" i="14"/>
  <c r="I95" i="14"/>
  <c r="J103" i="14"/>
  <c r="I103" i="14"/>
  <c r="J112" i="14"/>
  <c r="I112" i="14"/>
  <c r="J120" i="14"/>
  <c r="I120" i="14"/>
  <c r="J129" i="14"/>
  <c r="I129" i="14"/>
  <c r="J138" i="14"/>
  <c r="I138" i="14"/>
  <c r="J146" i="14"/>
  <c r="I146" i="14"/>
  <c r="J155" i="14"/>
  <c r="I155" i="14"/>
  <c r="H163" i="14"/>
  <c r="J152" i="15"/>
  <c r="I152" i="15"/>
  <c r="M152" i="15"/>
  <c r="L152" i="15"/>
  <c r="K152" i="15"/>
  <c r="W20" i="15"/>
  <c r="Y20" i="15"/>
  <c r="X20" i="15"/>
  <c r="L15" i="12"/>
  <c r="K15" i="12"/>
  <c r="I15" i="12"/>
  <c r="J15" i="12"/>
  <c r="T17" i="12"/>
  <c r="S17" i="12"/>
  <c r="V17" i="12"/>
  <c r="S28" i="12"/>
  <c r="V28" i="12"/>
  <c r="T28" i="12"/>
  <c r="L31" i="12"/>
  <c r="K31" i="12"/>
  <c r="I31" i="12"/>
  <c r="J31" i="12"/>
  <c r="T33" i="12"/>
  <c r="S33" i="12"/>
  <c r="V33" i="12"/>
  <c r="S44" i="12"/>
  <c r="V44" i="12"/>
  <c r="T44" i="12"/>
  <c r="L47" i="12"/>
  <c r="K47" i="12"/>
  <c r="I47" i="12"/>
  <c r="J47" i="12"/>
  <c r="T49" i="12"/>
  <c r="S49" i="12"/>
  <c r="V49" i="12"/>
  <c r="K16" i="13"/>
  <c r="J16" i="13"/>
  <c r="I16" i="13"/>
  <c r="J27" i="14"/>
  <c r="I27" i="14"/>
  <c r="J35" i="14"/>
  <c r="I35" i="14"/>
  <c r="J44" i="14"/>
  <c r="I44" i="14"/>
  <c r="J53" i="14"/>
  <c r="I53" i="14"/>
  <c r="J61" i="14"/>
  <c r="I61" i="14"/>
  <c r="J70" i="14"/>
  <c r="I70" i="14"/>
  <c r="J78" i="14"/>
  <c r="I78" i="14"/>
  <c r="J87" i="14"/>
  <c r="I87" i="14"/>
  <c r="J96" i="14"/>
  <c r="I96" i="14"/>
  <c r="J104" i="14"/>
  <c r="I104" i="14"/>
  <c r="J113" i="14"/>
  <c r="I113" i="14"/>
  <c r="H121" i="14"/>
  <c r="J130" i="14"/>
  <c r="I130" i="14"/>
  <c r="J139" i="14"/>
  <c r="I139" i="14"/>
  <c r="J147" i="14"/>
  <c r="I147" i="14"/>
  <c r="J156" i="14"/>
  <c r="I156" i="14"/>
  <c r="M39" i="15"/>
  <c r="L39" i="15"/>
  <c r="K39" i="15"/>
  <c r="J39" i="15"/>
  <c r="I39" i="15"/>
  <c r="I66" i="15"/>
  <c r="M66" i="15"/>
  <c r="L66" i="15"/>
  <c r="K66" i="15"/>
  <c r="J66" i="15"/>
  <c r="V11" i="12"/>
  <c r="T11" i="12"/>
  <c r="S11" i="12"/>
  <c r="L12" i="12"/>
  <c r="K12" i="12"/>
  <c r="J12" i="12"/>
  <c r="I12" i="12"/>
  <c r="L17" i="12"/>
  <c r="K17" i="12"/>
  <c r="J17" i="12"/>
  <c r="I17" i="12"/>
  <c r="T19" i="12"/>
  <c r="S19" i="12"/>
  <c r="V19" i="12"/>
  <c r="V30" i="12"/>
  <c r="S30" i="12"/>
  <c r="T30" i="12"/>
  <c r="L33" i="12"/>
  <c r="K33" i="12"/>
  <c r="I33" i="12"/>
  <c r="J33" i="12"/>
  <c r="T35" i="12"/>
  <c r="S35" i="12"/>
  <c r="V35" i="12"/>
  <c r="V46" i="12"/>
  <c r="T46" i="12"/>
  <c r="S46" i="12"/>
  <c r="L49" i="12"/>
  <c r="K49" i="12"/>
  <c r="J49" i="12"/>
  <c r="I49" i="12"/>
  <c r="T51" i="12"/>
  <c r="S51" i="12"/>
  <c r="V51" i="12"/>
  <c r="W10" i="13"/>
  <c r="U10" i="13"/>
  <c r="V10" i="13"/>
  <c r="W12" i="13"/>
  <c r="V12" i="13"/>
  <c r="U12" i="13"/>
  <c r="T20" i="13"/>
  <c r="J28" i="14"/>
  <c r="I28" i="14"/>
  <c r="J36" i="14"/>
  <c r="I36" i="14"/>
  <c r="J45" i="14"/>
  <c r="I45" i="14"/>
  <c r="J54" i="14"/>
  <c r="I54" i="14"/>
  <c r="J62" i="14"/>
  <c r="I62" i="14"/>
  <c r="J71" i="14"/>
  <c r="I71" i="14"/>
  <c r="H79" i="14"/>
  <c r="J88" i="14"/>
  <c r="I88" i="14"/>
  <c r="J97" i="14"/>
  <c r="I97" i="14"/>
  <c r="J105" i="14"/>
  <c r="I105" i="14"/>
  <c r="J114" i="14"/>
  <c r="I114" i="14"/>
  <c r="J123" i="14"/>
  <c r="I123" i="14"/>
  <c r="J131" i="14"/>
  <c r="I131" i="14"/>
  <c r="J140" i="14"/>
  <c r="I140" i="14"/>
  <c r="J148" i="14"/>
  <c r="I148" i="14"/>
  <c r="J157" i="14"/>
  <c r="I157" i="14"/>
  <c r="J15" i="14"/>
  <c r="I15" i="14"/>
  <c r="H23" i="14"/>
  <c r="J14" i="14"/>
  <c r="I14" i="14"/>
  <c r="J22" i="14"/>
  <c r="I22" i="14"/>
  <c r="J13" i="14"/>
  <c r="I13" i="14"/>
  <c r="J21" i="14"/>
  <c r="I21" i="14"/>
  <c r="J12" i="14"/>
  <c r="I12" i="14"/>
  <c r="J20" i="14"/>
  <c r="I20" i="14"/>
  <c r="I11" i="14"/>
  <c r="J11" i="14"/>
  <c r="J19" i="14"/>
  <c r="I19" i="14"/>
  <c r="I18" i="14"/>
  <c r="J18" i="14"/>
  <c r="J17" i="14"/>
  <c r="I17" i="14"/>
  <c r="M9" i="15"/>
  <c r="L9" i="15"/>
  <c r="K9" i="15"/>
  <c r="J9" i="15"/>
  <c r="I9" i="15"/>
  <c r="M11" i="15"/>
  <c r="L11" i="15"/>
  <c r="K11" i="15"/>
  <c r="J11" i="15"/>
  <c r="I11" i="15"/>
  <c r="H21" i="15"/>
  <c r="M13" i="15"/>
  <c r="L13" i="15"/>
  <c r="K13" i="15"/>
  <c r="J13" i="15"/>
  <c r="I13" i="15"/>
  <c r="M15" i="15"/>
  <c r="L15" i="15"/>
  <c r="K15" i="15"/>
  <c r="J15" i="15"/>
  <c r="I15" i="15"/>
  <c r="M17" i="15"/>
  <c r="L17" i="15"/>
  <c r="K17" i="15"/>
  <c r="J17" i="15"/>
  <c r="I17" i="15"/>
  <c r="M19" i="15"/>
  <c r="L19" i="15"/>
  <c r="K19" i="15"/>
  <c r="J19" i="15"/>
  <c r="I19" i="15"/>
  <c r="H35" i="15"/>
  <c r="M27" i="15"/>
  <c r="L27" i="15"/>
  <c r="K27" i="15"/>
  <c r="J27" i="15"/>
  <c r="I27" i="15"/>
  <c r="J11" i="16"/>
  <c r="I11" i="16"/>
  <c r="J17" i="16"/>
  <c r="I17" i="16"/>
  <c r="J32" i="16"/>
  <c r="I32" i="16"/>
  <c r="J68" i="16"/>
  <c r="I68" i="16"/>
  <c r="J137" i="16"/>
  <c r="I137" i="16"/>
  <c r="T9" i="17"/>
  <c r="W10" i="17" s="1"/>
  <c r="V10" i="17"/>
  <c r="U10" i="17"/>
  <c r="J67" i="17"/>
  <c r="I67" i="17"/>
  <c r="K136" i="17"/>
  <c r="H135" i="17"/>
  <c r="J136" i="17"/>
  <c r="I136" i="17"/>
  <c r="J25" i="16"/>
  <c r="I25" i="16"/>
  <c r="J38" i="16"/>
  <c r="I38" i="16"/>
  <c r="H37" i="16"/>
  <c r="J76" i="16"/>
  <c r="I76" i="16"/>
  <c r="J145" i="16"/>
  <c r="I145" i="16"/>
  <c r="U17" i="17"/>
  <c r="W17" i="17"/>
  <c r="V17" i="17"/>
  <c r="W14" i="17"/>
  <c r="V14" i="17"/>
  <c r="U14" i="17"/>
  <c r="K75" i="17"/>
  <c r="J75" i="17"/>
  <c r="I75" i="17"/>
  <c r="J154" i="17"/>
  <c r="I154" i="17"/>
  <c r="V18" i="16"/>
  <c r="U18" i="16"/>
  <c r="J85" i="16"/>
  <c r="I85" i="16"/>
  <c r="J154" i="16"/>
  <c r="I154" i="16"/>
  <c r="J143" i="17"/>
  <c r="I143" i="17"/>
  <c r="W18" i="17"/>
  <c r="V18" i="17"/>
  <c r="U18" i="17"/>
  <c r="J84" i="17"/>
  <c r="I84" i="17"/>
  <c r="J15" i="16"/>
  <c r="I15" i="16"/>
  <c r="H49" i="16"/>
  <c r="J41" i="16"/>
  <c r="I41" i="16"/>
  <c r="H93" i="16"/>
  <c r="J94" i="16"/>
  <c r="I94" i="16"/>
  <c r="H23" i="17"/>
  <c r="J24" i="17"/>
  <c r="I24" i="17"/>
  <c r="T9" i="16"/>
  <c r="W18" i="16" s="1"/>
  <c r="W10" i="16"/>
  <c r="V10" i="16"/>
  <c r="U10" i="16"/>
  <c r="J33" i="16"/>
  <c r="I33" i="16"/>
  <c r="J102" i="16"/>
  <c r="I102" i="16"/>
  <c r="K32" i="17"/>
  <c r="J32" i="17"/>
  <c r="I32" i="17"/>
  <c r="J101" i="17"/>
  <c r="I101" i="17"/>
  <c r="U17" i="16"/>
  <c r="W17" i="16"/>
  <c r="V17" i="16"/>
  <c r="J13" i="16"/>
  <c r="I13" i="16"/>
  <c r="H21" i="16"/>
  <c r="H23" i="16"/>
  <c r="J24" i="16"/>
  <c r="I24" i="16"/>
  <c r="J111" i="16"/>
  <c r="I111" i="16"/>
  <c r="H119" i="16"/>
  <c r="J41" i="17"/>
  <c r="I41" i="17"/>
  <c r="H49" i="17"/>
  <c r="J110" i="17"/>
  <c r="I110" i="17"/>
  <c r="H161" i="16"/>
  <c r="J153" i="16"/>
  <c r="I153" i="16"/>
  <c r="J19" i="16"/>
  <c r="I19" i="16"/>
  <c r="J29" i="16"/>
  <c r="I29" i="16"/>
  <c r="J118" i="17"/>
  <c r="I118" i="17"/>
  <c r="W14" i="16"/>
  <c r="V14" i="16"/>
  <c r="U14" i="16"/>
  <c r="J42" i="16"/>
  <c r="I42" i="16"/>
  <c r="J59" i="16"/>
  <c r="I59" i="16"/>
  <c r="J128" i="16"/>
  <c r="I128" i="16"/>
  <c r="J58" i="17"/>
  <c r="I58" i="17"/>
  <c r="K127" i="17"/>
  <c r="J127" i="17"/>
  <c r="I127" i="17"/>
  <c r="X14" i="18"/>
  <c r="J46" i="16"/>
  <c r="I46" i="16"/>
  <c r="J55" i="16"/>
  <c r="I55" i="16"/>
  <c r="H63" i="16"/>
  <c r="K28" i="17"/>
  <c r="J28" i="17"/>
  <c r="I28" i="17"/>
  <c r="Q24" i="18"/>
  <c r="H9" i="17"/>
  <c r="K110" i="17" s="1"/>
  <c r="J10" i="17"/>
  <c r="I10" i="17"/>
  <c r="J14" i="17"/>
  <c r="I14" i="17"/>
  <c r="K18" i="17"/>
  <c r="J18" i="17"/>
  <c r="I18" i="17"/>
  <c r="J31" i="17"/>
  <c r="I31" i="17"/>
  <c r="Q101" i="18"/>
  <c r="X13" i="18"/>
  <c r="X47" i="18"/>
  <c r="X82" i="18"/>
  <c r="W90" i="18"/>
  <c r="I42" i="19"/>
  <c r="H42" i="19"/>
  <c r="Y62" i="19"/>
  <c r="X62" i="19"/>
  <c r="X31" i="18"/>
  <c r="X66" i="18"/>
  <c r="X100" i="18"/>
  <c r="X39" i="18"/>
  <c r="X73" i="18"/>
  <c r="X108" i="18"/>
  <c r="I69" i="19"/>
  <c r="G77" i="19"/>
  <c r="H69" i="19"/>
  <c r="I97" i="19"/>
  <c r="G105" i="19"/>
  <c r="H97" i="19"/>
  <c r="I140" i="19"/>
  <c r="H140" i="19"/>
  <c r="W22" i="18"/>
  <c r="X23" i="18"/>
  <c r="X57" i="18"/>
  <c r="W77" i="19"/>
  <c r="Y69" i="19"/>
  <c r="X69" i="19"/>
  <c r="X128" i="18"/>
  <c r="X30" i="18"/>
  <c r="X65" i="18"/>
  <c r="W64" i="18"/>
  <c r="X99" i="18"/>
  <c r="I52" i="19"/>
  <c r="G51" i="19"/>
  <c r="H52" i="19"/>
  <c r="Q74" i="19"/>
  <c r="P74" i="19"/>
  <c r="Q32" i="18"/>
  <c r="X83" i="18"/>
  <c r="Y52" i="19"/>
  <c r="W51" i="19"/>
  <c r="X52" i="19"/>
  <c r="I75" i="19"/>
  <c r="H75" i="19"/>
  <c r="I157" i="19"/>
  <c r="H157" i="19"/>
  <c r="X56" i="18"/>
  <c r="X142" i="18"/>
  <c r="Q57" i="19"/>
  <c r="P57" i="19"/>
  <c r="W48" i="18"/>
  <c r="X40" i="18"/>
  <c r="X74" i="18"/>
  <c r="X109" i="18"/>
  <c r="I58" i="19"/>
  <c r="H58" i="19"/>
  <c r="Q158" i="19"/>
  <c r="P158" i="19"/>
  <c r="Q47" i="19"/>
  <c r="P47" i="19"/>
  <c r="Q53" i="19"/>
  <c r="P53" i="19"/>
  <c r="Y58" i="19"/>
  <c r="X58" i="19"/>
  <c r="Q70" i="19"/>
  <c r="P70" i="19"/>
  <c r="Y75" i="19"/>
  <c r="X75" i="19"/>
  <c r="Y108" i="19"/>
  <c r="X108" i="19"/>
  <c r="W107" i="19"/>
  <c r="Q39" i="19"/>
  <c r="P39" i="19"/>
  <c r="I54" i="19"/>
  <c r="H54" i="19"/>
  <c r="Q59" i="19"/>
  <c r="P59" i="19"/>
  <c r="I71" i="19"/>
  <c r="H71" i="19"/>
  <c r="Q145" i="19"/>
  <c r="P145" i="19"/>
  <c r="L25" i="22"/>
  <c r="K25" i="22"/>
  <c r="J25" i="22"/>
  <c r="Y54" i="19"/>
  <c r="X54" i="19"/>
  <c r="I60" i="19"/>
  <c r="H60" i="19"/>
  <c r="Q66" i="19"/>
  <c r="O65" i="19"/>
  <c r="P66" i="19"/>
  <c r="Y71" i="19"/>
  <c r="X71" i="19"/>
  <c r="Y44" i="19"/>
  <c r="X44" i="19"/>
  <c r="Q55" i="19"/>
  <c r="P55" i="19"/>
  <c r="O63" i="19"/>
  <c r="Y60" i="19"/>
  <c r="X60" i="19"/>
  <c r="I67" i="19"/>
  <c r="H67" i="19"/>
  <c r="Q72" i="19"/>
  <c r="P72" i="19"/>
  <c r="Q102" i="19"/>
  <c r="P102" i="19"/>
  <c r="R20" i="21"/>
  <c r="Q20" i="21"/>
  <c r="I153" i="19"/>
  <c r="H153" i="19"/>
  <c r="G161" i="19"/>
  <c r="Y146" i="19"/>
  <c r="X146" i="19"/>
  <c r="I56" i="19"/>
  <c r="H56" i="19"/>
  <c r="Q61" i="19"/>
  <c r="P61" i="19"/>
  <c r="Y67" i="19"/>
  <c r="X67" i="19"/>
  <c r="I73" i="19"/>
  <c r="H73" i="19"/>
  <c r="Y151" i="19"/>
  <c r="X151" i="19"/>
  <c r="Y56" i="19"/>
  <c r="X56" i="19"/>
  <c r="I62" i="19"/>
  <c r="H62" i="19"/>
  <c r="Q68" i="19"/>
  <c r="P68" i="19"/>
  <c r="Y73" i="19"/>
  <c r="X73" i="19"/>
  <c r="I114" i="19"/>
  <c r="H114" i="19"/>
  <c r="I31" i="21"/>
  <c r="H31" i="21"/>
  <c r="I160" i="21"/>
  <c r="H160" i="21"/>
  <c r="Q15" i="19"/>
  <c r="P15" i="19"/>
  <c r="I15" i="21"/>
  <c r="H15" i="21"/>
  <c r="L29" i="22"/>
  <c r="K29" i="22"/>
  <c r="J29" i="22"/>
  <c r="L111" i="22"/>
  <c r="K111" i="22"/>
  <c r="J111" i="22"/>
  <c r="I119" i="22"/>
  <c r="I41" i="21"/>
  <c r="H41" i="21"/>
  <c r="I122" i="21"/>
  <c r="H122" i="21"/>
  <c r="I19" i="21"/>
  <c r="H19" i="21"/>
  <c r="I147" i="21"/>
  <c r="H147" i="21"/>
  <c r="Y14" i="19"/>
  <c r="X14" i="19"/>
  <c r="I16" i="19"/>
  <c r="H16" i="19"/>
  <c r="Q17" i="19"/>
  <c r="P17" i="19"/>
  <c r="Y18" i="19"/>
  <c r="X18" i="19"/>
  <c r="I20" i="19"/>
  <c r="H20" i="19"/>
  <c r="I25" i="19"/>
  <c r="H25" i="19"/>
  <c r="Q26" i="19"/>
  <c r="P26" i="19"/>
  <c r="Y27" i="19"/>
  <c r="X27" i="19"/>
  <c r="W35" i="19"/>
  <c r="I29" i="19"/>
  <c r="H29" i="19"/>
  <c r="Q30" i="19"/>
  <c r="P30" i="19"/>
  <c r="Y31" i="19"/>
  <c r="X31" i="19"/>
  <c r="I33" i="19"/>
  <c r="H33" i="19"/>
  <c r="Q34" i="19"/>
  <c r="P34" i="19"/>
  <c r="Y39" i="19"/>
  <c r="X39" i="19"/>
  <c r="R16" i="21"/>
  <c r="Q16" i="21"/>
  <c r="I58" i="21"/>
  <c r="H58" i="21"/>
  <c r="I101" i="21"/>
  <c r="H101" i="21"/>
  <c r="L42" i="22"/>
  <c r="K42" i="22"/>
  <c r="J42" i="22"/>
  <c r="I49" i="21"/>
  <c r="H49" i="21"/>
  <c r="I75" i="21"/>
  <c r="H75" i="21"/>
  <c r="I44" i="21"/>
  <c r="H44" i="21"/>
  <c r="K14" i="22"/>
  <c r="J14" i="22"/>
  <c r="L14" i="22"/>
  <c r="L76" i="22"/>
  <c r="K76" i="22"/>
  <c r="J76" i="22"/>
  <c r="L59" i="22"/>
  <c r="K59" i="22"/>
  <c r="J59" i="22"/>
  <c r="I32" i="21"/>
  <c r="H32" i="21"/>
  <c r="I35" i="21"/>
  <c r="H35" i="21"/>
  <c r="I48" i="21"/>
  <c r="H48" i="21"/>
  <c r="I57" i="21"/>
  <c r="H57" i="21"/>
  <c r="K23" i="22"/>
  <c r="J23" i="22"/>
  <c r="L23" i="22"/>
  <c r="I24" i="21"/>
  <c r="H24" i="21"/>
  <c r="I27" i="21"/>
  <c r="H27" i="21"/>
  <c r="I40" i="21"/>
  <c r="H40" i="21"/>
  <c r="I104" i="21"/>
  <c r="H104" i="21"/>
  <c r="I117" i="21"/>
  <c r="H117" i="21"/>
  <c r="K27" i="22"/>
  <c r="J27" i="22"/>
  <c r="I35" i="22"/>
  <c r="L27" i="22"/>
  <c r="L94" i="22"/>
  <c r="K94" i="22"/>
  <c r="J94" i="22"/>
  <c r="I11" i="21"/>
  <c r="H11" i="21"/>
  <c r="I91" i="21"/>
  <c r="H91" i="21"/>
  <c r="I144" i="21"/>
  <c r="H144" i="21"/>
  <c r="I10" i="21"/>
  <c r="H10" i="21"/>
  <c r="I14" i="21"/>
  <c r="H14" i="21"/>
  <c r="G22" i="21"/>
  <c r="I18" i="21"/>
  <c r="H18" i="21"/>
  <c r="I30" i="21"/>
  <c r="H30" i="21"/>
  <c r="I39" i="21"/>
  <c r="H39" i="21"/>
  <c r="I47" i="21"/>
  <c r="H47" i="21"/>
  <c r="L46" i="22"/>
  <c r="K46" i="22"/>
  <c r="J46" i="22"/>
  <c r="L81" i="22"/>
  <c r="K81" i="22"/>
  <c r="J81" i="22"/>
  <c r="L98" i="22"/>
  <c r="K98" i="22"/>
  <c r="J98" i="22"/>
  <c r="L115" i="22"/>
  <c r="K115" i="22"/>
  <c r="J115" i="22"/>
  <c r="L143" i="22"/>
  <c r="K143" i="22"/>
  <c r="J143" i="22"/>
  <c r="X15" i="22"/>
  <c r="W15" i="22"/>
  <c r="V15" i="22"/>
  <c r="I13" i="21"/>
  <c r="H13" i="21"/>
  <c r="I17" i="21"/>
  <c r="H17" i="21"/>
  <c r="I21" i="21"/>
  <c r="H21" i="21"/>
  <c r="I28" i="21"/>
  <c r="G36" i="21"/>
  <c r="H28" i="21"/>
  <c r="L10" i="22"/>
  <c r="K10" i="22"/>
  <c r="J10" i="22"/>
  <c r="L33" i="22"/>
  <c r="K33" i="22"/>
  <c r="J33" i="22"/>
  <c r="L51" i="22"/>
  <c r="K51" i="22"/>
  <c r="J51" i="22"/>
  <c r="L68" i="22"/>
  <c r="K68" i="22"/>
  <c r="J68" i="22"/>
  <c r="L85" i="22"/>
  <c r="K85" i="22"/>
  <c r="J85" i="22"/>
  <c r="L102" i="22"/>
  <c r="K102" i="22"/>
  <c r="J102" i="22"/>
  <c r="K144" i="22"/>
  <c r="L144" i="22"/>
  <c r="J144" i="22"/>
  <c r="K14" i="26"/>
  <c r="J14" i="26"/>
  <c r="I14" i="26"/>
  <c r="I53" i="21"/>
  <c r="H53" i="21"/>
  <c r="I61" i="21"/>
  <c r="H61" i="21"/>
  <c r="I110" i="21"/>
  <c r="H110" i="21"/>
  <c r="I113" i="21"/>
  <c r="H113" i="21"/>
  <c r="I126" i="21"/>
  <c r="H126" i="21"/>
  <c r="G134" i="21"/>
  <c r="X12" i="22"/>
  <c r="W12" i="22"/>
  <c r="V12" i="22"/>
  <c r="L18" i="22"/>
  <c r="K18" i="22"/>
  <c r="J18" i="22"/>
  <c r="H12" i="21"/>
  <c r="I12" i="21"/>
  <c r="H16" i="21"/>
  <c r="I16" i="21"/>
  <c r="H20" i="21"/>
  <c r="I20" i="21"/>
  <c r="H26" i="21"/>
  <c r="I26" i="21"/>
  <c r="H34" i="21"/>
  <c r="I34" i="21"/>
  <c r="H43" i="21"/>
  <c r="I43" i="21"/>
  <c r="H52" i="21"/>
  <c r="I52" i="21"/>
  <c r="W11" i="22"/>
  <c r="V11" i="22"/>
  <c r="X11" i="22"/>
  <c r="X20" i="22"/>
  <c r="W20" i="22"/>
  <c r="V20" i="22"/>
  <c r="L38" i="22"/>
  <c r="K38" i="22"/>
  <c r="J38" i="22"/>
  <c r="L55" i="22"/>
  <c r="K55" i="22"/>
  <c r="J55" i="22"/>
  <c r="I63" i="22"/>
  <c r="L72" i="22"/>
  <c r="K72" i="22"/>
  <c r="J72" i="22"/>
  <c r="L89" i="22"/>
  <c r="K89" i="22"/>
  <c r="J89" i="22"/>
  <c r="L107" i="22"/>
  <c r="K107" i="22"/>
  <c r="J107" i="22"/>
  <c r="L124" i="22"/>
  <c r="K124" i="22"/>
  <c r="J124" i="22"/>
  <c r="X17" i="22"/>
  <c r="W17" i="22"/>
  <c r="V17" i="22"/>
  <c r="L15" i="22"/>
  <c r="K15" i="22"/>
  <c r="J15" i="22"/>
  <c r="W19" i="22"/>
  <c r="V19" i="22"/>
  <c r="X19" i="22"/>
  <c r="K160" i="22"/>
  <c r="L160" i="22"/>
  <c r="J160" i="22"/>
  <c r="K159" i="27"/>
  <c r="J159" i="27"/>
  <c r="I159" i="27"/>
  <c r="K23" i="26"/>
  <c r="J23" i="26"/>
  <c r="I23" i="26"/>
  <c r="K31" i="22"/>
  <c r="J31" i="22"/>
  <c r="L31" i="22"/>
  <c r="K40" i="22"/>
  <c r="J40" i="22"/>
  <c r="L40" i="22"/>
  <c r="K44" i="22"/>
  <c r="J44" i="22"/>
  <c r="L44" i="22"/>
  <c r="K48" i="22"/>
  <c r="J48" i="22"/>
  <c r="L48" i="22"/>
  <c r="K53" i="22"/>
  <c r="J53" i="22"/>
  <c r="L53" i="22"/>
  <c r="K92" i="26"/>
  <c r="J92" i="26"/>
  <c r="I92" i="26"/>
  <c r="K31" i="26"/>
  <c r="J31" i="26"/>
  <c r="I31" i="26"/>
  <c r="K100" i="26"/>
  <c r="J100" i="26"/>
  <c r="I100" i="26"/>
  <c r="K156" i="26"/>
  <c r="J156" i="26"/>
  <c r="I156" i="26"/>
  <c r="K37" i="27"/>
  <c r="J37" i="27"/>
  <c r="I37" i="27"/>
  <c r="J10" i="26"/>
  <c r="I10" i="26"/>
  <c r="K10" i="26"/>
  <c r="K40" i="26"/>
  <c r="J40" i="26"/>
  <c r="I40" i="26"/>
  <c r="H48" i="26"/>
  <c r="K109" i="26"/>
  <c r="J109" i="26"/>
  <c r="I109" i="26"/>
  <c r="K117" i="26"/>
  <c r="J117" i="26"/>
  <c r="I117" i="26"/>
  <c r="J148" i="27"/>
  <c r="I148" i="27"/>
  <c r="K148" i="27"/>
  <c r="I42" i="27"/>
  <c r="K42" i="27"/>
  <c r="J42" i="27"/>
  <c r="K13" i="26"/>
  <c r="J13" i="26"/>
  <c r="I13" i="26"/>
  <c r="K57" i="26"/>
  <c r="J57" i="26"/>
  <c r="I57" i="26"/>
  <c r="K126" i="26"/>
  <c r="J126" i="26"/>
  <c r="I126" i="26"/>
  <c r="I150" i="26"/>
  <c r="K150" i="26"/>
  <c r="J150" i="26"/>
  <c r="J18" i="26"/>
  <c r="I18" i="26"/>
  <c r="K18" i="26"/>
  <c r="K66" i="26"/>
  <c r="J66" i="26"/>
  <c r="I66" i="26"/>
  <c r="K135" i="26"/>
  <c r="J135" i="26"/>
  <c r="I135" i="26"/>
  <c r="K22" i="26"/>
  <c r="J22" i="26"/>
  <c r="I22" i="26"/>
  <c r="K74" i="26"/>
  <c r="J74" i="26"/>
  <c r="I74" i="26"/>
  <c r="K143" i="26"/>
  <c r="J143" i="26"/>
  <c r="I143" i="26"/>
  <c r="K70" i="27"/>
  <c r="J70" i="27"/>
  <c r="I70" i="27"/>
  <c r="K83" i="26"/>
  <c r="J83" i="26"/>
  <c r="I83" i="26"/>
  <c r="J139" i="27"/>
  <c r="I139" i="27"/>
  <c r="K139" i="27"/>
  <c r="K27" i="27"/>
  <c r="J27" i="27"/>
  <c r="I27" i="27"/>
  <c r="I68" i="27"/>
  <c r="K68" i="27"/>
  <c r="J68" i="27"/>
  <c r="H76" i="27"/>
  <c r="K8" i="26"/>
  <c r="I8" i="26"/>
  <c r="J8" i="26"/>
  <c r="K16" i="26"/>
  <c r="I16" i="26"/>
  <c r="J16" i="26"/>
  <c r="K19" i="27"/>
  <c r="J19" i="27"/>
  <c r="I19" i="27"/>
  <c r="I25" i="27"/>
  <c r="K25" i="27"/>
  <c r="J25" i="27"/>
  <c r="K53" i="27"/>
  <c r="J53" i="27"/>
  <c r="I53" i="27"/>
  <c r="M43" i="28"/>
  <c r="K43" i="28"/>
  <c r="J43" i="28"/>
  <c r="I43" i="28"/>
  <c r="L43" i="28"/>
  <c r="K9" i="26"/>
  <c r="J9" i="26"/>
  <c r="I9" i="26"/>
  <c r="K10" i="27"/>
  <c r="J10" i="27"/>
  <c r="I10" i="27"/>
  <c r="K45" i="27"/>
  <c r="J45" i="27"/>
  <c r="I45" i="27"/>
  <c r="I51" i="27"/>
  <c r="K51" i="27"/>
  <c r="J51" i="27"/>
  <c r="K126" i="27"/>
  <c r="J126" i="27"/>
  <c r="I126" i="27"/>
  <c r="K27" i="26"/>
  <c r="J27" i="26"/>
  <c r="I27" i="26"/>
  <c r="K36" i="26"/>
  <c r="J36" i="26"/>
  <c r="I36" i="26"/>
  <c r="K44" i="26"/>
  <c r="J44" i="26"/>
  <c r="I44" i="26"/>
  <c r="K53" i="26"/>
  <c r="J53" i="26"/>
  <c r="I53" i="26"/>
  <c r="I8" i="27"/>
  <c r="K8" i="27"/>
  <c r="J8" i="27"/>
  <c r="K36" i="27"/>
  <c r="J36" i="27"/>
  <c r="I36" i="27"/>
  <c r="K71" i="27"/>
  <c r="J71" i="27"/>
  <c r="I71" i="27"/>
  <c r="L14" i="28"/>
  <c r="K14" i="28"/>
  <c r="J14" i="28"/>
  <c r="M14" i="28"/>
  <c r="I14" i="28"/>
  <c r="K28" i="27"/>
  <c r="J28" i="27"/>
  <c r="I28" i="27"/>
  <c r="I33" i="27"/>
  <c r="K33" i="27"/>
  <c r="J33" i="27"/>
  <c r="K61" i="27"/>
  <c r="J61" i="27"/>
  <c r="I61" i="27"/>
  <c r="K88" i="27"/>
  <c r="J88" i="27"/>
  <c r="I88" i="27"/>
  <c r="I113" i="27"/>
  <c r="K113" i="27"/>
  <c r="J113" i="27"/>
  <c r="K18" i="27"/>
  <c r="J18" i="27"/>
  <c r="I18" i="27"/>
  <c r="K54" i="27"/>
  <c r="J54" i="27"/>
  <c r="I54" i="27"/>
  <c r="H62" i="27"/>
  <c r="I59" i="27"/>
  <c r="J59" i="27"/>
  <c r="K59" i="27"/>
  <c r="K97" i="27"/>
  <c r="J97" i="27"/>
  <c r="I97" i="27"/>
  <c r="K30" i="26"/>
  <c r="J30" i="26"/>
  <c r="I30" i="26"/>
  <c r="K39" i="26"/>
  <c r="J39" i="26"/>
  <c r="I39" i="26"/>
  <c r="K47" i="26"/>
  <c r="J47" i="26"/>
  <c r="I47" i="26"/>
  <c r="K11" i="27"/>
  <c r="J11" i="27"/>
  <c r="I11" i="27"/>
  <c r="I16" i="27"/>
  <c r="K16" i="27"/>
  <c r="J16" i="27"/>
  <c r="K44" i="27"/>
  <c r="J44" i="27"/>
  <c r="I44" i="27"/>
  <c r="K80" i="27"/>
  <c r="J80" i="27"/>
  <c r="I80" i="27"/>
  <c r="K106" i="27"/>
  <c r="J106" i="27"/>
  <c r="I106" i="27"/>
  <c r="L23" i="28"/>
  <c r="K23" i="28"/>
  <c r="J23" i="28"/>
  <c r="M23" i="28"/>
  <c r="I23" i="28"/>
  <c r="M94" i="28"/>
  <c r="L94" i="28"/>
  <c r="K94" i="28"/>
  <c r="J94" i="28"/>
  <c r="I94" i="28"/>
  <c r="J13" i="27"/>
  <c r="I13" i="27"/>
  <c r="K13" i="27"/>
  <c r="L31" i="28"/>
  <c r="K31" i="28"/>
  <c r="J31" i="28"/>
  <c r="M31" i="28"/>
  <c r="I31" i="28"/>
  <c r="I96" i="28"/>
  <c r="M96" i="28"/>
  <c r="L96" i="28"/>
  <c r="K96" i="28"/>
  <c r="H104" i="28"/>
  <c r="J96" i="28"/>
  <c r="K14" i="27"/>
  <c r="I14" i="27"/>
  <c r="J14" i="27"/>
  <c r="M102" i="28"/>
  <c r="L102" i="28"/>
  <c r="K102" i="28"/>
  <c r="J102" i="28"/>
  <c r="I102" i="28"/>
  <c r="H48" i="28"/>
  <c r="L40" i="28"/>
  <c r="K40" i="28"/>
  <c r="J40" i="28"/>
  <c r="M40" i="28"/>
  <c r="I40" i="28"/>
  <c r="K47" i="28"/>
  <c r="J47" i="28"/>
  <c r="I47" i="28"/>
  <c r="M47" i="28"/>
  <c r="L47" i="28"/>
  <c r="M9" i="28"/>
  <c r="K9" i="28"/>
  <c r="J9" i="28"/>
  <c r="I9" i="28"/>
  <c r="L9" i="28"/>
  <c r="J13" i="28"/>
  <c r="I13" i="28"/>
  <c r="M13" i="28"/>
  <c r="L13" i="28"/>
  <c r="K13" i="28"/>
  <c r="J85" i="27"/>
  <c r="I85" i="27"/>
  <c r="K85" i="27"/>
  <c r="J94" i="27"/>
  <c r="I94" i="27"/>
  <c r="K94" i="27"/>
  <c r="M17" i="28"/>
  <c r="K17" i="28"/>
  <c r="J17" i="28"/>
  <c r="I17" i="28"/>
  <c r="L17" i="28"/>
  <c r="J22" i="28"/>
  <c r="I22" i="28"/>
  <c r="M22" i="28"/>
  <c r="L22" i="28"/>
  <c r="K22" i="28"/>
  <c r="K9" i="27"/>
  <c r="J9" i="27"/>
  <c r="I9" i="27"/>
  <c r="M26" i="28"/>
  <c r="K26" i="28"/>
  <c r="J26" i="28"/>
  <c r="I26" i="28"/>
  <c r="H34" i="28"/>
  <c r="L26" i="28"/>
  <c r="J30" i="28"/>
  <c r="I30" i="28"/>
  <c r="M30" i="28"/>
  <c r="K30" i="28"/>
  <c r="L30" i="28"/>
  <c r="M52" i="28"/>
  <c r="K52" i="28"/>
  <c r="J52" i="28"/>
  <c r="I52" i="28"/>
  <c r="L52" i="28"/>
  <c r="L123" i="28"/>
  <c r="K123" i="28"/>
  <c r="J123" i="28"/>
  <c r="I123" i="28"/>
  <c r="M123" i="28"/>
  <c r="K79" i="27"/>
  <c r="J79" i="27"/>
  <c r="I79" i="27"/>
  <c r="J39" i="28"/>
  <c r="I39" i="28"/>
  <c r="M39" i="28"/>
  <c r="L39" i="28"/>
  <c r="K39" i="28"/>
  <c r="K56" i="28"/>
  <c r="J56" i="28"/>
  <c r="I56" i="28"/>
  <c r="M56" i="28"/>
  <c r="L56" i="28"/>
  <c r="K64" i="28"/>
  <c r="I64" i="28"/>
  <c r="M64" i="28"/>
  <c r="L64" i="28"/>
  <c r="J64" i="28"/>
  <c r="L69" i="28"/>
  <c r="J69" i="28"/>
  <c r="I69" i="28"/>
  <c r="M69" i="28"/>
  <c r="K69" i="28"/>
  <c r="L88" i="28"/>
  <c r="K88" i="28"/>
  <c r="J88" i="28"/>
  <c r="I88" i="28"/>
  <c r="M88" i="28"/>
  <c r="M11" i="28"/>
  <c r="L11" i="28"/>
  <c r="K11" i="28"/>
  <c r="J11" i="28"/>
  <c r="I11" i="28"/>
  <c r="M57" i="28"/>
  <c r="L57" i="28"/>
  <c r="K57" i="28"/>
  <c r="J57" i="28"/>
  <c r="I57" i="28"/>
  <c r="L71" i="28"/>
  <c r="K71" i="28"/>
  <c r="I71" i="28"/>
  <c r="M71" i="28"/>
  <c r="J71" i="28"/>
  <c r="AL14" i="35"/>
  <c r="AK14" i="35"/>
  <c r="AJ14" i="35"/>
  <c r="AL9" i="35"/>
  <c r="AK9" i="35"/>
  <c r="AJ9" i="35"/>
  <c r="AV9" i="35"/>
  <c r="AU9" i="35"/>
  <c r="AT9" i="35"/>
  <c r="AS9" i="35"/>
  <c r="AR9" i="35"/>
  <c r="W36" i="35"/>
  <c r="V36" i="35"/>
  <c r="AU18" i="35"/>
  <c r="AT18" i="35"/>
  <c r="AR18" i="35"/>
  <c r="AV18" i="35"/>
  <c r="AS18" i="35"/>
  <c r="AL13" i="35"/>
  <c r="AK13" i="35"/>
  <c r="AJ13" i="35"/>
  <c r="AV13" i="35"/>
  <c r="AU13" i="35"/>
  <c r="AT13" i="35"/>
  <c r="AS13" i="35"/>
  <c r="AR13" i="35"/>
  <c r="I34" i="35"/>
  <c r="H34" i="35"/>
  <c r="V35" i="35"/>
  <c r="W35" i="35"/>
  <c r="I38" i="35"/>
  <c r="H38" i="35"/>
  <c r="N12" i="39"/>
  <c r="M12" i="39"/>
  <c r="L12" i="39"/>
  <c r="L6" i="37"/>
  <c r="K6" i="37"/>
  <c r="I138" i="39"/>
  <c r="H138" i="39"/>
  <c r="G138" i="39"/>
  <c r="T7" i="38"/>
  <c r="S7" i="38"/>
  <c r="R7" i="38"/>
  <c r="P7" i="38"/>
  <c r="AA19" i="38"/>
  <c r="Q7" i="38"/>
  <c r="AL17" i="35"/>
  <c r="AJ17" i="35"/>
  <c r="AK17" i="35"/>
  <c r="AV17" i="35"/>
  <c r="AT17" i="35"/>
  <c r="AR17" i="35"/>
  <c r="AU17" i="35"/>
  <c r="AS17" i="35"/>
  <c r="AL36" i="35"/>
  <c r="AK36" i="35"/>
  <c r="AK32" i="35"/>
  <c r="AL32" i="35"/>
  <c r="AL33" i="35"/>
  <c r="AK33" i="35"/>
  <c r="AL34" i="35"/>
  <c r="AK34" i="35"/>
  <c r="O126" i="37"/>
  <c r="N126" i="37"/>
  <c r="M126" i="37"/>
  <c r="L126" i="37"/>
  <c r="K126" i="37"/>
  <c r="I39" i="35"/>
  <c r="H39" i="35"/>
  <c r="F129" i="37"/>
  <c r="I127" i="37"/>
  <c r="H127" i="37"/>
  <c r="G127" i="37"/>
  <c r="J11" i="38"/>
  <c r="H11" i="38"/>
  <c r="I11" i="38"/>
  <c r="H30" i="35"/>
  <c r="I30" i="35"/>
  <c r="I31" i="35"/>
  <c r="H31" i="35"/>
  <c r="I32" i="35"/>
  <c r="H32" i="35"/>
  <c r="AL40" i="35"/>
  <c r="AK40" i="35"/>
  <c r="M8" i="37"/>
  <c r="L8" i="37"/>
  <c r="K8" i="37"/>
  <c r="I10" i="37"/>
  <c r="H10" i="37"/>
  <c r="G10" i="37"/>
  <c r="T10" i="37"/>
  <c r="S10" i="37"/>
  <c r="R10" i="37"/>
  <c r="Q10" i="37"/>
  <c r="P10" i="37"/>
  <c r="O10" i="37"/>
  <c r="O134" i="38"/>
  <c r="N134" i="38"/>
  <c r="M134" i="38"/>
  <c r="L134" i="38"/>
  <c r="K134" i="38"/>
  <c r="J6" i="39"/>
  <c r="I6" i="39"/>
  <c r="H6" i="39"/>
  <c r="N7" i="40"/>
  <c r="M7" i="40"/>
  <c r="L7" i="40"/>
  <c r="E16" i="41"/>
  <c r="F16" i="41" s="1"/>
  <c r="F6" i="41"/>
  <c r="T10" i="38"/>
  <c r="AA20" i="38"/>
  <c r="R10" i="38"/>
  <c r="S10" i="38"/>
  <c r="Q10" i="38"/>
  <c r="P10" i="38"/>
  <c r="O134" i="39"/>
  <c r="N134" i="39"/>
  <c r="M134" i="39"/>
  <c r="L134" i="39"/>
  <c r="K134" i="39"/>
  <c r="T9" i="40"/>
  <c r="S9" i="40"/>
  <c r="R9" i="40"/>
  <c r="Q9" i="40"/>
  <c r="P9" i="40"/>
  <c r="R6" i="37"/>
  <c r="Q6" i="37"/>
  <c r="P6" i="37"/>
  <c r="O6" i="37"/>
  <c r="I7" i="37"/>
  <c r="H7" i="37"/>
  <c r="G7" i="37"/>
  <c r="R7" i="37"/>
  <c r="Q7" i="37"/>
  <c r="P7" i="37"/>
  <c r="O7" i="37"/>
  <c r="T7" i="37"/>
  <c r="S7" i="37"/>
  <c r="J11" i="37"/>
  <c r="M9" i="37"/>
  <c r="L9" i="37"/>
  <c r="K9" i="37"/>
  <c r="H124" i="37"/>
  <c r="G124" i="37"/>
  <c r="I126" i="37"/>
  <c r="H126" i="37"/>
  <c r="G126" i="37"/>
  <c r="T11" i="38"/>
  <c r="S11" i="38"/>
  <c r="R11" i="38"/>
  <c r="P11" i="38"/>
  <c r="Q11" i="38"/>
  <c r="L7" i="39"/>
  <c r="M7" i="39"/>
  <c r="N7" i="39"/>
  <c r="T6" i="39"/>
  <c r="S6" i="39"/>
  <c r="R6" i="39"/>
  <c r="Q6" i="39"/>
  <c r="P6" i="39"/>
  <c r="N8" i="39"/>
  <c r="L8" i="39"/>
  <c r="J10" i="39"/>
  <c r="I10" i="39"/>
  <c r="H10" i="39"/>
  <c r="O145" i="41"/>
  <c r="N145" i="41"/>
  <c r="M145" i="41"/>
  <c r="L145" i="41"/>
  <c r="J129" i="37"/>
  <c r="M127" i="37"/>
  <c r="L127" i="37"/>
  <c r="K127" i="37"/>
  <c r="O127" i="37"/>
  <c r="N127" i="37"/>
  <c r="J8" i="38"/>
  <c r="I8" i="38"/>
  <c r="H8" i="38"/>
  <c r="M8" i="38"/>
  <c r="O136" i="38"/>
  <c r="N136" i="38"/>
  <c r="M136" i="38"/>
  <c r="L136" i="38"/>
  <c r="K136" i="38"/>
  <c r="T10" i="39"/>
  <c r="S10" i="39"/>
  <c r="AA20" i="39"/>
  <c r="R10" i="39"/>
  <c r="Q10" i="39"/>
  <c r="P10" i="39"/>
  <c r="I40" i="35"/>
  <c r="H40" i="35"/>
  <c r="H6" i="37"/>
  <c r="G6" i="37"/>
  <c r="H8" i="37"/>
  <c r="G8" i="37"/>
  <c r="I8" i="37"/>
  <c r="P8" i="37"/>
  <c r="O8" i="37"/>
  <c r="T8" i="37"/>
  <c r="S8" i="37"/>
  <c r="R8" i="37"/>
  <c r="Q8" i="37"/>
  <c r="L10" i="37"/>
  <c r="K10" i="37"/>
  <c r="M10" i="37"/>
  <c r="H128" i="37"/>
  <c r="G128" i="37"/>
  <c r="I128" i="37"/>
  <c r="J7" i="38"/>
  <c r="H7" i="38"/>
  <c r="I7" i="38"/>
  <c r="I134" i="39"/>
  <c r="H134" i="39"/>
  <c r="G134" i="39"/>
  <c r="L124" i="37"/>
  <c r="O124" i="37"/>
  <c r="N124" i="37"/>
  <c r="M124" i="37"/>
  <c r="J10" i="38"/>
  <c r="I10" i="38"/>
  <c r="H10" i="38"/>
  <c r="M9" i="40"/>
  <c r="J9" i="40"/>
  <c r="I9" i="40"/>
  <c r="H9" i="40"/>
  <c r="M7" i="37"/>
  <c r="L7" i="37"/>
  <c r="K7" i="37"/>
  <c r="F11" i="37"/>
  <c r="I9" i="37"/>
  <c r="H9" i="37"/>
  <c r="G9" i="37"/>
  <c r="T9" i="37"/>
  <c r="S9" i="37"/>
  <c r="N11" i="37"/>
  <c r="R9" i="37"/>
  <c r="Q9" i="37"/>
  <c r="P9" i="37"/>
  <c r="O9" i="37"/>
  <c r="S8" i="38"/>
  <c r="R8" i="38"/>
  <c r="Q8" i="38"/>
  <c r="P8" i="38"/>
  <c r="T8" i="38"/>
  <c r="I135" i="38"/>
  <c r="H135" i="38"/>
  <c r="G135" i="38"/>
  <c r="I135" i="39"/>
  <c r="H135" i="39"/>
  <c r="G135" i="39"/>
  <c r="J6" i="40"/>
  <c r="I6" i="40"/>
  <c r="H6" i="40"/>
  <c r="T6" i="40"/>
  <c r="S6" i="40"/>
  <c r="R6" i="40"/>
  <c r="Q6" i="40"/>
  <c r="P6" i="40"/>
  <c r="N8" i="40"/>
  <c r="L8" i="40"/>
  <c r="J10" i="40"/>
  <c r="I10" i="40"/>
  <c r="H10" i="40"/>
  <c r="T10" i="40"/>
  <c r="AA20" i="40" s="1"/>
  <c r="S10" i="40"/>
  <c r="R10" i="40"/>
  <c r="Q10" i="40"/>
  <c r="P10" i="40"/>
  <c r="M12" i="40"/>
  <c r="L12" i="40"/>
  <c r="N12" i="40"/>
  <c r="K16" i="41"/>
  <c r="N6" i="41"/>
  <c r="M6" i="41"/>
  <c r="L6" i="41"/>
  <c r="G136" i="42"/>
  <c r="I136" i="42"/>
  <c r="F146" i="42"/>
  <c r="H136" i="42"/>
  <c r="K136" i="42" s="1"/>
  <c r="I137" i="38"/>
  <c r="H137" i="38"/>
  <c r="G137" i="38"/>
  <c r="J11" i="39"/>
  <c r="I11" i="39"/>
  <c r="H11" i="39"/>
  <c r="T11" i="39"/>
  <c r="S11" i="39"/>
  <c r="R11" i="39"/>
  <c r="Q11" i="39"/>
  <c r="P11" i="39"/>
  <c r="O136" i="39"/>
  <c r="N136" i="39"/>
  <c r="M136" i="39"/>
  <c r="L136" i="39"/>
  <c r="K136" i="39"/>
  <c r="O138" i="40"/>
  <c r="N138" i="40"/>
  <c r="M138" i="40"/>
  <c r="L138" i="40"/>
  <c r="K138" i="40"/>
  <c r="L13" i="41"/>
  <c r="N13" i="41"/>
  <c r="M13" i="41"/>
  <c r="J12" i="38"/>
  <c r="I12" i="38"/>
  <c r="H12" i="38"/>
  <c r="S12" i="38"/>
  <c r="R12" i="38"/>
  <c r="Q12" i="38"/>
  <c r="P12" i="38"/>
  <c r="T12" i="38"/>
  <c r="I134" i="38"/>
  <c r="H134" i="38"/>
  <c r="G134" i="38"/>
  <c r="N138" i="38"/>
  <c r="M138" i="38"/>
  <c r="L138" i="38"/>
  <c r="K138" i="38"/>
  <c r="O138" i="38"/>
  <c r="I137" i="39"/>
  <c r="H137" i="39"/>
  <c r="G137" i="39"/>
  <c r="J7" i="40"/>
  <c r="I7" i="40"/>
  <c r="H7" i="40"/>
  <c r="S7" i="40"/>
  <c r="R7" i="40"/>
  <c r="Q7" i="40"/>
  <c r="P7" i="40"/>
  <c r="T7" i="40"/>
  <c r="AA19" i="40" s="1"/>
  <c r="J11" i="40"/>
  <c r="I11" i="40"/>
  <c r="H11" i="40"/>
  <c r="S11" i="40"/>
  <c r="R11" i="40"/>
  <c r="Q11" i="40"/>
  <c r="P11" i="40"/>
  <c r="T11" i="40"/>
  <c r="T12" i="40"/>
  <c r="S12" i="40"/>
  <c r="R12" i="40"/>
  <c r="Q12" i="40"/>
  <c r="P12" i="40"/>
  <c r="M135" i="38"/>
  <c r="L135" i="38"/>
  <c r="K135" i="38"/>
  <c r="O135" i="38"/>
  <c r="N135" i="38"/>
  <c r="J12" i="39"/>
  <c r="I12" i="39"/>
  <c r="H12" i="39"/>
  <c r="R12" i="39"/>
  <c r="Q12" i="39"/>
  <c r="P12" i="39"/>
  <c r="T12" i="39"/>
  <c r="S12" i="39"/>
  <c r="M138" i="39"/>
  <c r="L138" i="39"/>
  <c r="K138" i="39"/>
  <c r="O138" i="39"/>
  <c r="N138" i="39"/>
  <c r="I136" i="40"/>
  <c r="H136" i="40"/>
  <c r="G136" i="40"/>
  <c r="L6" i="42"/>
  <c r="K16" i="42"/>
  <c r="N6" i="42"/>
  <c r="M6" i="42"/>
  <c r="M11" i="38"/>
  <c r="L11" i="38"/>
  <c r="N11" i="38"/>
  <c r="H136" i="38"/>
  <c r="G136" i="38"/>
  <c r="I136" i="38"/>
  <c r="L135" i="39"/>
  <c r="K135" i="39"/>
  <c r="O135" i="39"/>
  <c r="N135" i="39"/>
  <c r="M135" i="39"/>
  <c r="I12" i="40"/>
  <c r="H12" i="40"/>
  <c r="J12" i="40"/>
  <c r="N10" i="41"/>
  <c r="M10" i="41"/>
  <c r="L10" i="41"/>
  <c r="O142" i="41"/>
  <c r="N142" i="41"/>
  <c r="M142" i="41"/>
  <c r="L142" i="41"/>
  <c r="K137" i="38"/>
  <c r="O137" i="38"/>
  <c r="N137" i="38"/>
  <c r="L137" i="38"/>
  <c r="M137" i="38"/>
  <c r="L11" i="39"/>
  <c r="N11" i="39"/>
  <c r="M11" i="39"/>
  <c r="G136" i="39"/>
  <c r="I136" i="39"/>
  <c r="H136" i="39"/>
  <c r="O135" i="40"/>
  <c r="N135" i="40"/>
  <c r="K135" i="40"/>
  <c r="M135" i="40"/>
  <c r="L135" i="40"/>
  <c r="N137" i="40"/>
  <c r="M137" i="40"/>
  <c r="L137" i="40"/>
  <c r="K137" i="40"/>
  <c r="O137" i="40"/>
  <c r="N14" i="41"/>
  <c r="M14" i="41"/>
  <c r="L14" i="41"/>
  <c r="I138" i="41"/>
  <c r="H138" i="41"/>
  <c r="G138" i="41"/>
  <c r="T10" i="43"/>
  <c r="S10" i="43"/>
  <c r="R10" i="43"/>
  <c r="Q10" i="43"/>
  <c r="P10" i="43"/>
  <c r="N12" i="38"/>
  <c r="L12" i="38"/>
  <c r="M12" i="38"/>
  <c r="I138" i="38"/>
  <c r="H138" i="38"/>
  <c r="G138" i="38"/>
  <c r="O137" i="39"/>
  <c r="N137" i="39"/>
  <c r="M137" i="39"/>
  <c r="L137" i="39"/>
  <c r="K137" i="39"/>
  <c r="N11" i="40"/>
  <c r="M11" i="40"/>
  <c r="L11" i="40"/>
  <c r="M134" i="40"/>
  <c r="L134" i="40"/>
  <c r="K134" i="40"/>
  <c r="O134" i="40"/>
  <c r="N134" i="40"/>
  <c r="I141" i="41"/>
  <c r="H141" i="41"/>
  <c r="G141" i="41"/>
  <c r="J14" i="43"/>
  <c r="I14" i="43"/>
  <c r="H14" i="43"/>
  <c r="O139" i="41"/>
  <c r="N139" i="41"/>
  <c r="M139" i="41"/>
  <c r="L139" i="41"/>
  <c r="R10" i="42"/>
  <c r="T10" i="42"/>
  <c r="S10" i="42"/>
  <c r="Q10" i="42"/>
  <c r="P10" i="42"/>
  <c r="H11" i="42"/>
  <c r="J11" i="42"/>
  <c r="I11" i="42"/>
  <c r="N12" i="42"/>
  <c r="M12" i="42"/>
  <c r="L12" i="42"/>
  <c r="T13" i="42"/>
  <c r="S13" i="42"/>
  <c r="R13" i="42"/>
  <c r="Q13" i="42"/>
  <c r="P13" i="42"/>
  <c r="J14" i="42"/>
  <c r="I14" i="42"/>
  <c r="H14" i="42"/>
  <c r="N15" i="42"/>
  <c r="M15" i="42"/>
  <c r="L15" i="42"/>
  <c r="T14" i="43"/>
  <c r="S14" i="43"/>
  <c r="R14" i="43"/>
  <c r="Q14" i="43"/>
  <c r="P14" i="43"/>
  <c r="N7" i="41"/>
  <c r="M7" i="41"/>
  <c r="L7" i="41"/>
  <c r="N11" i="41"/>
  <c r="M11" i="41"/>
  <c r="L11" i="41"/>
  <c r="E16" i="42"/>
  <c r="F16" i="42" s="1"/>
  <c r="F6" i="42"/>
  <c r="T9" i="42"/>
  <c r="S9" i="42"/>
  <c r="R9" i="42"/>
  <c r="Q9" i="42"/>
  <c r="P9" i="42"/>
  <c r="I145" i="43"/>
  <c r="H145" i="43"/>
  <c r="G145" i="43"/>
  <c r="I142" i="43"/>
  <c r="H142" i="43"/>
  <c r="G142" i="43"/>
  <c r="N141" i="41"/>
  <c r="M141" i="41"/>
  <c r="L141" i="41"/>
  <c r="O141" i="41"/>
  <c r="T6" i="42"/>
  <c r="S6" i="42"/>
  <c r="R6" i="42"/>
  <c r="Q6" i="42"/>
  <c r="P6" i="42"/>
  <c r="O16" i="42"/>
  <c r="R7" i="42"/>
  <c r="T7" i="42"/>
  <c r="S7" i="42"/>
  <c r="Q7" i="42"/>
  <c r="P7" i="42"/>
  <c r="P8" i="42"/>
  <c r="T8" i="42"/>
  <c r="S8" i="42"/>
  <c r="R8" i="42"/>
  <c r="Q8" i="42"/>
  <c r="J9" i="42"/>
  <c r="I9" i="42"/>
  <c r="H9" i="42"/>
  <c r="J10" i="42"/>
  <c r="I10" i="42"/>
  <c r="H10" i="42"/>
  <c r="N11" i="42"/>
  <c r="M11" i="42"/>
  <c r="L11" i="42"/>
  <c r="J13" i="42"/>
  <c r="I13" i="42"/>
  <c r="H13" i="42"/>
  <c r="N8" i="43"/>
  <c r="M8" i="43"/>
  <c r="L8" i="43"/>
  <c r="I138" i="40"/>
  <c r="H138" i="40"/>
  <c r="G138" i="40"/>
  <c r="N8" i="41"/>
  <c r="M8" i="41"/>
  <c r="L8" i="41"/>
  <c r="J6" i="42"/>
  <c r="I6" i="42"/>
  <c r="H6" i="42"/>
  <c r="G16" i="42"/>
  <c r="J7" i="42"/>
  <c r="I7" i="42"/>
  <c r="H7" i="42"/>
  <c r="H8" i="42"/>
  <c r="J8" i="42"/>
  <c r="I8" i="42"/>
  <c r="P12" i="42"/>
  <c r="S12" i="42"/>
  <c r="R12" i="42"/>
  <c r="Q12" i="42"/>
  <c r="T12" i="42"/>
  <c r="L14" i="42"/>
  <c r="N14" i="42"/>
  <c r="M14" i="42"/>
  <c r="N12" i="43"/>
  <c r="M12" i="43"/>
  <c r="L12" i="43"/>
  <c r="O138" i="43"/>
  <c r="N138" i="43"/>
  <c r="M138" i="43"/>
  <c r="L138" i="43"/>
  <c r="H135" i="40"/>
  <c r="G135" i="40"/>
  <c r="I135" i="40"/>
  <c r="P15" i="42"/>
  <c r="R15" i="42"/>
  <c r="S15" i="42"/>
  <c r="Q15" i="42"/>
  <c r="T15" i="42"/>
  <c r="O145" i="42"/>
  <c r="N145" i="42"/>
  <c r="M145" i="42"/>
  <c r="L145" i="42"/>
  <c r="O142" i="42"/>
  <c r="N142" i="42"/>
  <c r="M142" i="42"/>
  <c r="L142" i="42"/>
  <c r="K136" i="40"/>
  <c r="L136" i="40"/>
  <c r="O136" i="40"/>
  <c r="N136" i="40"/>
  <c r="M136" i="40"/>
  <c r="L10" i="42"/>
  <c r="M10" i="42"/>
  <c r="N10" i="42"/>
  <c r="H12" i="42"/>
  <c r="I12" i="42"/>
  <c r="J12" i="42"/>
  <c r="I138" i="42"/>
  <c r="H138" i="42"/>
  <c r="K138" i="42" s="1"/>
  <c r="G138" i="42"/>
  <c r="G16" i="43"/>
  <c r="J6" i="43"/>
  <c r="I6" i="43"/>
  <c r="H6" i="43"/>
  <c r="I137" i="40"/>
  <c r="H137" i="40"/>
  <c r="G137" i="40"/>
  <c r="N7" i="42"/>
  <c r="M7" i="42"/>
  <c r="L7" i="42"/>
  <c r="N8" i="42"/>
  <c r="M8" i="42"/>
  <c r="L8" i="42"/>
  <c r="N9" i="42"/>
  <c r="M9" i="42"/>
  <c r="L9" i="42"/>
  <c r="P11" i="42"/>
  <c r="R11" i="42"/>
  <c r="T11" i="42"/>
  <c r="S11" i="42"/>
  <c r="Q11" i="42"/>
  <c r="L13" i="42"/>
  <c r="N13" i="42"/>
  <c r="M13" i="42"/>
  <c r="R14" i="42"/>
  <c r="T14" i="42"/>
  <c r="S14" i="42"/>
  <c r="Q14" i="42"/>
  <c r="P14" i="42"/>
  <c r="H15" i="42"/>
  <c r="J15" i="42"/>
  <c r="I15" i="42"/>
  <c r="T6" i="43"/>
  <c r="O16" i="43"/>
  <c r="S6" i="43"/>
  <c r="R6" i="43"/>
  <c r="Q6" i="43"/>
  <c r="P6" i="43"/>
  <c r="J10" i="43"/>
  <c r="I10" i="43"/>
  <c r="H10" i="43"/>
  <c r="I143" i="42"/>
  <c r="H143" i="42"/>
  <c r="K143" i="42" s="1"/>
  <c r="G143" i="42"/>
  <c r="O143" i="43"/>
  <c r="N143" i="43"/>
  <c r="M143" i="43"/>
  <c r="L143" i="43"/>
  <c r="I140" i="42"/>
  <c r="H140" i="42"/>
  <c r="K140" i="42" s="1"/>
  <c r="G140" i="42"/>
  <c r="J7" i="43"/>
  <c r="I7" i="43"/>
  <c r="H7" i="43"/>
  <c r="T7" i="43"/>
  <c r="S7" i="43"/>
  <c r="R7" i="43"/>
  <c r="Q7" i="43"/>
  <c r="P7" i="43"/>
  <c r="N9" i="43"/>
  <c r="M9" i="43"/>
  <c r="L9" i="43"/>
  <c r="J11" i="43"/>
  <c r="I11" i="43"/>
  <c r="H11" i="43"/>
  <c r="T11" i="43"/>
  <c r="S11" i="43"/>
  <c r="R11" i="43"/>
  <c r="Q11" i="43"/>
  <c r="P11" i="43"/>
  <c r="N13" i="43"/>
  <c r="M13" i="43"/>
  <c r="L13" i="43"/>
  <c r="J15" i="43"/>
  <c r="I15" i="43"/>
  <c r="H15" i="43"/>
  <c r="T15" i="43"/>
  <c r="S15" i="43"/>
  <c r="R15" i="43"/>
  <c r="Q15" i="43"/>
  <c r="P15" i="43"/>
  <c r="O140" i="43"/>
  <c r="N140" i="43"/>
  <c r="M140" i="43"/>
  <c r="L140" i="43"/>
  <c r="H137" i="42"/>
  <c r="K137" i="42" s="1"/>
  <c r="G137" i="42"/>
  <c r="I137" i="42"/>
  <c r="I145" i="42"/>
  <c r="H145" i="42"/>
  <c r="K145" i="42" s="1"/>
  <c r="G145" i="42"/>
  <c r="N137" i="43"/>
  <c r="M137" i="43"/>
  <c r="L137" i="43"/>
  <c r="O137" i="43"/>
  <c r="N145" i="43"/>
  <c r="M145" i="43"/>
  <c r="L145" i="43"/>
  <c r="O145" i="43"/>
  <c r="I142" i="42"/>
  <c r="H142" i="42"/>
  <c r="K142" i="42" s="1"/>
  <c r="G142" i="42"/>
  <c r="N6" i="43"/>
  <c r="M6" i="43"/>
  <c r="L6" i="43"/>
  <c r="K16" i="43"/>
  <c r="J8" i="43"/>
  <c r="I8" i="43"/>
  <c r="H8" i="43"/>
  <c r="R8" i="43"/>
  <c r="Q8" i="43"/>
  <c r="P8" i="43"/>
  <c r="T8" i="43"/>
  <c r="S8" i="43"/>
  <c r="N10" i="43"/>
  <c r="M10" i="43"/>
  <c r="L10" i="43"/>
  <c r="J12" i="43"/>
  <c r="I12" i="43"/>
  <c r="H12" i="43"/>
  <c r="R12" i="43"/>
  <c r="Q12" i="43"/>
  <c r="P12" i="43"/>
  <c r="T12" i="43"/>
  <c r="S12" i="43"/>
  <c r="N14" i="43"/>
  <c r="M14" i="43"/>
  <c r="L14" i="43"/>
  <c r="M142" i="43"/>
  <c r="L142" i="43"/>
  <c r="O142" i="43"/>
  <c r="N142" i="43"/>
  <c r="E146" i="42"/>
  <c r="H139" i="42"/>
  <c r="K139" i="42" s="1"/>
  <c r="G139" i="42"/>
  <c r="I139" i="42"/>
  <c r="D16" i="43"/>
  <c r="L139" i="43"/>
  <c r="O139" i="43"/>
  <c r="N139" i="43"/>
  <c r="M139" i="43"/>
  <c r="D11" i="44"/>
  <c r="D15" i="44"/>
  <c r="D19" i="44"/>
  <c r="D8" i="45"/>
  <c r="D12" i="45"/>
  <c r="D16" i="45"/>
  <c r="D20" i="45"/>
  <c r="D9" i="46"/>
  <c r="D13" i="46"/>
  <c r="D17" i="46"/>
  <c r="D21" i="46"/>
  <c r="G144" i="42"/>
  <c r="I144" i="42"/>
  <c r="H144" i="42"/>
  <c r="K144" i="42" s="1"/>
  <c r="F6" i="43"/>
  <c r="E16" i="43"/>
  <c r="F16" i="43" s="1"/>
  <c r="L7" i="43"/>
  <c r="N7" i="43"/>
  <c r="M7" i="43"/>
  <c r="H9" i="43"/>
  <c r="J9" i="43"/>
  <c r="I9" i="43"/>
  <c r="P9" i="43"/>
  <c r="T9" i="43"/>
  <c r="S9" i="43"/>
  <c r="R9" i="43"/>
  <c r="Q9" i="43"/>
  <c r="F10" i="43"/>
  <c r="L11" i="43"/>
  <c r="N11" i="43"/>
  <c r="M11" i="43"/>
  <c r="H13" i="43"/>
  <c r="J13" i="43"/>
  <c r="I13" i="43"/>
  <c r="P13" i="43"/>
  <c r="T13" i="43"/>
  <c r="S13" i="43"/>
  <c r="R13" i="43"/>
  <c r="Q13" i="43"/>
  <c r="F14" i="43"/>
  <c r="L15" i="43"/>
  <c r="N15" i="43"/>
  <c r="M15" i="43"/>
  <c r="O136" i="43"/>
  <c r="N136" i="43"/>
  <c r="M136" i="43"/>
  <c r="J146" i="43"/>
  <c r="L136" i="43"/>
  <c r="O144" i="43"/>
  <c r="N144" i="43"/>
  <c r="M144" i="43"/>
  <c r="L144" i="43"/>
  <c r="I141" i="42"/>
  <c r="H141" i="42"/>
  <c r="K141" i="42" s="1"/>
  <c r="G141" i="42"/>
  <c r="C146" i="43"/>
  <c r="O141" i="43"/>
  <c r="N141" i="43"/>
  <c r="M141" i="43"/>
  <c r="L141" i="43"/>
  <c r="D8" i="44"/>
  <c r="D12" i="44"/>
  <c r="D16" i="44"/>
  <c r="D20" i="44"/>
  <c r="D9" i="45"/>
  <c r="D13" i="45"/>
  <c r="D17" i="45"/>
  <c r="D21" i="45"/>
  <c r="D10" i="46"/>
  <c r="D14" i="46"/>
  <c r="D18" i="46"/>
  <c r="G17" i="2"/>
  <c r="G18" i="2"/>
  <c r="L31" i="2"/>
  <c r="K6" i="3"/>
  <c r="J6" i="5"/>
  <c r="E55" i="12"/>
  <c r="E53" i="12"/>
  <c r="E56" i="12"/>
  <c r="E54" i="12"/>
  <c r="L6" i="3"/>
  <c r="J79" i="3"/>
  <c r="K6" i="5"/>
  <c r="S6" i="5"/>
  <c r="F55" i="12"/>
  <c r="F53" i="12"/>
  <c r="F56" i="12"/>
  <c r="F54" i="12"/>
  <c r="J6" i="2"/>
  <c r="J56" i="2"/>
  <c r="K79" i="3"/>
  <c r="L6" i="5"/>
  <c r="T6" i="5"/>
  <c r="J152" i="3"/>
  <c r="M6" i="5"/>
  <c r="U6" i="5"/>
  <c r="V6" i="5"/>
  <c r="R6" i="6"/>
  <c r="Q6" i="6"/>
  <c r="Q21" i="15"/>
  <c r="E17" i="2"/>
  <c r="E18" i="2"/>
  <c r="J31" i="2"/>
  <c r="J6" i="6"/>
  <c r="I6" i="6"/>
  <c r="A13" i="12"/>
  <c r="A11" i="12"/>
  <c r="G55" i="12"/>
  <c r="C34" i="13"/>
  <c r="C48" i="13"/>
  <c r="D90" i="13"/>
  <c r="D118" i="13"/>
  <c r="C146" i="13"/>
  <c r="C54" i="12"/>
  <c r="C57" i="12" s="1"/>
  <c r="D48" i="13"/>
  <c r="F147" i="15"/>
  <c r="F161" i="15"/>
  <c r="F77" i="15"/>
  <c r="F91" i="15"/>
  <c r="F119" i="15"/>
  <c r="F133" i="15"/>
  <c r="F35" i="15"/>
  <c r="F21" i="15"/>
  <c r="F105" i="15"/>
  <c r="F49" i="15"/>
  <c r="F63" i="15"/>
  <c r="D54" i="12"/>
  <c r="C56" i="12"/>
  <c r="I6" i="13"/>
  <c r="C76" i="13"/>
  <c r="Q23" i="14"/>
  <c r="P23" i="14"/>
  <c r="O23" i="14"/>
  <c r="C118" i="13"/>
  <c r="C160" i="13"/>
  <c r="C90" i="13"/>
  <c r="C132" i="13"/>
  <c r="C62" i="13"/>
  <c r="C20" i="13"/>
  <c r="C104" i="13"/>
  <c r="D76" i="13"/>
  <c r="N23" i="14"/>
  <c r="D55" i="12"/>
  <c r="D53" i="12"/>
  <c r="D160" i="13"/>
  <c r="D132" i="13"/>
  <c r="D62" i="13"/>
  <c r="D20" i="13"/>
  <c r="D104" i="13"/>
  <c r="D146" i="13"/>
  <c r="D34" i="13"/>
  <c r="O20" i="13"/>
  <c r="C23" i="14"/>
  <c r="C163" i="14"/>
  <c r="C149" i="14"/>
  <c r="C135" i="14"/>
  <c r="C121" i="14"/>
  <c r="C107" i="14"/>
  <c r="C93" i="14"/>
  <c r="C79" i="14"/>
  <c r="C65" i="14"/>
  <c r="C51" i="14"/>
  <c r="C37" i="14"/>
  <c r="U7" i="12"/>
  <c r="U9" i="12"/>
  <c r="U14" i="12"/>
  <c r="G48" i="13"/>
  <c r="E76" i="13"/>
  <c r="F118" i="13"/>
  <c r="G160" i="13"/>
  <c r="G161" i="15"/>
  <c r="G91" i="15"/>
  <c r="G105" i="15"/>
  <c r="G133" i="15"/>
  <c r="G147" i="15"/>
  <c r="U21" i="15"/>
  <c r="C49" i="15"/>
  <c r="D63" i="15"/>
  <c r="G77" i="15"/>
  <c r="D119" i="15"/>
  <c r="I5" i="12"/>
  <c r="U11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E34" i="13"/>
  <c r="F76" i="13"/>
  <c r="G118" i="13"/>
  <c r="E146" i="13"/>
  <c r="C21" i="15"/>
  <c r="C35" i="15"/>
  <c r="D49" i="15"/>
  <c r="E63" i="15"/>
  <c r="G119" i="15"/>
  <c r="E161" i="15"/>
  <c r="F34" i="13"/>
  <c r="G76" i="13"/>
  <c r="E104" i="13"/>
  <c r="F146" i="13"/>
  <c r="I7" i="15"/>
  <c r="D21" i="15"/>
  <c r="D35" i="15"/>
  <c r="E49" i="15"/>
  <c r="C105" i="15"/>
  <c r="J7" i="15"/>
  <c r="E21" i="15"/>
  <c r="E35" i="15"/>
  <c r="G63" i="15"/>
  <c r="C119" i="15"/>
  <c r="C147" i="15"/>
  <c r="C161" i="15"/>
  <c r="C77" i="15"/>
  <c r="C91" i="15"/>
  <c r="G49" i="15"/>
  <c r="D133" i="15"/>
  <c r="D161" i="15"/>
  <c r="D91" i="15"/>
  <c r="D105" i="15"/>
  <c r="L7" i="15"/>
  <c r="W7" i="15"/>
  <c r="G21" i="15"/>
  <c r="R21" i="15"/>
  <c r="G35" i="15"/>
  <c r="E91" i="15"/>
  <c r="C133" i="15"/>
  <c r="E147" i="15"/>
  <c r="E77" i="15"/>
  <c r="E105" i="15"/>
  <c r="E119" i="15"/>
  <c r="E133" i="15"/>
  <c r="F9" i="16"/>
  <c r="F121" i="16"/>
  <c r="F149" i="17"/>
  <c r="F147" i="17"/>
  <c r="F119" i="17"/>
  <c r="F93" i="17"/>
  <c r="F135" i="17"/>
  <c r="F49" i="17"/>
  <c r="F23" i="17"/>
  <c r="F161" i="17"/>
  <c r="F91" i="17"/>
  <c r="F65" i="17"/>
  <c r="F9" i="17"/>
  <c r="F133" i="17"/>
  <c r="F107" i="17"/>
  <c r="F63" i="17"/>
  <c r="F37" i="17"/>
  <c r="F21" i="17"/>
  <c r="F105" i="17"/>
  <c r="F79" i="17"/>
  <c r="F121" i="17"/>
  <c r="F35" i="17"/>
  <c r="F51" i="17"/>
  <c r="C149" i="16"/>
  <c r="C63" i="16"/>
  <c r="C105" i="16"/>
  <c r="C79" i="16"/>
  <c r="C147" i="16"/>
  <c r="C121" i="16"/>
  <c r="C35" i="16"/>
  <c r="C77" i="16"/>
  <c r="C51" i="16"/>
  <c r="C119" i="16"/>
  <c r="C93" i="16"/>
  <c r="C161" i="16"/>
  <c r="C135" i="16"/>
  <c r="C49" i="16"/>
  <c r="C23" i="16"/>
  <c r="C91" i="16"/>
  <c r="C65" i="16"/>
  <c r="C9" i="16"/>
  <c r="G77" i="16"/>
  <c r="C107" i="16"/>
  <c r="Q21" i="16"/>
  <c r="F147" i="16"/>
  <c r="R9" i="16"/>
  <c r="R21" i="16"/>
  <c r="Q9" i="16"/>
  <c r="C21" i="16"/>
  <c r="C133" i="16"/>
  <c r="F77" i="16"/>
  <c r="F51" i="16"/>
  <c r="F119" i="16"/>
  <c r="F93" i="16"/>
  <c r="F161" i="16"/>
  <c r="F135" i="16"/>
  <c r="F49" i="16"/>
  <c r="F23" i="16"/>
  <c r="F91" i="16"/>
  <c r="F65" i="16"/>
  <c r="F133" i="16"/>
  <c r="F107" i="16"/>
  <c r="F149" i="16"/>
  <c r="F63" i="16"/>
  <c r="F37" i="16"/>
  <c r="F21" i="16"/>
  <c r="F105" i="16"/>
  <c r="F79" i="16"/>
  <c r="G119" i="16"/>
  <c r="G93" i="16"/>
  <c r="G161" i="16"/>
  <c r="G135" i="16"/>
  <c r="G49" i="16"/>
  <c r="G23" i="16"/>
  <c r="G91" i="16"/>
  <c r="G65" i="16"/>
  <c r="G9" i="16"/>
  <c r="G133" i="16"/>
  <c r="G107" i="16"/>
  <c r="G149" i="16"/>
  <c r="G63" i="16"/>
  <c r="G37" i="16"/>
  <c r="G21" i="16"/>
  <c r="G105" i="16"/>
  <c r="G79" i="16"/>
  <c r="G147" i="16"/>
  <c r="G121" i="16"/>
  <c r="G35" i="16"/>
  <c r="Q9" i="17"/>
  <c r="Q21" i="17"/>
  <c r="G51" i="16"/>
  <c r="E21" i="16"/>
  <c r="P21" i="16"/>
  <c r="E37" i="16"/>
  <c r="E63" i="16"/>
  <c r="D107" i="16"/>
  <c r="D133" i="16"/>
  <c r="E149" i="16"/>
  <c r="G161" i="17"/>
  <c r="G149" i="17"/>
  <c r="D21" i="17"/>
  <c r="O21" i="17"/>
  <c r="D37" i="17"/>
  <c r="G51" i="17"/>
  <c r="D63" i="17"/>
  <c r="G77" i="17"/>
  <c r="E79" i="17"/>
  <c r="E105" i="17"/>
  <c r="C107" i="17"/>
  <c r="C133" i="17"/>
  <c r="D147" i="17"/>
  <c r="J6" i="18"/>
  <c r="I6" i="18"/>
  <c r="I7" i="16"/>
  <c r="D9" i="16"/>
  <c r="O9" i="16"/>
  <c r="D65" i="16"/>
  <c r="D91" i="16"/>
  <c r="E107" i="16"/>
  <c r="E133" i="16"/>
  <c r="C9" i="17"/>
  <c r="E21" i="17"/>
  <c r="P21" i="17"/>
  <c r="G35" i="17"/>
  <c r="E37" i="17"/>
  <c r="E63" i="17"/>
  <c r="C65" i="17"/>
  <c r="C91" i="17"/>
  <c r="D107" i="17"/>
  <c r="G121" i="17"/>
  <c r="D133" i="17"/>
  <c r="E147" i="17"/>
  <c r="J7" i="16"/>
  <c r="U7" i="16"/>
  <c r="E9" i="16"/>
  <c r="P9" i="16"/>
  <c r="D23" i="16"/>
  <c r="D49" i="16"/>
  <c r="E65" i="16"/>
  <c r="E91" i="16"/>
  <c r="D135" i="16"/>
  <c r="D161" i="16"/>
  <c r="I7" i="17"/>
  <c r="D9" i="17"/>
  <c r="O9" i="17"/>
  <c r="C23" i="17"/>
  <c r="C49" i="17"/>
  <c r="D65" i="17"/>
  <c r="G79" i="17"/>
  <c r="D91" i="17"/>
  <c r="G105" i="17"/>
  <c r="E107" i="17"/>
  <c r="E133" i="17"/>
  <c r="C135" i="17"/>
  <c r="G147" i="17"/>
  <c r="D93" i="16"/>
  <c r="D119" i="16"/>
  <c r="E135" i="16"/>
  <c r="E161" i="16"/>
  <c r="E9" i="17"/>
  <c r="P9" i="17"/>
  <c r="R21" i="17"/>
  <c r="G37" i="17"/>
  <c r="D49" i="17"/>
  <c r="G63" i="17"/>
  <c r="E65" i="17"/>
  <c r="E91" i="17"/>
  <c r="C93" i="17"/>
  <c r="C119" i="17"/>
  <c r="D135" i="17"/>
  <c r="W7" i="16"/>
  <c r="D51" i="16"/>
  <c r="D77" i="16"/>
  <c r="E93" i="16"/>
  <c r="E119" i="16"/>
  <c r="C161" i="17"/>
  <c r="C149" i="17"/>
  <c r="K7" i="17"/>
  <c r="V7" i="17"/>
  <c r="S21" i="17"/>
  <c r="E23" i="17"/>
  <c r="E49" i="17"/>
  <c r="C51" i="17"/>
  <c r="C77" i="17"/>
  <c r="D93" i="17"/>
  <c r="G107" i="17"/>
  <c r="D119" i="17"/>
  <c r="G133" i="17"/>
  <c r="E135" i="17"/>
  <c r="S9" i="16"/>
  <c r="D35" i="16"/>
  <c r="E51" i="16"/>
  <c r="E77" i="16"/>
  <c r="D121" i="16"/>
  <c r="D147" i="16"/>
  <c r="D161" i="17"/>
  <c r="D149" i="17"/>
  <c r="W7" i="17"/>
  <c r="G9" i="17"/>
  <c r="R9" i="17"/>
  <c r="C35" i="17"/>
  <c r="D51" i="17"/>
  <c r="G65" i="17"/>
  <c r="D77" i="17"/>
  <c r="G91" i="17"/>
  <c r="E93" i="17"/>
  <c r="E119" i="17"/>
  <c r="C121" i="17"/>
  <c r="D79" i="16"/>
  <c r="D105" i="16"/>
  <c r="E121" i="16"/>
  <c r="E147" i="16"/>
  <c r="E161" i="17"/>
  <c r="E149" i="17"/>
  <c r="S9" i="17"/>
  <c r="G49" i="17"/>
  <c r="E51" i="17"/>
  <c r="E77" i="17"/>
  <c r="C79" i="17"/>
  <c r="C105" i="17"/>
  <c r="D121" i="17"/>
  <c r="G135" i="17"/>
  <c r="L104" i="18"/>
  <c r="D36" i="18"/>
  <c r="L148" i="18"/>
  <c r="L132" i="18"/>
  <c r="L160" i="18"/>
  <c r="L134" i="18"/>
  <c r="L146" i="18"/>
  <c r="L120" i="18"/>
  <c r="L106" i="18"/>
  <c r="L20" i="18"/>
  <c r="L90" i="18"/>
  <c r="L64" i="18"/>
  <c r="L48" i="18"/>
  <c r="L22" i="18"/>
  <c r="L118" i="18"/>
  <c r="L92" i="18"/>
  <c r="L76" i="18"/>
  <c r="L50" i="18"/>
  <c r="L34" i="18"/>
  <c r="L8" i="18"/>
  <c r="D148" i="18"/>
  <c r="D132" i="18"/>
  <c r="D160" i="18"/>
  <c r="D134" i="18"/>
  <c r="D146" i="18"/>
  <c r="D120" i="18"/>
  <c r="D106" i="18"/>
  <c r="D20" i="18"/>
  <c r="D90" i="18"/>
  <c r="D64" i="18"/>
  <c r="D48" i="18"/>
  <c r="D22" i="18"/>
  <c r="D118" i="18"/>
  <c r="D92" i="18"/>
  <c r="D76" i="18"/>
  <c r="D50" i="18"/>
  <c r="D34" i="18"/>
  <c r="D8" i="18"/>
  <c r="L36" i="18"/>
  <c r="L78" i="18"/>
  <c r="D62" i="18"/>
  <c r="R6" i="18"/>
  <c r="D104" i="18"/>
  <c r="L62" i="18"/>
  <c r="T8" i="18"/>
  <c r="G20" i="18"/>
  <c r="O20" i="18"/>
  <c r="T34" i="18"/>
  <c r="F36" i="18"/>
  <c r="N36" i="18"/>
  <c r="V36" i="18"/>
  <c r="C50" i="18"/>
  <c r="K50" i="18"/>
  <c r="S50" i="18"/>
  <c r="F62" i="18"/>
  <c r="N62" i="18"/>
  <c r="V62" i="18"/>
  <c r="C76" i="18"/>
  <c r="K76" i="18"/>
  <c r="S76" i="18"/>
  <c r="E78" i="18"/>
  <c r="M78" i="18"/>
  <c r="U78" i="18"/>
  <c r="E104" i="18"/>
  <c r="M104" i="18"/>
  <c r="U104" i="18"/>
  <c r="G106" i="18"/>
  <c r="O106" i="18"/>
  <c r="C148" i="18"/>
  <c r="C160" i="18"/>
  <c r="C134" i="18"/>
  <c r="K148" i="18"/>
  <c r="K160" i="18"/>
  <c r="K134" i="18"/>
  <c r="S148" i="18"/>
  <c r="S160" i="18"/>
  <c r="S134" i="18"/>
  <c r="E8" i="18"/>
  <c r="M8" i="18"/>
  <c r="U8" i="18"/>
  <c r="E34" i="18"/>
  <c r="M34" i="18"/>
  <c r="U34" i="18"/>
  <c r="G36" i="18"/>
  <c r="O36" i="18"/>
  <c r="T50" i="18"/>
  <c r="G62" i="18"/>
  <c r="O62" i="18"/>
  <c r="T76" i="18"/>
  <c r="F78" i="18"/>
  <c r="N78" i="18"/>
  <c r="V78" i="18"/>
  <c r="C92" i="18"/>
  <c r="K92" i="18"/>
  <c r="S92" i="18"/>
  <c r="F104" i="18"/>
  <c r="N104" i="18"/>
  <c r="V104" i="18"/>
  <c r="C118" i="18"/>
  <c r="K118" i="18"/>
  <c r="S118" i="18"/>
  <c r="K120" i="18"/>
  <c r="F132" i="18"/>
  <c r="U148" i="18"/>
  <c r="T148" i="18"/>
  <c r="T132" i="18"/>
  <c r="T160" i="18"/>
  <c r="T134" i="18"/>
  <c r="T146" i="18"/>
  <c r="T120" i="18"/>
  <c r="C22" i="18"/>
  <c r="K22" i="18"/>
  <c r="S22" i="18"/>
  <c r="F34" i="18"/>
  <c r="N34" i="18"/>
  <c r="V34" i="18"/>
  <c r="C48" i="18"/>
  <c r="K48" i="18"/>
  <c r="S48" i="18"/>
  <c r="E50" i="18"/>
  <c r="M50" i="18"/>
  <c r="U50" i="18"/>
  <c r="E76" i="18"/>
  <c r="M76" i="18"/>
  <c r="U76" i="18"/>
  <c r="G78" i="18"/>
  <c r="O78" i="18"/>
  <c r="T92" i="18"/>
  <c r="G104" i="18"/>
  <c r="O104" i="18"/>
  <c r="T118" i="18"/>
  <c r="K132" i="18"/>
  <c r="E132" i="18"/>
  <c r="E146" i="18"/>
  <c r="E120" i="18"/>
  <c r="M132" i="18"/>
  <c r="M160" i="18"/>
  <c r="M146" i="18"/>
  <c r="M120" i="18"/>
  <c r="U132" i="18"/>
  <c r="U160" i="18"/>
  <c r="U146" i="18"/>
  <c r="U120" i="18"/>
  <c r="G8" i="18"/>
  <c r="O8" i="18"/>
  <c r="T22" i="18"/>
  <c r="G34" i="18"/>
  <c r="O34" i="18"/>
  <c r="T48" i="18"/>
  <c r="F50" i="18"/>
  <c r="N50" i="18"/>
  <c r="V50" i="18"/>
  <c r="C64" i="18"/>
  <c r="K64" i="18"/>
  <c r="S64" i="18"/>
  <c r="F76" i="18"/>
  <c r="N76" i="18"/>
  <c r="V76" i="18"/>
  <c r="C90" i="18"/>
  <c r="K90" i="18"/>
  <c r="S90" i="18"/>
  <c r="E92" i="18"/>
  <c r="M92" i="18"/>
  <c r="U92" i="18"/>
  <c r="E118" i="18"/>
  <c r="M118" i="18"/>
  <c r="U118" i="18"/>
  <c r="S120" i="18"/>
  <c r="C146" i="18"/>
  <c r="F160" i="18"/>
  <c r="F134" i="18"/>
  <c r="F146" i="18"/>
  <c r="F120" i="18"/>
  <c r="F148" i="18"/>
  <c r="N160" i="18"/>
  <c r="N134" i="18"/>
  <c r="N146" i="18"/>
  <c r="N120" i="18"/>
  <c r="N148" i="18"/>
  <c r="V160" i="18"/>
  <c r="V134" i="18"/>
  <c r="V146" i="18"/>
  <c r="V120" i="18"/>
  <c r="V148" i="18"/>
  <c r="C20" i="18"/>
  <c r="K20" i="18"/>
  <c r="S20" i="18"/>
  <c r="E22" i="18"/>
  <c r="M22" i="18"/>
  <c r="U22" i="18"/>
  <c r="E48" i="18"/>
  <c r="M48" i="18"/>
  <c r="U48" i="18"/>
  <c r="G50" i="18"/>
  <c r="O50" i="18"/>
  <c r="T64" i="18"/>
  <c r="G76" i="18"/>
  <c r="O76" i="18"/>
  <c r="T90" i="18"/>
  <c r="F92" i="18"/>
  <c r="N92" i="18"/>
  <c r="V92" i="18"/>
  <c r="C106" i="18"/>
  <c r="K106" i="18"/>
  <c r="S106" i="18"/>
  <c r="F118" i="18"/>
  <c r="N118" i="18"/>
  <c r="V118" i="18"/>
  <c r="S132" i="18"/>
  <c r="M134" i="18"/>
  <c r="N22" i="21"/>
  <c r="G160" i="18"/>
  <c r="G134" i="18"/>
  <c r="G146" i="18"/>
  <c r="G120" i="18"/>
  <c r="G148" i="18"/>
  <c r="G132" i="18"/>
  <c r="O160" i="18"/>
  <c r="O134" i="18"/>
  <c r="O146" i="18"/>
  <c r="O120" i="18"/>
  <c r="O148" i="18"/>
  <c r="O132" i="18"/>
  <c r="T20" i="18"/>
  <c r="F22" i="18"/>
  <c r="N22" i="18"/>
  <c r="V22" i="18"/>
  <c r="C36" i="18"/>
  <c r="K36" i="18"/>
  <c r="S36" i="18"/>
  <c r="F48" i="18"/>
  <c r="N48" i="18"/>
  <c r="V48" i="18"/>
  <c r="C62" i="18"/>
  <c r="K62" i="18"/>
  <c r="S62" i="18"/>
  <c r="E64" i="18"/>
  <c r="M64" i="18"/>
  <c r="U64" i="18"/>
  <c r="E90" i="18"/>
  <c r="M90" i="18"/>
  <c r="U90" i="18"/>
  <c r="G92" i="18"/>
  <c r="O92" i="18"/>
  <c r="T106" i="18"/>
  <c r="G118" i="18"/>
  <c r="O118" i="18"/>
  <c r="V132" i="18"/>
  <c r="K146" i="18"/>
  <c r="E148" i="18"/>
  <c r="E23" i="19"/>
  <c r="M91" i="19"/>
  <c r="V121" i="19"/>
  <c r="N133" i="19"/>
  <c r="V135" i="19"/>
  <c r="V161" i="19"/>
  <c r="J7" i="19"/>
  <c r="R7" i="19"/>
  <c r="Z7" i="19"/>
  <c r="F23" i="19"/>
  <c r="E79" i="19"/>
  <c r="N105" i="19"/>
  <c r="E37" i="19"/>
  <c r="F79" i="19"/>
  <c r="M93" i="19"/>
  <c r="F107" i="19"/>
  <c r="V133" i="19"/>
  <c r="M22" i="21"/>
  <c r="D7" i="19"/>
  <c r="L7" i="19"/>
  <c r="T7" i="19"/>
  <c r="V35" i="19"/>
  <c r="V91" i="19"/>
  <c r="E161" i="19"/>
  <c r="E149" i="19"/>
  <c r="E147" i="19"/>
  <c r="E135" i="19"/>
  <c r="E133" i="19"/>
  <c r="E121" i="19"/>
  <c r="E119" i="19"/>
  <c r="E107" i="19"/>
  <c r="E105" i="19"/>
  <c r="E93" i="19"/>
  <c r="E77" i="19"/>
  <c r="E65" i="19"/>
  <c r="E63" i="19"/>
  <c r="E51" i="19"/>
  <c r="E91" i="19"/>
  <c r="M161" i="19"/>
  <c r="M149" i="19"/>
  <c r="M147" i="19"/>
  <c r="M135" i="19"/>
  <c r="M133" i="19"/>
  <c r="M121" i="19"/>
  <c r="M119" i="19"/>
  <c r="M107" i="19"/>
  <c r="M105" i="19"/>
  <c r="M77" i="19"/>
  <c r="M65" i="19"/>
  <c r="M63" i="19"/>
  <c r="M51" i="19"/>
  <c r="M79" i="19"/>
  <c r="E9" i="19"/>
  <c r="M9" i="19"/>
  <c r="E21" i="19"/>
  <c r="M21" i="19"/>
  <c r="M35" i="19"/>
  <c r="M49" i="19"/>
  <c r="V105" i="19"/>
  <c r="F121" i="19"/>
  <c r="N147" i="19"/>
  <c r="F105" i="19"/>
  <c r="F77" i="19"/>
  <c r="F65" i="19"/>
  <c r="F63" i="19"/>
  <c r="F51" i="19"/>
  <c r="F49" i="19"/>
  <c r="F37" i="19"/>
  <c r="F147" i="19"/>
  <c r="F161" i="19"/>
  <c r="F135" i="19"/>
  <c r="F119" i="19"/>
  <c r="N119" i="19"/>
  <c r="N77" i="19"/>
  <c r="N65" i="19"/>
  <c r="N63" i="19"/>
  <c r="N51" i="19"/>
  <c r="N49" i="19"/>
  <c r="N37" i="19"/>
  <c r="N161" i="19"/>
  <c r="N135" i="19"/>
  <c r="N93" i="19"/>
  <c r="N149" i="19"/>
  <c r="N107" i="19"/>
  <c r="N91" i="19"/>
  <c r="V107" i="19"/>
  <c r="V77" i="19"/>
  <c r="V65" i="19"/>
  <c r="V63" i="19"/>
  <c r="V51" i="19"/>
  <c r="V49" i="19"/>
  <c r="V37" i="19"/>
  <c r="V149" i="19"/>
  <c r="V79" i="19"/>
  <c r="F9" i="19"/>
  <c r="N9" i="19"/>
  <c r="V9" i="19"/>
  <c r="F21" i="19"/>
  <c r="N21" i="19"/>
  <c r="V21" i="19"/>
  <c r="V23" i="19"/>
  <c r="N35" i="19"/>
  <c r="N79" i="19"/>
  <c r="F91" i="19"/>
  <c r="V93" i="19"/>
  <c r="V119" i="19"/>
  <c r="V147" i="19"/>
  <c r="M23" i="19"/>
  <c r="E35" i="19"/>
  <c r="N121" i="19"/>
  <c r="F133" i="19"/>
  <c r="L22" i="21"/>
  <c r="E50" i="21"/>
  <c r="E106" i="21"/>
  <c r="D134" i="21"/>
  <c r="D162" i="21"/>
  <c r="D120" i="21"/>
  <c r="D78" i="21"/>
  <c r="D106" i="21"/>
  <c r="D64" i="21"/>
  <c r="D22" i="21"/>
  <c r="D148" i="21"/>
  <c r="D92" i="21"/>
  <c r="D50" i="21"/>
  <c r="L87" i="24"/>
  <c r="L58" i="24"/>
  <c r="L63" i="24"/>
  <c r="L59" i="24"/>
  <c r="L54" i="24"/>
  <c r="L53" i="24"/>
  <c r="L64" i="24"/>
  <c r="L55" i="24"/>
  <c r="L60" i="24"/>
  <c r="L65" i="24"/>
  <c r="L61" i="24"/>
  <c r="L56" i="24"/>
  <c r="L57" i="24"/>
  <c r="L62" i="24"/>
  <c r="E134" i="21"/>
  <c r="E92" i="21"/>
  <c r="E120" i="21"/>
  <c r="E78" i="21"/>
  <c r="E148" i="21"/>
  <c r="E36" i="21"/>
  <c r="F92" i="21"/>
  <c r="F162" i="21"/>
  <c r="F78" i="21"/>
  <c r="F148" i="21"/>
  <c r="F106" i="21"/>
  <c r="F120" i="21"/>
  <c r="Q8" i="21"/>
  <c r="F36" i="21"/>
  <c r="C50" i="21"/>
  <c r="C78" i="21"/>
  <c r="C134" i="21"/>
  <c r="D133" i="22"/>
  <c r="D77" i="22"/>
  <c r="D119" i="22"/>
  <c r="D63" i="22"/>
  <c r="D105" i="22"/>
  <c r="D49" i="22"/>
  <c r="H8" i="21"/>
  <c r="R8" i="21"/>
  <c r="F134" i="21"/>
  <c r="F50" i="21"/>
  <c r="G147" i="22"/>
  <c r="G119" i="22"/>
  <c r="G63" i="22"/>
  <c r="G105" i="22"/>
  <c r="G49" i="22"/>
  <c r="G161" i="22"/>
  <c r="G91" i="22"/>
  <c r="G35" i="22"/>
  <c r="D35" i="22"/>
  <c r="G77" i="22"/>
  <c r="C106" i="21"/>
  <c r="C92" i="21"/>
  <c r="C162" i="21"/>
  <c r="C120" i="21"/>
  <c r="H105" i="22"/>
  <c r="H49" i="22"/>
  <c r="H161" i="22"/>
  <c r="H91" i="22"/>
  <c r="H35" i="22"/>
  <c r="H147" i="22"/>
  <c r="H133" i="22"/>
  <c r="H77" i="22"/>
  <c r="D21" i="22"/>
  <c r="H119" i="22"/>
  <c r="T21" i="22"/>
  <c r="F35" i="22"/>
  <c r="F91" i="22"/>
  <c r="F161" i="22"/>
  <c r="K139" i="24"/>
  <c r="J7" i="22"/>
  <c r="E49" i="22"/>
  <c r="C63" i="22"/>
  <c r="E105" i="22"/>
  <c r="C119" i="22"/>
  <c r="C161" i="22"/>
  <c r="K7" i="22"/>
  <c r="V7" i="22"/>
  <c r="C21" i="22"/>
  <c r="F49" i="22"/>
  <c r="F105" i="22"/>
  <c r="E63" i="22"/>
  <c r="C77" i="22"/>
  <c r="E119" i="22"/>
  <c r="C133" i="22"/>
  <c r="K183" i="24"/>
  <c r="K95" i="24"/>
  <c r="K205" i="24"/>
  <c r="K117" i="24"/>
  <c r="K227" i="24"/>
  <c r="K73" i="24"/>
  <c r="N8" i="24"/>
  <c r="I7" i="24"/>
  <c r="L8" i="24" s="1"/>
  <c r="K253" i="24"/>
  <c r="K161" i="24"/>
  <c r="L218" i="24"/>
  <c r="L214" i="24"/>
  <c r="L210" i="24"/>
  <c r="N207" i="24"/>
  <c r="L217" i="24"/>
  <c r="L213" i="24"/>
  <c r="L209" i="24"/>
  <c r="L207" i="24"/>
  <c r="L216" i="24"/>
  <c r="L212" i="24"/>
  <c r="N208" i="24"/>
  <c r="L219" i="24"/>
  <c r="L215" i="24"/>
  <c r="L211" i="24"/>
  <c r="L208" i="24"/>
  <c r="E161" i="22"/>
  <c r="E147" i="22"/>
  <c r="X7" i="22"/>
  <c r="E21" i="22"/>
  <c r="P21" i="22"/>
  <c r="F63" i="22"/>
  <c r="F119" i="22"/>
  <c r="F21" i="22"/>
  <c r="C35" i="22"/>
  <c r="E77" i="22"/>
  <c r="C91" i="22"/>
  <c r="E133" i="22"/>
  <c r="C147" i="22"/>
  <c r="L130" i="24"/>
  <c r="L126" i="24"/>
  <c r="L122" i="24"/>
  <c r="N119" i="24"/>
  <c r="L129" i="24"/>
  <c r="L125" i="24"/>
  <c r="L121" i="24"/>
  <c r="L119" i="24"/>
  <c r="L131" i="24"/>
  <c r="L127" i="24"/>
  <c r="L123" i="24"/>
  <c r="L120" i="24"/>
  <c r="L188" i="24"/>
  <c r="L192" i="24"/>
  <c r="L196" i="24"/>
  <c r="L261" i="24"/>
  <c r="L265" i="24"/>
  <c r="M161" i="24"/>
  <c r="M253" i="24"/>
  <c r="C104" i="26"/>
  <c r="C146" i="26"/>
  <c r="C34" i="26"/>
  <c r="C76" i="26"/>
  <c r="C118" i="26"/>
  <c r="C48" i="26"/>
  <c r="C90" i="26"/>
  <c r="C160" i="26"/>
  <c r="C132" i="26"/>
  <c r="C20" i="26"/>
  <c r="M139" i="24"/>
  <c r="M227" i="24"/>
  <c r="L175" i="24"/>
  <c r="N186" i="24"/>
  <c r="L190" i="24"/>
  <c r="L194" i="24"/>
  <c r="N229" i="24"/>
  <c r="L232" i="24"/>
  <c r="L236" i="24"/>
  <c r="L240" i="24"/>
  <c r="L256" i="24"/>
  <c r="L259" i="24"/>
  <c r="L263" i="24"/>
  <c r="L267" i="24"/>
  <c r="M51" i="24"/>
  <c r="M117" i="24"/>
  <c r="F118" i="26"/>
  <c r="F48" i="26"/>
  <c r="F90" i="26"/>
  <c r="F160" i="26"/>
  <c r="F132" i="26"/>
  <c r="F62" i="26"/>
  <c r="F104" i="26"/>
  <c r="F146" i="26"/>
  <c r="F34" i="26"/>
  <c r="L172" i="24"/>
  <c r="L185" i="24"/>
  <c r="L187" i="24"/>
  <c r="L191" i="24"/>
  <c r="L195" i="24"/>
  <c r="L230" i="24"/>
  <c r="L233" i="24"/>
  <c r="L237" i="24"/>
  <c r="N256" i="24"/>
  <c r="L260" i="24"/>
  <c r="L264" i="24"/>
  <c r="G160" i="26"/>
  <c r="G48" i="26"/>
  <c r="G90" i="26"/>
  <c r="G132" i="26"/>
  <c r="G20" i="26"/>
  <c r="G62" i="26"/>
  <c r="G104" i="26"/>
  <c r="J6" i="26"/>
  <c r="G146" i="26"/>
  <c r="G34" i="26"/>
  <c r="I6" i="26"/>
  <c r="G76" i="26"/>
  <c r="F76" i="26"/>
  <c r="D62" i="26"/>
  <c r="E104" i="26"/>
  <c r="F20" i="27"/>
  <c r="E62" i="26"/>
  <c r="D132" i="26"/>
  <c r="D160" i="26"/>
  <c r="C90" i="27"/>
  <c r="F132" i="27"/>
  <c r="E20" i="26"/>
  <c r="D90" i="26"/>
  <c r="E132" i="26"/>
  <c r="E160" i="26"/>
  <c r="C146" i="27"/>
  <c r="C160" i="27"/>
  <c r="C132" i="27"/>
  <c r="C118" i="27"/>
  <c r="C48" i="27"/>
  <c r="C20" i="27"/>
  <c r="C62" i="27"/>
  <c r="C104" i="27"/>
  <c r="C34" i="27"/>
  <c r="F90" i="27"/>
  <c r="E90" i="26"/>
  <c r="D118" i="27"/>
  <c r="D132" i="27"/>
  <c r="D160" i="27"/>
  <c r="D90" i="27"/>
  <c r="D62" i="27"/>
  <c r="D146" i="27"/>
  <c r="D104" i="27"/>
  <c r="D34" i="27"/>
  <c r="D76" i="27"/>
  <c r="E146" i="28"/>
  <c r="E160" i="28"/>
  <c r="E76" i="28"/>
  <c r="E90" i="28"/>
  <c r="E104" i="28"/>
  <c r="E118" i="28"/>
  <c r="E20" i="28"/>
  <c r="L6" i="28"/>
  <c r="E34" i="28"/>
  <c r="E62" i="28"/>
  <c r="E132" i="28"/>
  <c r="J6" i="28"/>
  <c r="E48" i="28"/>
  <c r="E48" i="26"/>
  <c r="D118" i="26"/>
  <c r="D76" i="26"/>
  <c r="E118" i="26"/>
  <c r="F160" i="27"/>
  <c r="F146" i="27"/>
  <c r="F62" i="27"/>
  <c r="F104" i="27"/>
  <c r="F34" i="27"/>
  <c r="F76" i="27"/>
  <c r="F118" i="27"/>
  <c r="F48" i="27"/>
  <c r="E76" i="26"/>
  <c r="D146" i="26"/>
  <c r="E160" i="27"/>
  <c r="E132" i="27"/>
  <c r="G90" i="27"/>
  <c r="F160" i="28"/>
  <c r="F90" i="28"/>
  <c r="F104" i="28"/>
  <c r="F118" i="28"/>
  <c r="F132" i="28"/>
  <c r="F34" i="28"/>
  <c r="F76" i="28"/>
  <c r="F48" i="28"/>
  <c r="F146" i="28"/>
  <c r="G48" i="27"/>
  <c r="E76" i="27"/>
  <c r="G118" i="27"/>
  <c r="G132" i="27"/>
  <c r="G146" i="27"/>
  <c r="E34" i="27"/>
  <c r="F62" i="28"/>
  <c r="G76" i="27"/>
  <c r="E104" i="27"/>
  <c r="E146" i="27"/>
  <c r="J6" i="27"/>
  <c r="E20" i="27"/>
  <c r="G104" i="27"/>
  <c r="G76" i="28"/>
  <c r="G104" i="28"/>
  <c r="G118" i="28"/>
  <c r="G132" i="28"/>
  <c r="G146" i="28"/>
  <c r="C62" i="28"/>
  <c r="C48" i="28"/>
  <c r="D62" i="28"/>
  <c r="G90" i="28"/>
  <c r="I6" i="28"/>
  <c r="C34" i="28"/>
  <c r="D48" i="28"/>
  <c r="C132" i="28"/>
  <c r="C146" i="28"/>
  <c r="C160" i="28"/>
  <c r="C90" i="28"/>
  <c r="K6" i="28"/>
  <c r="D20" i="28"/>
  <c r="G62" i="28"/>
  <c r="D118" i="28"/>
  <c r="D132" i="28"/>
  <c r="D146" i="28"/>
  <c r="D160" i="28"/>
  <c r="D76" i="28"/>
  <c r="D90" i="28"/>
  <c r="D104" i="28"/>
  <c r="G48" i="28"/>
  <c r="G160" i="28"/>
  <c r="C104" i="28"/>
  <c r="N162" i="30"/>
  <c r="L162" i="30"/>
  <c r="F56" i="30"/>
  <c r="L30" i="30"/>
  <c r="L74" i="30"/>
  <c r="N118" i="30"/>
  <c r="H219" i="30"/>
  <c r="J218" i="30"/>
  <c r="L217" i="30"/>
  <c r="F216" i="30"/>
  <c r="H215" i="30"/>
  <c r="J214" i="30"/>
  <c r="L213" i="30"/>
  <c r="F212" i="30"/>
  <c r="H211" i="30"/>
  <c r="J210" i="30"/>
  <c r="L209" i="30"/>
  <c r="H208" i="30"/>
  <c r="L207" i="30"/>
  <c r="L219" i="30"/>
  <c r="F218" i="30"/>
  <c r="H217" i="30"/>
  <c r="J216" i="30"/>
  <c r="L215" i="30"/>
  <c r="F214" i="30"/>
  <c r="H213" i="30"/>
  <c r="J212" i="30"/>
  <c r="L211" i="30"/>
  <c r="F210" i="30"/>
  <c r="H209" i="30"/>
  <c r="L208" i="30"/>
  <c r="H207" i="30"/>
  <c r="J213" i="30"/>
  <c r="J208" i="30"/>
  <c r="J207" i="30"/>
  <c r="J219" i="30"/>
  <c r="H216" i="30"/>
  <c r="L214" i="30"/>
  <c r="L210" i="30"/>
  <c r="J209" i="30"/>
  <c r="F213" i="30"/>
  <c r="F207" i="30"/>
  <c r="F219" i="30"/>
  <c r="J217" i="30"/>
  <c r="H214" i="30"/>
  <c r="F209" i="30"/>
  <c r="F208" i="30"/>
  <c r="J211" i="30"/>
  <c r="H210" i="30"/>
  <c r="L218" i="30"/>
  <c r="F217" i="30"/>
  <c r="J215" i="30"/>
  <c r="L212" i="30"/>
  <c r="N207" i="30"/>
  <c r="F87" i="30"/>
  <c r="F83" i="30"/>
  <c r="F79" i="30"/>
  <c r="F76" i="30"/>
  <c r="F52" i="30"/>
  <c r="F63" i="30"/>
  <c r="F59" i="30"/>
  <c r="F86" i="30"/>
  <c r="F82" i="30"/>
  <c r="F78" i="30"/>
  <c r="F62" i="30"/>
  <c r="F58" i="30"/>
  <c r="F85" i="30"/>
  <c r="F81" i="30"/>
  <c r="F77" i="30"/>
  <c r="F75" i="30"/>
  <c r="F65" i="30"/>
  <c r="F61" i="30"/>
  <c r="F57" i="30"/>
  <c r="F54" i="30"/>
  <c r="F53" i="30"/>
  <c r="F80" i="30"/>
  <c r="F55" i="30"/>
  <c r="F60" i="30"/>
  <c r="N74" i="30"/>
  <c r="F140" i="30"/>
  <c r="F84" i="30"/>
  <c r="L52" i="30"/>
  <c r="J53" i="30"/>
  <c r="J55" i="30"/>
  <c r="H56" i="30"/>
  <c r="L58" i="30"/>
  <c r="J59" i="30"/>
  <c r="H60" i="30"/>
  <c r="L62" i="30"/>
  <c r="J63" i="30"/>
  <c r="H64" i="30"/>
  <c r="H96" i="30"/>
  <c r="N120" i="30"/>
  <c r="J122" i="30"/>
  <c r="H124" i="30"/>
  <c r="F126" i="30"/>
  <c r="F127" i="30"/>
  <c r="D162" i="30"/>
  <c r="J165" i="30"/>
  <c r="H167" i="30"/>
  <c r="H168" i="30"/>
  <c r="F170" i="30"/>
  <c r="L173" i="30"/>
  <c r="F184" i="30"/>
  <c r="N52" i="30"/>
  <c r="J76" i="30"/>
  <c r="L78" i="30"/>
  <c r="J79" i="30"/>
  <c r="H80" i="30"/>
  <c r="L82" i="30"/>
  <c r="J83" i="30"/>
  <c r="H84" i="30"/>
  <c r="L86" i="30"/>
  <c r="J87" i="30"/>
  <c r="H119" i="30"/>
  <c r="F120" i="30"/>
  <c r="L121" i="30"/>
  <c r="J123" i="30"/>
  <c r="H125" i="30"/>
  <c r="H126" i="30"/>
  <c r="F128" i="30"/>
  <c r="L131" i="30"/>
  <c r="H163" i="30"/>
  <c r="N164" i="30"/>
  <c r="J166" i="30"/>
  <c r="J167" i="30"/>
  <c r="H169" i="30"/>
  <c r="F171" i="30"/>
  <c r="L175" i="30"/>
  <c r="L53" i="30"/>
  <c r="L55" i="30"/>
  <c r="L59" i="30"/>
  <c r="L63" i="30"/>
  <c r="L96" i="30"/>
  <c r="J119" i="30"/>
  <c r="L122" i="30"/>
  <c r="J124" i="30"/>
  <c r="J125" i="30"/>
  <c r="H127" i="30"/>
  <c r="F129" i="30"/>
  <c r="H162" i="30"/>
  <c r="F164" i="30"/>
  <c r="L165" i="30"/>
  <c r="L166" i="30"/>
  <c r="J168" i="30"/>
  <c r="H170" i="30"/>
  <c r="F172" i="30"/>
  <c r="F173" i="30"/>
  <c r="H75" i="30"/>
  <c r="L76" i="30"/>
  <c r="H77" i="30"/>
  <c r="L79" i="30"/>
  <c r="J80" i="30"/>
  <c r="H81" i="30"/>
  <c r="L83" i="30"/>
  <c r="J84" i="30"/>
  <c r="H85" i="30"/>
  <c r="L87" i="30"/>
  <c r="H120" i="30"/>
  <c r="L123" i="30"/>
  <c r="L124" i="30"/>
  <c r="J126" i="30"/>
  <c r="H128" i="30"/>
  <c r="F130" i="30"/>
  <c r="F131" i="30"/>
  <c r="N140" i="30"/>
  <c r="J163" i="30"/>
  <c r="L167" i="30"/>
  <c r="J169" i="30"/>
  <c r="H171" i="30"/>
  <c r="H172" i="30"/>
  <c r="F174" i="30"/>
  <c r="J206" i="30"/>
  <c r="F228" i="30"/>
  <c r="J171" i="30"/>
  <c r="H173" i="30"/>
  <c r="F175" i="30"/>
  <c r="L250" i="30"/>
  <c r="J250" i="30"/>
  <c r="J77" i="30"/>
  <c r="H78" i="30"/>
  <c r="L80" i="30"/>
  <c r="J81" i="30"/>
  <c r="H82" i="30"/>
  <c r="J118" i="30"/>
  <c r="J120" i="30"/>
  <c r="F122" i="30"/>
  <c r="F123" i="30"/>
  <c r="L126" i="30"/>
  <c r="J128" i="30"/>
  <c r="J129" i="30"/>
  <c r="H131" i="30"/>
  <c r="H141" i="30"/>
  <c r="N142" i="30"/>
  <c r="L143" i="30"/>
  <c r="J145" i="30"/>
  <c r="H147" i="30"/>
  <c r="F149" i="30"/>
  <c r="F150" i="30"/>
  <c r="L153" i="30"/>
  <c r="L163" i="30"/>
  <c r="J164" i="30"/>
  <c r="F166" i="30"/>
  <c r="L169" i="30"/>
  <c r="L170" i="30"/>
  <c r="J172" i="30"/>
  <c r="H174" i="30"/>
  <c r="J229" i="30"/>
  <c r="F230" i="30"/>
  <c r="N230" i="30"/>
  <c r="J231" i="30"/>
  <c r="H232" i="30"/>
  <c r="F233" i="30"/>
  <c r="L234" i="30"/>
  <c r="J235" i="30"/>
  <c r="H236" i="30"/>
  <c r="F237" i="30"/>
  <c r="L238" i="30"/>
  <c r="J239" i="30"/>
  <c r="H240" i="30"/>
  <c r="F241" i="30"/>
  <c r="L251" i="30"/>
  <c r="H252" i="30"/>
  <c r="L253" i="30"/>
  <c r="J254" i="30"/>
  <c r="H255" i="30"/>
  <c r="F256" i="30"/>
  <c r="L257" i="30"/>
  <c r="J258" i="30"/>
  <c r="H259" i="30"/>
  <c r="F260" i="30"/>
  <c r="L261" i="30"/>
  <c r="J262" i="30"/>
  <c r="H263" i="30"/>
  <c r="F273" i="30"/>
  <c r="N273" i="30"/>
  <c r="J274" i="30"/>
  <c r="F275" i="30"/>
  <c r="L276" i="30"/>
  <c r="J277" i="30"/>
  <c r="H278" i="30"/>
  <c r="F279" i="30"/>
  <c r="L280" i="30"/>
  <c r="J281" i="30"/>
  <c r="M51" i="31"/>
  <c r="N52" i="31" s="1"/>
  <c r="M73" i="31"/>
  <c r="N74" i="31" s="1"/>
  <c r="M29" i="31"/>
  <c r="J282" i="30"/>
  <c r="J283" i="30"/>
  <c r="J284" i="30"/>
  <c r="L33" i="31"/>
  <c r="L258" i="30"/>
  <c r="J259" i="30"/>
  <c r="H260" i="30"/>
  <c r="F261" i="30"/>
  <c r="L262" i="30"/>
  <c r="J263" i="30"/>
  <c r="L41" i="31"/>
  <c r="L84" i="31"/>
  <c r="L37" i="31"/>
  <c r="F229" i="30"/>
  <c r="N229" i="30"/>
  <c r="J230" i="30"/>
  <c r="F231" i="30"/>
  <c r="L232" i="30"/>
  <c r="J233" i="30"/>
  <c r="H234" i="30"/>
  <c r="F235" i="30"/>
  <c r="L236" i="30"/>
  <c r="J237" i="30"/>
  <c r="H238" i="30"/>
  <c r="F239" i="30"/>
  <c r="L240" i="30"/>
  <c r="J241" i="30"/>
  <c r="H251" i="30"/>
  <c r="L252" i="30"/>
  <c r="H253" i="30"/>
  <c r="F254" i="30"/>
  <c r="L255" i="30"/>
  <c r="J256" i="30"/>
  <c r="H257" i="30"/>
  <c r="F258" i="30"/>
  <c r="L259" i="30"/>
  <c r="J260" i="30"/>
  <c r="H261" i="30"/>
  <c r="F262" i="30"/>
  <c r="L263" i="30"/>
  <c r="J273" i="30"/>
  <c r="F274" i="30"/>
  <c r="N274" i="30"/>
  <c r="J275" i="30"/>
  <c r="H276" i="30"/>
  <c r="F277" i="30"/>
  <c r="L278" i="30"/>
  <c r="J279" i="30"/>
  <c r="H280" i="30"/>
  <c r="F281" i="30"/>
  <c r="F285" i="30"/>
  <c r="N8" i="31"/>
  <c r="L34" i="31"/>
  <c r="N32" i="33"/>
  <c r="N252" i="30"/>
  <c r="J253" i="30"/>
  <c r="H254" i="30"/>
  <c r="F255" i="30"/>
  <c r="L256" i="30"/>
  <c r="J257" i="30"/>
  <c r="H258" i="30"/>
  <c r="F259" i="30"/>
  <c r="L260" i="30"/>
  <c r="J261" i="30"/>
  <c r="H262" i="30"/>
  <c r="F263" i="30"/>
  <c r="L107" i="31"/>
  <c r="L103" i="31"/>
  <c r="L99" i="31"/>
  <c r="L97" i="31"/>
  <c r="L64" i="31"/>
  <c r="L60" i="31"/>
  <c r="L56" i="31"/>
  <c r="L87" i="31"/>
  <c r="L83" i="31"/>
  <c r="L79" i="31"/>
  <c r="L76" i="31"/>
  <c r="L40" i="31"/>
  <c r="L36" i="31"/>
  <c r="L30" i="31"/>
  <c r="L106" i="31"/>
  <c r="L102" i="31"/>
  <c r="L63" i="31"/>
  <c r="L59" i="31"/>
  <c r="L55" i="31"/>
  <c r="L53" i="31"/>
  <c r="L86" i="31"/>
  <c r="L82" i="31"/>
  <c r="L78" i="31"/>
  <c r="L43" i="31"/>
  <c r="L39" i="31"/>
  <c r="L35" i="31"/>
  <c r="L32" i="31"/>
  <c r="L109" i="31"/>
  <c r="L105" i="31"/>
  <c r="L101" i="31"/>
  <c r="L98" i="31"/>
  <c r="L62" i="31"/>
  <c r="L58" i="31"/>
  <c r="L85" i="31"/>
  <c r="L81" i="31"/>
  <c r="L77" i="31"/>
  <c r="L75" i="31"/>
  <c r="L42" i="31"/>
  <c r="L108" i="31"/>
  <c r="L104" i="31"/>
  <c r="L100" i="31"/>
  <c r="L65" i="31"/>
  <c r="L61" i="31"/>
  <c r="L57" i="31"/>
  <c r="L54" i="31"/>
  <c r="L38" i="31"/>
  <c r="H53" i="31"/>
  <c r="H55" i="31"/>
  <c r="F56" i="31"/>
  <c r="J58" i="31"/>
  <c r="H59" i="31"/>
  <c r="F60" i="31"/>
  <c r="J62" i="31"/>
  <c r="H63" i="31"/>
  <c r="F64" i="31"/>
  <c r="F97" i="31"/>
  <c r="J98" i="31"/>
  <c r="F99" i="31"/>
  <c r="J101" i="31"/>
  <c r="H102" i="31"/>
  <c r="F103" i="31"/>
  <c r="J105" i="31"/>
  <c r="H106" i="31"/>
  <c r="F107" i="31"/>
  <c r="J109" i="31"/>
  <c r="V16" i="35"/>
  <c r="H76" i="31"/>
  <c r="H79" i="31"/>
  <c r="H83" i="31"/>
  <c r="H87" i="31"/>
  <c r="M95" i="33"/>
  <c r="F30" i="31"/>
  <c r="J53" i="31"/>
  <c r="F54" i="31"/>
  <c r="J55" i="31"/>
  <c r="H56" i="31"/>
  <c r="F57" i="31"/>
  <c r="J59" i="31"/>
  <c r="H60" i="31"/>
  <c r="F61" i="31"/>
  <c r="J63" i="31"/>
  <c r="H64" i="31"/>
  <c r="F65" i="31"/>
  <c r="H97" i="31"/>
  <c r="H99" i="31"/>
  <c r="F100" i="31"/>
  <c r="J102" i="31"/>
  <c r="H103" i="31"/>
  <c r="F104" i="31"/>
  <c r="J106" i="31"/>
  <c r="H107" i="31"/>
  <c r="F108" i="31"/>
  <c r="N8" i="33"/>
  <c r="H29" i="35"/>
  <c r="I29" i="35"/>
  <c r="H37" i="31"/>
  <c r="H41" i="31"/>
  <c r="J79" i="31"/>
  <c r="H80" i="31"/>
  <c r="F81" i="31"/>
  <c r="J83" i="31"/>
  <c r="H84" i="31"/>
  <c r="F85" i="31"/>
  <c r="J87" i="31"/>
  <c r="N5" i="38"/>
  <c r="L5" i="38"/>
  <c r="M5" i="38"/>
  <c r="J30" i="31"/>
  <c r="H54" i="31"/>
  <c r="J56" i="31"/>
  <c r="H57" i="31"/>
  <c r="F58" i="31"/>
  <c r="J60" i="31"/>
  <c r="H61" i="31"/>
  <c r="F62" i="31"/>
  <c r="J64" i="31"/>
  <c r="H65" i="31"/>
  <c r="J97" i="31"/>
  <c r="F98" i="31"/>
  <c r="J99" i="31"/>
  <c r="H100" i="31"/>
  <c r="F101" i="31"/>
  <c r="J103" i="31"/>
  <c r="H104" i="31"/>
  <c r="F105" i="31"/>
  <c r="J107" i="31"/>
  <c r="H108" i="31"/>
  <c r="F109" i="31"/>
  <c r="M73" i="33"/>
  <c r="V14" i="35"/>
  <c r="V10" i="35"/>
  <c r="V17" i="35"/>
  <c r="V13" i="35"/>
  <c r="V9" i="35"/>
  <c r="V15" i="35"/>
  <c r="V18" i="35"/>
  <c r="V12" i="35"/>
  <c r="V8" i="35"/>
  <c r="H34" i="31"/>
  <c r="H38" i="31"/>
  <c r="H42" i="31"/>
  <c r="H75" i="31"/>
  <c r="H77" i="31"/>
  <c r="F78" i="31"/>
  <c r="J80" i="31"/>
  <c r="H81" i="31"/>
  <c r="F82" i="31"/>
  <c r="J84" i="31"/>
  <c r="H85" i="31"/>
  <c r="F86" i="31"/>
  <c r="M51" i="33"/>
  <c r="F53" i="31"/>
  <c r="J54" i="31"/>
  <c r="F55" i="31"/>
  <c r="J57" i="31"/>
  <c r="H58" i="31"/>
  <c r="F59" i="31"/>
  <c r="J61" i="31"/>
  <c r="H62" i="31"/>
  <c r="F63" i="31"/>
  <c r="J65" i="31"/>
  <c r="H98" i="31"/>
  <c r="J100" i="31"/>
  <c r="H101" i="31"/>
  <c r="F102" i="31"/>
  <c r="J104" i="31"/>
  <c r="H105" i="31"/>
  <c r="N30" i="33"/>
  <c r="N7" i="35"/>
  <c r="AB9" i="35"/>
  <c r="H10" i="35"/>
  <c r="N11" i="35"/>
  <c r="AB13" i="35"/>
  <c r="H14" i="35"/>
  <c r="H15" i="35"/>
  <c r="N17" i="35"/>
  <c r="N8" i="35"/>
  <c r="AB10" i="35"/>
  <c r="H11" i="35"/>
  <c r="N12" i="35"/>
  <c r="AB14" i="35"/>
  <c r="H18" i="35"/>
  <c r="H7" i="35"/>
  <c r="N16" i="35"/>
  <c r="AK29" i="35"/>
  <c r="AK7" i="35"/>
  <c r="AS7" i="35"/>
  <c r="H8" i="35"/>
  <c r="N9" i="35"/>
  <c r="AB11" i="35"/>
  <c r="H12" i="35"/>
  <c r="N13" i="35"/>
  <c r="N15" i="35"/>
  <c r="AB15" i="35"/>
  <c r="AB7" i="35"/>
  <c r="AL7" i="35"/>
  <c r="AT7" i="35"/>
  <c r="W29" i="35"/>
  <c r="V29" i="35"/>
  <c r="L5" i="37"/>
  <c r="T5" i="37"/>
  <c r="I123" i="37"/>
  <c r="R5" i="38"/>
  <c r="G5" i="37"/>
  <c r="O5" i="37"/>
  <c r="S5" i="38"/>
  <c r="H5" i="37"/>
  <c r="P5" i="37"/>
  <c r="F7" i="38"/>
  <c r="F10" i="38"/>
  <c r="F6" i="38"/>
  <c r="F5" i="38"/>
  <c r="AL29" i="35"/>
  <c r="Q5" i="37"/>
  <c r="N123" i="37"/>
  <c r="O123" i="37"/>
  <c r="N133" i="40"/>
  <c r="L5" i="41"/>
  <c r="J5" i="41"/>
  <c r="I5" i="41"/>
  <c r="H5" i="41"/>
  <c r="N5" i="42"/>
  <c r="M5" i="42"/>
  <c r="L5" i="42"/>
  <c r="T5" i="38"/>
  <c r="S5" i="39"/>
  <c r="F8" i="39"/>
  <c r="I133" i="39"/>
  <c r="J5" i="40"/>
  <c r="R5" i="40"/>
  <c r="O133" i="40"/>
  <c r="S5" i="40"/>
  <c r="I133" i="40"/>
  <c r="H133" i="40"/>
  <c r="M5" i="41"/>
  <c r="L133" i="38"/>
  <c r="M5" i="39"/>
  <c r="F9" i="39"/>
  <c r="K133" i="39"/>
  <c r="L5" i="40"/>
  <c r="M133" i="38"/>
  <c r="F5" i="39"/>
  <c r="N5" i="39"/>
  <c r="L133" i="39"/>
  <c r="M5" i="40"/>
  <c r="F9" i="40"/>
  <c r="T5" i="41"/>
  <c r="S5" i="41"/>
  <c r="R5" i="41"/>
  <c r="Q5" i="41"/>
  <c r="P5" i="41"/>
  <c r="H5" i="38"/>
  <c r="P5" i="38"/>
  <c r="N133" i="38"/>
  <c r="F6" i="39"/>
  <c r="M133" i="39"/>
  <c r="F5" i="40"/>
  <c r="N5" i="40"/>
  <c r="E146" i="41"/>
  <c r="I5" i="38"/>
  <c r="Q5" i="38"/>
  <c r="O133" i="38"/>
  <c r="F6" i="40"/>
  <c r="L133" i="40"/>
  <c r="F12" i="41"/>
  <c r="F8" i="41"/>
  <c r="F15" i="41"/>
  <c r="F11" i="41"/>
  <c r="F7" i="41"/>
  <c r="F14" i="41"/>
  <c r="F10" i="41"/>
  <c r="F9" i="41"/>
  <c r="G135" i="41"/>
  <c r="O135" i="41"/>
  <c r="H135" i="41"/>
  <c r="I135" i="41"/>
  <c r="P5" i="42"/>
  <c r="H5" i="42"/>
  <c r="Q5" i="42"/>
  <c r="K135" i="41"/>
  <c r="I5" i="42"/>
  <c r="R5" i="42"/>
  <c r="C146" i="42"/>
  <c r="L135" i="41"/>
  <c r="N135" i="42"/>
  <c r="J5" i="43"/>
  <c r="R5" i="43"/>
  <c r="E146" i="43"/>
  <c r="O135" i="42"/>
  <c r="S5" i="43"/>
  <c r="L5" i="43"/>
  <c r="T5" i="43"/>
  <c r="L135" i="43"/>
  <c r="M135" i="43"/>
  <c r="G135" i="43"/>
  <c r="L135" i="42"/>
  <c r="H135" i="43"/>
  <c r="K145" i="43" l="1"/>
  <c r="D57" i="12"/>
  <c r="N96" i="33"/>
  <c r="K118" i="17"/>
  <c r="K143" i="17"/>
  <c r="K14" i="17"/>
  <c r="K58" i="17"/>
  <c r="K41" i="17"/>
  <c r="K67" i="17"/>
  <c r="K84" i="17"/>
  <c r="K142" i="43"/>
  <c r="K138" i="41"/>
  <c r="K31" i="17"/>
  <c r="K101" i="17"/>
  <c r="K24" i="17"/>
  <c r="K10" i="17"/>
  <c r="K154" i="17"/>
  <c r="F57" i="12"/>
  <c r="E57" i="12"/>
  <c r="I137" i="43"/>
  <c r="H137" i="43"/>
  <c r="K137" i="43" s="1"/>
  <c r="G137" i="43"/>
  <c r="O137" i="42"/>
  <c r="N137" i="42"/>
  <c r="M137" i="42"/>
  <c r="L137" i="42"/>
  <c r="G140" i="43"/>
  <c r="I140" i="43"/>
  <c r="H140" i="43"/>
  <c r="K140" i="43" s="1"/>
  <c r="O140" i="42"/>
  <c r="N140" i="42"/>
  <c r="M140" i="42"/>
  <c r="L140" i="42"/>
  <c r="H143" i="43"/>
  <c r="K143" i="43" s="1"/>
  <c r="G143" i="43"/>
  <c r="I143" i="43"/>
  <c r="L143" i="42"/>
  <c r="O143" i="42"/>
  <c r="N143" i="42"/>
  <c r="M143" i="42"/>
  <c r="I138" i="43"/>
  <c r="H138" i="43"/>
  <c r="K138" i="43" s="1"/>
  <c r="G138" i="43"/>
  <c r="M138" i="42"/>
  <c r="L138" i="42"/>
  <c r="O138" i="42"/>
  <c r="N138" i="42"/>
  <c r="I141" i="43"/>
  <c r="H141" i="43"/>
  <c r="K141" i="43" s="1"/>
  <c r="G141" i="43"/>
  <c r="N141" i="42"/>
  <c r="M141" i="42"/>
  <c r="L141" i="42"/>
  <c r="O141" i="42"/>
  <c r="I144" i="43"/>
  <c r="H144" i="43"/>
  <c r="K144" i="43" s="1"/>
  <c r="G144" i="43"/>
  <c r="I136" i="43"/>
  <c r="F146" i="43"/>
  <c r="H136" i="43"/>
  <c r="K136" i="43" s="1"/>
  <c r="G136" i="43"/>
  <c r="O144" i="42"/>
  <c r="N144" i="42"/>
  <c r="M144" i="42"/>
  <c r="L144" i="42"/>
  <c r="O136" i="42"/>
  <c r="M136" i="42"/>
  <c r="J146" i="42"/>
  <c r="L136" i="42"/>
  <c r="N136" i="42"/>
  <c r="I139" i="43"/>
  <c r="H139" i="43"/>
  <c r="K139" i="43" s="1"/>
  <c r="G139" i="43"/>
  <c r="O139" i="42"/>
  <c r="N139" i="42"/>
  <c r="M139" i="42"/>
  <c r="L139" i="42"/>
  <c r="O137" i="41"/>
  <c r="N137" i="41"/>
  <c r="M137" i="41"/>
  <c r="L137" i="41"/>
  <c r="G144" i="41"/>
  <c r="I144" i="41"/>
  <c r="H144" i="41"/>
  <c r="O140" i="41"/>
  <c r="N140" i="41"/>
  <c r="M140" i="41"/>
  <c r="L140" i="41"/>
  <c r="G136" i="41"/>
  <c r="I136" i="41"/>
  <c r="F146" i="41"/>
  <c r="H136" i="41"/>
  <c r="K136" i="41" s="1"/>
  <c r="L9" i="41"/>
  <c r="N9" i="41"/>
  <c r="M9" i="41"/>
  <c r="L143" i="41"/>
  <c r="O143" i="41"/>
  <c r="N143" i="41"/>
  <c r="M143" i="41"/>
  <c r="H139" i="41"/>
  <c r="K139" i="41" s="1"/>
  <c r="G139" i="41"/>
  <c r="I139" i="41"/>
  <c r="I142" i="41"/>
  <c r="H142" i="41"/>
  <c r="K142" i="41" s="1"/>
  <c r="G142" i="41"/>
  <c r="M138" i="41"/>
  <c r="L138" i="41"/>
  <c r="O138" i="41"/>
  <c r="N138" i="41"/>
  <c r="N12" i="41"/>
  <c r="M12" i="41"/>
  <c r="L12" i="41"/>
  <c r="I145" i="41"/>
  <c r="H145" i="41"/>
  <c r="K145" i="41" s="1"/>
  <c r="G145" i="41"/>
  <c r="I137" i="41"/>
  <c r="H137" i="41"/>
  <c r="K137" i="41" s="1"/>
  <c r="G137" i="41"/>
  <c r="O144" i="41"/>
  <c r="N144" i="41"/>
  <c r="M144" i="41"/>
  <c r="L144" i="41"/>
  <c r="I140" i="41"/>
  <c r="H140" i="41"/>
  <c r="K140" i="41" s="1"/>
  <c r="G140" i="41"/>
  <c r="O136" i="41"/>
  <c r="N136" i="41"/>
  <c r="M136" i="41"/>
  <c r="J146" i="41"/>
  <c r="L136" i="41"/>
  <c r="N15" i="41"/>
  <c r="M15" i="41"/>
  <c r="L15" i="41"/>
  <c r="I143" i="41"/>
  <c r="H143" i="41"/>
  <c r="K143" i="41" s="1"/>
  <c r="G143" i="41"/>
  <c r="T12" i="41"/>
  <c r="S12" i="41"/>
  <c r="R12" i="41"/>
  <c r="Q12" i="41"/>
  <c r="P12" i="41"/>
  <c r="T6" i="38"/>
  <c r="R6" i="38"/>
  <c r="S6" i="38"/>
  <c r="Q6" i="38"/>
  <c r="P6" i="38"/>
  <c r="J6" i="38"/>
  <c r="I6" i="38"/>
  <c r="H6" i="38"/>
  <c r="P9" i="39"/>
  <c r="T9" i="39"/>
  <c r="S9" i="39"/>
  <c r="R9" i="39"/>
  <c r="Q9" i="39"/>
  <c r="H9" i="39"/>
  <c r="M9" i="39"/>
  <c r="I9" i="39"/>
  <c r="J9" i="39"/>
  <c r="J12" i="41"/>
  <c r="I12" i="41"/>
  <c r="H12" i="41"/>
  <c r="T8" i="41"/>
  <c r="S8" i="41"/>
  <c r="R8" i="41"/>
  <c r="Q8" i="41"/>
  <c r="P8" i="41"/>
  <c r="T9" i="41"/>
  <c r="S9" i="41"/>
  <c r="R9" i="41"/>
  <c r="Q9" i="41"/>
  <c r="P9" i="41"/>
  <c r="T13" i="41"/>
  <c r="S13" i="41"/>
  <c r="R13" i="41"/>
  <c r="Q13" i="41"/>
  <c r="P13" i="41"/>
  <c r="R6" i="41"/>
  <c r="Q6" i="41"/>
  <c r="P6" i="41"/>
  <c r="T6" i="41"/>
  <c r="S6" i="41"/>
  <c r="O16" i="41"/>
  <c r="R10" i="41"/>
  <c r="Q10" i="41"/>
  <c r="P10" i="41"/>
  <c r="S10" i="41"/>
  <c r="T10" i="41"/>
  <c r="R14" i="41"/>
  <c r="Q14" i="41"/>
  <c r="P14" i="41"/>
  <c r="T14" i="41"/>
  <c r="S14" i="41"/>
  <c r="P7" i="41"/>
  <c r="T7" i="41"/>
  <c r="S7" i="41"/>
  <c r="R7" i="41"/>
  <c r="Q7" i="41"/>
  <c r="P11" i="41"/>
  <c r="T11" i="41"/>
  <c r="S11" i="41"/>
  <c r="R11" i="41"/>
  <c r="Q11" i="41"/>
  <c r="P15" i="41"/>
  <c r="T15" i="41"/>
  <c r="S15" i="41"/>
  <c r="R15" i="41"/>
  <c r="Q15" i="41"/>
  <c r="M10" i="40"/>
  <c r="L10" i="40"/>
  <c r="N10" i="40"/>
  <c r="Q8" i="40"/>
  <c r="P8" i="40"/>
  <c r="T8" i="40"/>
  <c r="S8" i="40"/>
  <c r="R8" i="40"/>
  <c r="I8" i="40"/>
  <c r="H8" i="40"/>
  <c r="M8" i="40"/>
  <c r="J8" i="40"/>
  <c r="M6" i="40"/>
  <c r="L6" i="40"/>
  <c r="N6" i="40"/>
  <c r="Q9" i="38"/>
  <c r="P9" i="38"/>
  <c r="T9" i="38"/>
  <c r="S9" i="38"/>
  <c r="R9" i="38"/>
  <c r="I9" i="38"/>
  <c r="H9" i="38"/>
  <c r="M9" i="38"/>
  <c r="J9" i="38"/>
  <c r="N10" i="39"/>
  <c r="M10" i="39"/>
  <c r="L10" i="39"/>
  <c r="R8" i="39"/>
  <c r="Q8" i="39"/>
  <c r="P8" i="39"/>
  <c r="T8" i="39"/>
  <c r="S8" i="39"/>
  <c r="J8" i="39"/>
  <c r="I8" i="39"/>
  <c r="H8" i="39"/>
  <c r="M8" i="39"/>
  <c r="N6" i="39"/>
  <c r="M6" i="39"/>
  <c r="L6" i="39"/>
  <c r="J8" i="41"/>
  <c r="I8" i="41"/>
  <c r="H8" i="41"/>
  <c r="I134" i="40"/>
  <c r="H134" i="40"/>
  <c r="G134" i="40"/>
  <c r="N9" i="40"/>
  <c r="L9" i="40"/>
  <c r="N9" i="39"/>
  <c r="L9" i="39"/>
  <c r="T7" i="39"/>
  <c r="AA19" i="39" s="1"/>
  <c r="S7" i="39"/>
  <c r="R7" i="39"/>
  <c r="Q7" i="39"/>
  <c r="P7" i="39"/>
  <c r="J7" i="39"/>
  <c r="I7" i="39"/>
  <c r="H7" i="39"/>
  <c r="J9" i="41"/>
  <c r="I9" i="41"/>
  <c r="H9" i="41"/>
  <c r="J13" i="41"/>
  <c r="I13" i="41"/>
  <c r="H13" i="41"/>
  <c r="J6" i="41"/>
  <c r="I6" i="41"/>
  <c r="H6" i="41"/>
  <c r="G16" i="41"/>
  <c r="J10" i="41"/>
  <c r="I10" i="41"/>
  <c r="H10" i="41"/>
  <c r="J14" i="41"/>
  <c r="I14" i="41"/>
  <c r="H14" i="41"/>
  <c r="H7" i="41"/>
  <c r="I7" i="41"/>
  <c r="J7" i="41"/>
  <c r="H11" i="41"/>
  <c r="J11" i="41"/>
  <c r="I11" i="41"/>
  <c r="H15" i="41"/>
  <c r="J15" i="41"/>
  <c r="I15" i="41"/>
  <c r="G125" i="37"/>
  <c r="I125" i="37"/>
  <c r="H125" i="37"/>
  <c r="AK39" i="35"/>
  <c r="AL39" i="35"/>
  <c r="H37" i="35"/>
  <c r="I37" i="35"/>
  <c r="AK31" i="35"/>
  <c r="AL31" i="35"/>
  <c r="AL37" i="35"/>
  <c r="AK37" i="35"/>
  <c r="I35" i="35"/>
  <c r="H35" i="35"/>
  <c r="O125" i="37"/>
  <c r="N125" i="37"/>
  <c r="M125" i="37"/>
  <c r="L125" i="37"/>
  <c r="K125" i="37"/>
  <c r="AL35" i="35"/>
  <c r="AK35" i="35"/>
  <c r="I33" i="35"/>
  <c r="H33" i="35"/>
  <c r="L128" i="37"/>
  <c r="O128" i="37"/>
  <c r="N128" i="37"/>
  <c r="M128" i="37"/>
  <c r="K128" i="37"/>
  <c r="AK38" i="35"/>
  <c r="AL38" i="35"/>
  <c r="H36" i="35"/>
  <c r="I36" i="35"/>
  <c r="AK30" i="35"/>
  <c r="AL30" i="35"/>
  <c r="V33" i="35"/>
  <c r="W33" i="35"/>
  <c r="W30" i="35"/>
  <c r="V30" i="35"/>
  <c r="W38" i="35"/>
  <c r="V38" i="35"/>
  <c r="W32" i="35"/>
  <c r="V32" i="35"/>
  <c r="W40" i="35"/>
  <c r="V40" i="35"/>
  <c r="W37" i="35"/>
  <c r="V37" i="35"/>
  <c r="V34" i="35"/>
  <c r="W34" i="35"/>
  <c r="W31" i="35"/>
  <c r="V31" i="35"/>
  <c r="W39" i="35"/>
  <c r="V39" i="35"/>
  <c r="AL18" i="35"/>
  <c r="AJ18" i="35"/>
  <c r="AK18" i="35"/>
  <c r="AL16" i="35"/>
  <c r="AK16" i="35"/>
  <c r="AJ16" i="35"/>
  <c r="AR12" i="35"/>
  <c r="AV12" i="35"/>
  <c r="AU12" i="35"/>
  <c r="AT12" i="35"/>
  <c r="AS12" i="35"/>
  <c r="AJ12" i="35"/>
  <c r="AL12" i="35"/>
  <c r="AK12" i="35"/>
  <c r="AR8" i="35"/>
  <c r="AV8" i="35"/>
  <c r="AU8" i="35"/>
  <c r="AT8" i="35"/>
  <c r="AS8" i="35"/>
  <c r="AJ8" i="35"/>
  <c r="AL8" i="35"/>
  <c r="AK8" i="35"/>
  <c r="AR15" i="35"/>
  <c r="AV15" i="35"/>
  <c r="AU15" i="35"/>
  <c r="AT15" i="35"/>
  <c r="AS15" i="35"/>
  <c r="AQ22" i="35"/>
  <c r="AT11" i="35"/>
  <c r="AS11" i="35"/>
  <c r="AR11" i="35"/>
  <c r="AV11" i="35"/>
  <c r="AU11" i="35"/>
  <c r="AL11" i="35"/>
  <c r="AK11" i="35"/>
  <c r="AJ11" i="35"/>
  <c r="AV16" i="35"/>
  <c r="AT16" i="35"/>
  <c r="AS16" i="35"/>
  <c r="AU16" i="35"/>
  <c r="AR16" i="35"/>
  <c r="AV10" i="35"/>
  <c r="AU10" i="35"/>
  <c r="AT10" i="35"/>
  <c r="AS10" i="35"/>
  <c r="AR10" i="35"/>
  <c r="AL10" i="35"/>
  <c r="AK10" i="35"/>
  <c r="AJ10" i="35"/>
  <c r="AJ15" i="35"/>
  <c r="AL15" i="35"/>
  <c r="AK15" i="35"/>
  <c r="AV14" i="35"/>
  <c r="AU14" i="35"/>
  <c r="AT14" i="35"/>
  <c r="AS14" i="35"/>
  <c r="AR14" i="35"/>
  <c r="N53" i="33"/>
  <c r="N52" i="33"/>
  <c r="N54" i="33"/>
  <c r="N76" i="33"/>
  <c r="N75" i="33"/>
  <c r="N74" i="33"/>
  <c r="N6" i="38"/>
  <c r="M6" i="38"/>
  <c r="L6" i="38"/>
  <c r="N10" i="38"/>
  <c r="M10" i="38"/>
  <c r="L10" i="38"/>
  <c r="N9" i="38"/>
  <c r="L9" i="38"/>
  <c r="M7" i="38"/>
  <c r="L7" i="38"/>
  <c r="N7" i="38"/>
  <c r="N8" i="38"/>
  <c r="L8" i="38"/>
  <c r="N53" i="31"/>
  <c r="N30" i="31"/>
  <c r="N32" i="31"/>
  <c r="N98" i="31"/>
  <c r="N75" i="31"/>
  <c r="N54" i="31"/>
  <c r="N97" i="31"/>
  <c r="N31" i="31"/>
  <c r="N76" i="31"/>
  <c r="M140" i="28"/>
  <c r="L140" i="28"/>
  <c r="K140" i="28"/>
  <c r="J140" i="28"/>
  <c r="I140" i="28"/>
  <c r="L114" i="28"/>
  <c r="K114" i="28"/>
  <c r="J114" i="28"/>
  <c r="I114" i="28"/>
  <c r="M114" i="28"/>
  <c r="I87" i="28"/>
  <c r="M87" i="28"/>
  <c r="L87" i="28"/>
  <c r="K87" i="28"/>
  <c r="J87" i="28"/>
  <c r="M85" i="28"/>
  <c r="L85" i="28"/>
  <c r="K85" i="28"/>
  <c r="J85" i="28"/>
  <c r="I85" i="28"/>
  <c r="L131" i="28"/>
  <c r="K131" i="28"/>
  <c r="J131" i="28"/>
  <c r="I131" i="28"/>
  <c r="M131" i="28"/>
  <c r="L106" i="28"/>
  <c r="K106" i="28"/>
  <c r="J106" i="28"/>
  <c r="I106" i="28"/>
  <c r="M106" i="28"/>
  <c r="I79" i="28"/>
  <c r="M79" i="28"/>
  <c r="L79" i="28"/>
  <c r="J79" i="28"/>
  <c r="K79" i="28"/>
  <c r="M68" i="28"/>
  <c r="L68" i="28"/>
  <c r="J68" i="28"/>
  <c r="I68" i="28"/>
  <c r="H76" i="28"/>
  <c r="K68" i="28"/>
  <c r="I61" i="28"/>
  <c r="L61" i="28"/>
  <c r="J61" i="28"/>
  <c r="M61" i="28"/>
  <c r="K61" i="28"/>
  <c r="J60" i="28"/>
  <c r="I60" i="28"/>
  <c r="M60" i="28"/>
  <c r="L60" i="28"/>
  <c r="K60" i="28"/>
  <c r="I54" i="28"/>
  <c r="H62" i="28"/>
  <c r="M54" i="28"/>
  <c r="L54" i="28"/>
  <c r="K54" i="28"/>
  <c r="J54" i="28"/>
  <c r="I45" i="28"/>
  <c r="M45" i="28"/>
  <c r="L45" i="28"/>
  <c r="K45" i="28"/>
  <c r="J45" i="28"/>
  <c r="M37" i="28"/>
  <c r="L37" i="28"/>
  <c r="K37" i="28"/>
  <c r="I37" i="28"/>
  <c r="J37" i="28"/>
  <c r="M28" i="28"/>
  <c r="L28" i="28"/>
  <c r="K28" i="28"/>
  <c r="J28" i="28"/>
  <c r="I28" i="28"/>
  <c r="M19" i="28"/>
  <c r="L19" i="28"/>
  <c r="K19" i="28"/>
  <c r="J19" i="28"/>
  <c r="I19" i="28"/>
  <c r="J122" i="28"/>
  <c r="I122" i="28"/>
  <c r="M122" i="28"/>
  <c r="L122" i="28"/>
  <c r="K122" i="28"/>
  <c r="L97" i="28"/>
  <c r="K97" i="28"/>
  <c r="J97" i="28"/>
  <c r="I97" i="28"/>
  <c r="M97" i="28"/>
  <c r="J59" i="28"/>
  <c r="K59" i="28"/>
  <c r="I59" i="28"/>
  <c r="M59" i="28"/>
  <c r="L59" i="28"/>
  <c r="J51" i="28"/>
  <c r="I51" i="28"/>
  <c r="M51" i="28"/>
  <c r="L51" i="28"/>
  <c r="K51" i="28"/>
  <c r="I42" i="28"/>
  <c r="M42" i="28"/>
  <c r="L42" i="28"/>
  <c r="K42" i="28"/>
  <c r="J42" i="28"/>
  <c r="I33" i="28"/>
  <c r="M33" i="28"/>
  <c r="L33" i="28"/>
  <c r="K33" i="28"/>
  <c r="J33" i="28"/>
  <c r="I25" i="28"/>
  <c r="M25" i="28"/>
  <c r="L25" i="28"/>
  <c r="K25" i="28"/>
  <c r="J25" i="28"/>
  <c r="I16" i="28"/>
  <c r="M16" i="28"/>
  <c r="L16" i="28"/>
  <c r="K16" i="28"/>
  <c r="J16" i="28"/>
  <c r="I8" i="28"/>
  <c r="M8" i="28"/>
  <c r="L8" i="28"/>
  <c r="K8" i="28"/>
  <c r="J8" i="28"/>
  <c r="J130" i="28"/>
  <c r="I130" i="28"/>
  <c r="M130" i="28"/>
  <c r="L130" i="28"/>
  <c r="K130" i="28"/>
  <c r="L80" i="28"/>
  <c r="K80" i="28"/>
  <c r="J80" i="28"/>
  <c r="I80" i="28"/>
  <c r="M80" i="28"/>
  <c r="L53" i="28"/>
  <c r="K53" i="28"/>
  <c r="J53" i="28"/>
  <c r="M53" i="28"/>
  <c r="I53" i="28"/>
  <c r="L44" i="28"/>
  <c r="K44" i="28"/>
  <c r="J44" i="28"/>
  <c r="M44" i="28"/>
  <c r="I44" i="28"/>
  <c r="K36" i="28"/>
  <c r="J36" i="28"/>
  <c r="M36" i="28"/>
  <c r="L36" i="28"/>
  <c r="I36" i="28"/>
  <c r="K27" i="28"/>
  <c r="J27" i="28"/>
  <c r="M27" i="28"/>
  <c r="L27" i="28"/>
  <c r="I27" i="28"/>
  <c r="K18" i="28"/>
  <c r="J18" i="28"/>
  <c r="M18" i="28"/>
  <c r="L18" i="28"/>
  <c r="I18" i="28"/>
  <c r="K10" i="28"/>
  <c r="J10" i="28"/>
  <c r="M10" i="28"/>
  <c r="L10" i="28"/>
  <c r="I10" i="28"/>
  <c r="M149" i="28"/>
  <c r="L149" i="28"/>
  <c r="K149" i="28"/>
  <c r="J149" i="28"/>
  <c r="I149" i="28"/>
  <c r="I113" i="28"/>
  <c r="M113" i="28"/>
  <c r="L113" i="28"/>
  <c r="K113" i="28"/>
  <c r="J113" i="28"/>
  <c r="M111" i="28"/>
  <c r="L111" i="28"/>
  <c r="K111" i="28"/>
  <c r="J111" i="28"/>
  <c r="I111" i="28"/>
  <c r="M58" i="28"/>
  <c r="L58" i="28"/>
  <c r="K58" i="28"/>
  <c r="J58" i="28"/>
  <c r="I58" i="28"/>
  <c r="M50" i="28"/>
  <c r="L50" i="28"/>
  <c r="K50" i="28"/>
  <c r="I50" i="28"/>
  <c r="J50" i="28"/>
  <c r="L41" i="28"/>
  <c r="K41" i="28"/>
  <c r="I41" i="28"/>
  <c r="M41" i="28"/>
  <c r="J41" i="28"/>
  <c r="L32" i="28"/>
  <c r="K32" i="28"/>
  <c r="I32" i="28"/>
  <c r="J32" i="28"/>
  <c r="M32" i="28"/>
  <c r="L24" i="28"/>
  <c r="K24" i="28"/>
  <c r="I24" i="28"/>
  <c r="M24" i="28"/>
  <c r="J24" i="28"/>
  <c r="L15" i="28"/>
  <c r="K15" i="28"/>
  <c r="I15" i="28"/>
  <c r="M15" i="28"/>
  <c r="J15" i="28"/>
  <c r="M66" i="28"/>
  <c r="K66" i="28"/>
  <c r="L66" i="28"/>
  <c r="J66" i="28"/>
  <c r="I66" i="28"/>
  <c r="M74" i="28"/>
  <c r="K74" i="28"/>
  <c r="J74" i="28"/>
  <c r="I74" i="28"/>
  <c r="L74" i="28"/>
  <c r="M83" i="28"/>
  <c r="K83" i="28"/>
  <c r="J83" i="28"/>
  <c r="I83" i="28"/>
  <c r="L83" i="28"/>
  <c r="M92" i="28"/>
  <c r="K92" i="28"/>
  <c r="J92" i="28"/>
  <c r="I92" i="28"/>
  <c r="L92" i="28"/>
  <c r="M100" i="28"/>
  <c r="K100" i="28"/>
  <c r="J100" i="28"/>
  <c r="I100" i="28"/>
  <c r="L100" i="28"/>
  <c r="M109" i="28"/>
  <c r="K109" i="28"/>
  <c r="J109" i="28"/>
  <c r="I109" i="28"/>
  <c r="L109" i="28"/>
  <c r="M117" i="28"/>
  <c r="K117" i="28"/>
  <c r="J117" i="28"/>
  <c r="I117" i="28"/>
  <c r="L117" i="28"/>
  <c r="M126" i="28"/>
  <c r="K126" i="28"/>
  <c r="J126" i="28"/>
  <c r="I126" i="28"/>
  <c r="L126" i="28"/>
  <c r="M135" i="28"/>
  <c r="K135" i="28"/>
  <c r="J135" i="28"/>
  <c r="I135" i="28"/>
  <c r="L135" i="28"/>
  <c r="M143" i="28"/>
  <c r="L143" i="28"/>
  <c r="K143" i="28"/>
  <c r="J143" i="28"/>
  <c r="I143" i="28"/>
  <c r="H160" i="28"/>
  <c r="M152" i="28"/>
  <c r="L152" i="28"/>
  <c r="K152" i="28"/>
  <c r="J152" i="28"/>
  <c r="I152" i="28"/>
  <c r="L78" i="28"/>
  <c r="J78" i="28"/>
  <c r="I78" i="28"/>
  <c r="M78" i="28"/>
  <c r="K78" i="28"/>
  <c r="L86" i="28"/>
  <c r="J86" i="28"/>
  <c r="I86" i="28"/>
  <c r="M86" i="28"/>
  <c r="K86" i="28"/>
  <c r="L95" i="28"/>
  <c r="J95" i="28"/>
  <c r="I95" i="28"/>
  <c r="M95" i="28"/>
  <c r="K95" i="28"/>
  <c r="L103" i="28"/>
  <c r="J103" i="28"/>
  <c r="I103" i="28"/>
  <c r="M103" i="28"/>
  <c r="K103" i="28"/>
  <c r="L112" i="28"/>
  <c r="J112" i="28"/>
  <c r="I112" i="28"/>
  <c r="K112" i="28"/>
  <c r="M112" i="28"/>
  <c r="M121" i="28"/>
  <c r="L121" i="28"/>
  <c r="J121" i="28"/>
  <c r="I121" i="28"/>
  <c r="K121" i="28"/>
  <c r="M129" i="28"/>
  <c r="L129" i="28"/>
  <c r="J129" i="28"/>
  <c r="I129" i="28"/>
  <c r="K129" i="28"/>
  <c r="M138" i="28"/>
  <c r="L138" i="28"/>
  <c r="K138" i="28"/>
  <c r="J138" i="28"/>
  <c r="I138" i="28"/>
  <c r="H146" i="28"/>
  <c r="K72" i="28"/>
  <c r="I72" i="28"/>
  <c r="M72" i="28"/>
  <c r="L72" i="28"/>
  <c r="J72" i="28"/>
  <c r="K81" i="28"/>
  <c r="I81" i="28"/>
  <c r="J81" i="28"/>
  <c r="M81" i="28"/>
  <c r="L81" i="28"/>
  <c r="K89" i="28"/>
  <c r="I89" i="28"/>
  <c r="M89" i="28"/>
  <c r="L89" i="28"/>
  <c r="J89" i="28"/>
  <c r="K98" i="28"/>
  <c r="I98" i="28"/>
  <c r="M98" i="28"/>
  <c r="L98" i="28"/>
  <c r="J98" i="28"/>
  <c r="K107" i="28"/>
  <c r="I107" i="28"/>
  <c r="M107" i="28"/>
  <c r="L107" i="28"/>
  <c r="J107" i="28"/>
  <c r="K115" i="28"/>
  <c r="I115" i="28"/>
  <c r="M115" i="28"/>
  <c r="L115" i="28"/>
  <c r="J115" i="28"/>
  <c r="L124" i="28"/>
  <c r="K124" i="28"/>
  <c r="I124" i="28"/>
  <c r="H132" i="28"/>
  <c r="M124" i="28"/>
  <c r="J124" i="28"/>
  <c r="L141" i="28"/>
  <c r="K141" i="28"/>
  <c r="J141" i="28"/>
  <c r="I141" i="28"/>
  <c r="M141" i="28"/>
  <c r="L150" i="28"/>
  <c r="K150" i="28"/>
  <c r="J150" i="28"/>
  <c r="I150" i="28"/>
  <c r="M150" i="28"/>
  <c r="K153" i="28"/>
  <c r="M153" i="28"/>
  <c r="L153" i="28"/>
  <c r="J153" i="28"/>
  <c r="I153" i="28"/>
  <c r="J67" i="28"/>
  <c r="M67" i="28"/>
  <c r="L67" i="28"/>
  <c r="K67" i="28"/>
  <c r="I67" i="28"/>
  <c r="J75" i="28"/>
  <c r="M75" i="28"/>
  <c r="L75" i="28"/>
  <c r="K75" i="28"/>
  <c r="I75" i="28"/>
  <c r="J84" i="28"/>
  <c r="M84" i="28"/>
  <c r="L84" i="28"/>
  <c r="K84" i="28"/>
  <c r="I84" i="28"/>
  <c r="J93" i="28"/>
  <c r="M93" i="28"/>
  <c r="L93" i="28"/>
  <c r="K93" i="28"/>
  <c r="I93" i="28"/>
  <c r="J101" i="28"/>
  <c r="M101" i="28"/>
  <c r="L101" i="28"/>
  <c r="K101" i="28"/>
  <c r="I101" i="28"/>
  <c r="J110" i="28"/>
  <c r="H118" i="28"/>
  <c r="M110" i="28"/>
  <c r="K110" i="28"/>
  <c r="I110" i="28"/>
  <c r="L110" i="28"/>
  <c r="K127" i="28"/>
  <c r="J127" i="28"/>
  <c r="M127" i="28"/>
  <c r="L127" i="28"/>
  <c r="I127" i="28"/>
  <c r="K136" i="28"/>
  <c r="J136" i="28"/>
  <c r="M136" i="28"/>
  <c r="L136" i="28"/>
  <c r="I136" i="28"/>
  <c r="K144" i="28"/>
  <c r="J144" i="28"/>
  <c r="I144" i="28"/>
  <c r="M144" i="28"/>
  <c r="L144" i="28"/>
  <c r="J139" i="28"/>
  <c r="I139" i="28"/>
  <c r="M139" i="28"/>
  <c r="L139" i="28"/>
  <c r="K139" i="28"/>
  <c r="J148" i="28"/>
  <c r="I148" i="28"/>
  <c r="M148" i="28"/>
  <c r="L148" i="28"/>
  <c r="K148" i="28"/>
  <c r="M156" i="28"/>
  <c r="J156" i="28"/>
  <c r="K156" i="28"/>
  <c r="I156" i="28"/>
  <c r="L156" i="28"/>
  <c r="J157" i="28"/>
  <c r="K157" i="28"/>
  <c r="I157" i="28"/>
  <c r="M157" i="28"/>
  <c r="L157" i="28"/>
  <c r="L158" i="28"/>
  <c r="J158" i="28"/>
  <c r="I158" i="28"/>
  <c r="M158" i="28"/>
  <c r="K158" i="28"/>
  <c r="K65" i="28"/>
  <c r="M65" i="28"/>
  <c r="L65" i="28"/>
  <c r="J65" i="28"/>
  <c r="I65" i="28"/>
  <c r="M73" i="28"/>
  <c r="L73" i="28"/>
  <c r="K73" i="28"/>
  <c r="J73" i="28"/>
  <c r="I73" i="28"/>
  <c r="H90" i="28"/>
  <c r="M82" i="28"/>
  <c r="L82" i="28"/>
  <c r="K82" i="28"/>
  <c r="J82" i="28"/>
  <c r="I82" i="28"/>
  <c r="M99" i="28"/>
  <c r="L99" i="28"/>
  <c r="K99" i="28"/>
  <c r="J99" i="28"/>
  <c r="I99" i="28"/>
  <c r="M108" i="28"/>
  <c r="L108" i="28"/>
  <c r="K108" i="28"/>
  <c r="J108" i="28"/>
  <c r="I108" i="28"/>
  <c r="M116" i="28"/>
  <c r="L116" i="28"/>
  <c r="K116" i="28"/>
  <c r="I116" i="28"/>
  <c r="J116" i="28"/>
  <c r="I125" i="28"/>
  <c r="M125" i="28"/>
  <c r="L125" i="28"/>
  <c r="K125" i="28"/>
  <c r="J125" i="28"/>
  <c r="I134" i="28"/>
  <c r="M134" i="28"/>
  <c r="L134" i="28"/>
  <c r="K134" i="28"/>
  <c r="J134" i="28"/>
  <c r="I142" i="28"/>
  <c r="M142" i="28"/>
  <c r="L142" i="28"/>
  <c r="K142" i="28"/>
  <c r="J142" i="28"/>
  <c r="I151" i="28"/>
  <c r="M151" i="28"/>
  <c r="L151" i="28"/>
  <c r="K151" i="28"/>
  <c r="J151" i="28"/>
  <c r="L159" i="28"/>
  <c r="I159" i="28"/>
  <c r="J159" i="28"/>
  <c r="M159" i="28"/>
  <c r="K159" i="28"/>
  <c r="M120" i="28"/>
  <c r="L120" i="28"/>
  <c r="K120" i="28"/>
  <c r="J120" i="28"/>
  <c r="I120" i="28"/>
  <c r="M128" i="28"/>
  <c r="L128" i="28"/>
  <c r="K128" i="28"/>
  <c r="J128" i="28"/>
  <c r="I128" i="28"/>
  <c r="M137" i="28"/>
  <c r="L137" i="28"/>
  <c r="K137" i="28"/>
  <c r="J137" i="28"/>
  <c r="I137" i="28"/>
  <c r="M145" i="28"/>
  <c r="L145" i="28"/>
  <c r="K145" i="28"/>
  <c r="J145" i="28"/>
  <c r="I145" i="28"/>
  <c r="K154" i="28"/>
  <c r="L154" i="28"/>
  <c r="J154" i="28"/>
  <c r="I154" i="28"/>
  <c r="M154" i="28"/>
  <c r="M155" i="28"/>
  <c r="K155" i="28"/>
  <c r="J155" i="28"/>
  <c r="I155" i="28"/>
  <c r="L155" i="28"/>
  <c r="I70" i="28"/>
  <c r="L70" i="28"/>
  <c r="M70" i="28"/>
  <c r="K70" i="28"/>
  <c r="J70" i="28"/>
  <c r="M55" i="28"/>
  <c r="L55" i="28"/>
  <c r="J55" i="28"/>
  <c r="I55" i="28"/>
  <c r="K55" i="28"/>
  <c r="M46" i="28"/>
  <c r="L46" i="28"/>
  <c r="J46" i="28"/>
  <c r="I46" i="28"/>
  <c r="K46" i="28"/>
  <c r="M38" i="28"/>
  <c r="L38" i="28"/>
  <c r="J38" i="28"/>
  <c r="I38" i="28"/>
  <c r="K38" i="28"/>
  <c r="M29" i="28"/>
  <c r="L29" i="28"/>
  <c r="J29" i="28"/>
  <c r="I29" i="28"/>
  <c r="K29" i="28"/>
  <c r="M12" i="28"/>
  <c r="L12" i="28"/>
  <c r="J12" i="28"/>
  <c r="I12" i="28"/>
  <c r="H20" i="28"/>
  <c r="K12" i="28"/>
  <c r="K134" i="27"/>
  <c r="J134" i="27"/>
  <c r="I134" i="27"/>
  <c r="H104" i="27"/>
  <c r="K96" i="27"/>
  <c r="J96" i="27"/>
  <c r="I96" i="27"/>
  <c r="K87" i="27"/>
  <c r="J87" i="27"/>
  <c r="I87" i="27"/>
  <c r="J156" i="27"/>
  <c r="I156" i="27"/>
  <c r="K156" i="27"/>
  <c r="K143" i="27"/>
  <c r="J143" i="27"/>
  <c r="I143" i="27"/>
  <c r="K116" i="27"/>
  <c r="J116" i="27"/>
  <c r="I116" i="27"/>
  <c r="I103" i="27"/>
  <c r="K103" i="27"/>
  <c r="J103" i="27"/>
  <c r="I95" i="27"/>
  <c r="K95" i="27"/>
  <c r="J95" i="27"/>
  <c r="I86" i="27"/>
  <c r="K86" i="27"/>
  <c r="J86" i="27"/>
  <c r="I78" i="27"/>
  <c r="K78" i="27"/>
  <c r="J78" i="27"/>
  <c r="K69" i="27"/>
  <c r="J69" i="27"/>
  <c r="I69" i="27"/>
  <c r="K60" i="27"/>
  <c r="J60" i="27"/>
  <c r="I60" i="27"/>
  <c r="K52" i="27"/>
  <c r="I52" i="27"/>
  <c r="J52" i="27"/>
  <c r="K43" i="27"/>
  <c r="J43" i="27"/>
  <c r="I43" i="27"/>
  <c r="H34" i="27"/>
  <c r="K26" i="27"/>
  <c r="J26" i="27"/>
  <c r="I26" i="27"/>
  <c r="K17" i="27"/>
  <c r="J17" i="27"/>
  <c r="I17" i="27"/>
  <c r="K151" i="27"/>
  <c r="J151" i="27"/>
  <c r="I151" i="27"/>
  <c r="J130" i="27"/>
  <c r="I130" i="27"/>
  <c r="K130" i="27"/>
  <c r="J102" i="27"/>
  <c r="I102" i="27"/>
  <c r="K102" i="27"/>
  <c r="K125" i="27"/>
  <c r="J125" i="27"/>
  <c r="I125" i="27"/>
  <c r="K101" i="27"/>
  <c r="J101" i="27"/>
  <c r="I101" i="27"/>
  <c r="K93" i="27"/>
  <c r="J93" i="27"/>
  <c r="I93" i="27"/>
  <c r="K84" i="27"/>
  <c r="J84" i="27"/>
  <c r="I84" i="27"/>
  <c r="K75" i="27"/>
  <c r="J75" i="27"/>
  <c r="I75" i="27"/>
  <c r="J67" i="27"/>
  <c r="K67" i="27"/>
  <c r="I67" i="27"/>
  <c r="J58" i="27"/>
  <c r="K58" i="27"/>
  <c r="I58" i="27"/>
  <c r="J50" i="27"/>
  <c r="K50" i="27"/>
  <c r="I50" i="27"/>
  <c r="J41" i="27"/>
  <c r="K41" i="27"/>
  <c r="I41" i="27"/>
  <c r="J32" i="27"/>
  <c r="K32" i="27"/>
  <c r="I32" i="27"/>
  <c r="J24" i="27"/>
  <c r="I24" i="27"/>
  <c r="K24" i="27"/>
  <c r="J15" i="27"/>
  <c r="K15" i="27"/>
  <c r="I15" i="27"/>
  <c r="I110" i="27"/>
  <c r="H118" i="27"/>
  <c r="K110" i="27"/>
  <c r="J110" i="27"/>
  <c r="J127" i="27"/>
  <c r="I127" i="27"/>
  <c r="K127" i="27"/>
  <c r="J136" i="27"/>
  <c r="I136" i="27"/>
  <c r="K136" i="27"/>
  <c r="J144" i="27"/>
  <c r="I144" i="27"/>
  <c r="K144" i="27"/>
  <c r="J153" i="27"/>
  <c r="I153" i="27"/>
  <c r="K153" i="27"/>
  <c r="K111" i="27"/>
  <c r="I111" i="27"/>
  <c r="J111" i="27"/>
  <c r="K120" i="27"/>
  <c r="I120" i="27"/>
  <c r="J120" i="27"/>
  <c r="K128" i="27"/>
  <c r="I128" i="27"/>
  <c r="J128" i="27"/>
  <c r="K137" i="27"/>
  <c r="I137" i="27"/>
  <c r="J137" i="27"/>
  <c r="K145" i="27"/>
  <c r="I145" i="27"/>
  <c r="J145" i="27"/>
  <c r="K154" i="27"/>
  <c r="I154" i="27"/>
  <c r="J154" i="27"/>
  <c r="J112" i="27"/>
  <c r="K112" i="27"/>
  <c r="I112" i="27"/>
  <c r="K121" i="27"/>
  <c r="J121" i="27"/>
  <c r="I121" i="27"/>
  <c r="K129" i="27"/>
  <c r="J129" i="27"/>
  <c r="I129" i="27"/>
  <c r="K138" i="27"/>
  <c r="J138" i="27"/>
  <c r="H146" i="27"/>
  <c r="I138" i="27"/>
  <c r="K155" i="27"/>
  <c r="J155" i="27"/>
  <c r="I155" i="27"/>
  <c r="K114" i="27"/>
  <c r="J114" i="27"/>
  <c r="I114" i="27"/>
  <c r="I123" i="27"/>
  <c r="K123" i="27"/>
  <c r="J123" i="27"/>
  <c r="I131" i="27"/>
  <c r="K131" i="27"/>
  <c r="J131" i="27"/>
  <c r="I140" i="27"/>
  <c r="K140" i="27"/>
  <c r="J140" i="27"/>
  <c r="I149" i="27"/>
  <c r="J149" i="27"/>
  <c r="K149" i="27"/>
  <c r="I157" i="27"/>
  <c r="K157" i="27"/>
  <c r="J157" i="27"/>
  <c r="H132" i="27"/>
  <c r="K124" i="27"/>
  <c r="J124" i="27"/>
  <c r="I124" i="27"/>
  <c r="K141" i="27"/>
  <c r="I141" i="27"/>
  <c r="J141" i="27"/>
  <c r="K150" i="27"/>
  <c r="J150" i="27"/>
  <c r="I150" i="27"/>
  <c r="K158" i="27"/>
  <c r="J158" i="27"/>
  <c r="I158" i="27"/>
  <c r="K135" i="27"/>
  <c r="J135" i="27"/>
  <c r="I135" i="27"/>
  <c r="K117" i="27"/>
  <c r="J117" i="27"/>
  <c r="I117" i="27"/>
  <c r="K109" i="27"/>
  <c r="J109" i="27"/>
  <c r="I109" i="27"/>
  <c r="K100" i="27"/>
  <c r="J100" i="27"/>
  <c r="I100" i="27"/>
  <c r="K92" i="27"/>
  <c r="J92" i="27"/>
  <c r="I92" i="27"/>
  <c r="K83" i="27"/>
  <c r="I83" i="27"/>
  <c r="J83" i="27"/>
  <c r="K74" i="27"/>
  <c r="I74" i="27"/>
  <c r="J74" i="27"/>
  <c r="K66" i="27"/>
  <c r="I66" i="27"/>
  <c r="J66" i="27"/>
  <c r="K57" i="27"/>
  <c r="I57" i="27"/>
  <c r="J57" i="27"/>
  <c r="K40" i="27"/>
  <c r="I40" i="27"/>
  <c r="H48" i="27"/>
  <c r="J40" i="27"/>
  <c r="K31" i="27"/>
  <c r="I31" i="27"/>
  <c r="J31" i="27"/>
  <c r="K23" i="27"/>
  <c r="I23" i="27"/>
  <c r="J23" i="27"/>
  <c r="K142" i="27"/>
  <c r="J142" i="27"/>
  <c r="I142" i="27"/>
  <c r="J122" i="27"/>
  <c r="I122" i="27"/>
  <c r="K122" i="27"/>
  <c r="K108" i="27"/>
  <c r="J108" i="27"/>
  <c r="I108" i="27"/>
  <c r="K99" i="27"/>
  <c r="J99" i="27"/>
  <c r="I99" i="27"/>
  <c r="J82" i="27"/>
  <c r="I82" i="27"/>
  <c r="H90" i="27"/>
  <c r="K82" i="27"/>
  <c r="J73" i="27"/>
  <c r="I73" i="27"/>
  <c r="K73" i="27"/>
  <c r="J65" i="27"/>
  <c r="I65" i="27"/>
  <c r="K65" i="27"/>
  <c r="J56" i="27"/>
  <c r="I56" i="27"/>
  <c r="K56" i="27"/>
  <c r="J47" i="27"/>
  <c r="I47" i="27"/>
  <c r="K47" i="27"/>
  <c r="J39" i="27"/>
  <c r="I39" i="27"/>
  <c r="K39" i="27"/>
  <c r="J30" i="27"/>
  <c r="I30" i="27"/>
  <c r="K30" i="27"/>
  <c r="J22" i="27"/>
  <c r="I22" i="27"/>
  <c r="K22" i="27"/>
  <c r="K152" i="27"/>
  <c r="J152" i="27"/>
  <c r="I152" i="27"/>
  <c r="H160" i="27"/>
  <c r="K115" i="27"/>
  <c r="J115" i="27"/>
  <c r="I115" i="27"/>
  <c r="K107" i="27"/>
  <c r="J107" i="27"/>
  <c r="I107" i="27"/>
  <c r="K98" i="27"/>
  <c r="J98" i="27"/>
  <c r="I98" i="27"/>
  <c r="K89" i="27"/>
  <c r="J89" i="27"/>
  <c r="I89" i="27"/>
  <c r="K81" i="27"/>
  <c r="J81" i="27"/>
  <c r="I81" i="27"/>
  <c r="K72" i="27"/>
  <c r="J72" i="27"/>
  <c r="I72" i="27"/>
  <c r="K64" i="27"/>
  <c r="J64" i="27"/>
  <c r="I64" i="27"/>
  <c r="K55" i="27"/>
  <c r="J55" i="27"/>
  <c r="I55" i="27"/>
  <c r="K46" i="27"/>
  <c r="J46" i="27"/>
  <c r="I46" i="27"/>
  <c r="K38" i="27"/>
  <c r="J38" i="27"/>
  <c r="I38" i="27"/>
  <c r="K29" i="27"/>
  <c r="J29" i="27"/>
  <c r="I29" i="27"/>
  <c r="K12" i="27"/>
  <c r="J12" i="27"/>
  <c r="I12" i="27"/>
  <c r="H20" i="27"/>
  <c r="K142" i="26"/>
  <c r="J142" i="26"/>
  <c r="I142" i="26"/>
  <c r="K134" i="26"/>
  <c r="J134" i="26"/>
  <c r="I134" i="26"/>
  <c r="K125" i="26"/>
  <c r="J125" i="26"/>
  <c r="I125" i="26"/>
  <c r="K116" i="26"/>
  <c r="J116" i="26"/>
  <c r="I116" i="26"/>
  <c r="K108" i="26"/>
  <c r="J108" i="26"/>
  <c r="I108" i="26"/>
  <c r="K99" i="26"/>
  <c r="J99" i="26"/>
  <c r="I99" i="26"/>
  <c r="H90" i="26"/>
  <c r="K82" i="26"/>
  <c r="J82" i="26"/>
  <c r="I82" i="26"/>
  <c r="K73" i="26"/>
  <c r="J73" i="26"/>
  <c r="I73" i="26"/>
  <c r="K65" i="26"/>
  <c r="J65" i="26"/>
  <c r="I65" i="26"/>
  <c r="K56" i="26"/>
  <c r="J56" i="26"/>
  <c r="I56" i="26"/>
  <c r="J157" i="26"/>
  <c r="I157" i="26"/>
  <c r="K157" i="26"/>
  <c r="I141" i="26"/>
  <c r="K141" i="26"/>
  <c r="J141" i="26"/>
  <c r="I124" i="26"/>
  <c r="H132" i="26"/>
  <c r="K124" i="26"/>
  <c r="J124" i="26"/>
  <c r="I115" i="26"/>
  <c r="K115" i="26"/>
  <c r="J115" i="26"/>
  <c r="I107" i="26"/>
  <c r="K107" i="26"/>
  <c r="J107" i="26"/>
  <c r="I98" i="26"/>
  <c r="K98" i="26"/>
  <c r="J98" i="26"/>
  <c r="I89" i="26"/>
  <c r="K89" i="26"/>
  <c r="J89" i="26"/>
  <c r="I81" i="26"/>
  <c r="K81" i="26"/>
  <c r="J81" i="26"/>
  <c r="I72" i="26"/>
  <c r="K72" i="26"/>
  <c r="J72" i="26"/>
  <c r="I64" i="26"/>
  <c r="K64" i="26"/>
  <c r="J64" i="26"/>
  <c r="I55" i="26"/>
  <c r="K55" i="26"/>
  <c r="J55" i="26"/>
  <c r="I46" i="26"/>
  <c r="K46" i="26"/>
  <c r="J46" i="26"/>
  <c r="I38" i="26"/>
  <c r="K38" i="26"/>
  <c r="J38" i="26"/>
  <c r="I29" i="26"/>
  <c r="K29" i="26"/>
  <c r="J29" i="26"/>
  <c r="H20" i="26"/>
  <c r="K12" i="26"/>
  <c r="J12" i="26"/>
  <c r="I12" i="26"/>
  <c r="J152" i="26"/>
  <c r="H160" i="26"/>
  <c r="K152" i="26"/>
  <c r="I152" i="26"/>
  <c r="J140" i="26"/>
  <c r="I140" i="26"/>
  <c r="K140" i="26"/>
  <c r="J131" i="26"/>
  <c r="I131" i="26"/>
  <c r="K131" i="26"/>
  <c r="J123" i="26"/>
  <c r="I123" i="26"/>
  <c r="K123" i="26"/>
  <c r="J114" i="26"/>
  <c r="I114" i="26"/>
  <c r="K114" i="26"/>
  <c r="J106" i="26"/>
  <c r="I106" i="26"/>
  <c r="K106" i="26"/>
  <c r="J97" i="26"/>
  <c r="I97" i="26"/>
  <c r="K97" i="26"/>
  <c r="J88" i="26"/>
  <c r="I88" i="26"/>
  <c r="K88" i="26"/>
  <c r="J80" i="26"/>
  <c r="I80" i="26"/>
  <c r="K80" i="26"/>
  <c r="J71" i="26"/>
  <c r="I71" i="26"/>
  <c r="K71" i="26"/>
  <c r="J54" i="26"/>
  <c r="I54" i="26"/>
  <c r="H62" i="26"/>
  <c r="K54" i="26"/>
  <c r="J45" i="26"/>
  <c r="I45" i="26"/>
  <c r="K45" i="26"/>
  <c r="J37" i="26"/>
  <c r="I37" i="26"/>
  <c r="K37" i="26"/>
  <c r="J28" i="26"/>
  <c r="I28" i="26"/>
  <c r="K28" i="26"/>
  <c r="I19" i="26"/>
  <c r="K19" i="26"/>
  <c r="J19" i="26"/>
  <c r="I11" i="26"/>
  <c r="K11" i="26"/>
  <c r="J11" i="26"/>
  <c r="I158" i="26"/>
  <c r="K158" i="26"/>
  <c r="J158" i="26"/>
  <c r="I153" i="26"/>
  <c r="K153" i="26"/>
  <c r="J153" i="26"/>
  <c r="K139" i="26"/>
  <c r="J139" i="26"/>
  <c r="I139" i="26"/>
  <c r="K130" i="26"/>
  <c r="J130" i="26"/>
  <c r="I130" i="26"/>
  <c r="K122" i="26"/>
  <c r="J122" i="26"/>
  <c r="I122" i="26"/>
  <c r="K113" i="26"/>
  <c r="J113" i="26"/>
  <c r="I113" i="26"/>
  <c r="K96" i="26"/>
  <c r="J96" i="26"/>
  <c r="I96" i="26"/>
  <c r="H104" i="26"/>
  <c r="K87" i="26"/>
  <c r="J87" i="26"/>
  <c r="I87" i="26"/>
  <c r="K79" i="26"/>
  <c r="J79" i="26"/>
  <c r="I79" i="26"/>
  <c r="K70" i="26"/>
  <c r="J70" i="26"/>
  <c r="I70" i="26"/>
  <c r="K61" i="26"/>
  <c r="J61" i="26"/>
  <c r="I61" i="26"/>
  <c r="K138" i="26"/>
  <c r="J138" i="26"/>
  <c r="I138" i="26"/>
  <c r="H146" i="26"/>
  <c r="K129" i="26"/>
  <c r="J129" i="26"/>
  <c r="I129" i="26"/>
  <c r="K121" i="26"/>
  <c r="J121" i="26"/>
  <c r="I121" i="26"/>
  <c r="K112" i="26"/>
  <c r="J112" i="26"/>
  <c r="I112" i="26"/>
  <c r="K103" i="26"/>
  <c r="J103" i="26"/>
  <c r="I103" i="26"/>
  <c r="K95" i="26"/>
  <c r="J95" i="26"/>
  <c r="I95" i="26"/>
  <c r="K86" i="26"/>
  <c r="J86" i="26"/>
  <c r="I86" i="26"/>
  <c r="K78" i="26"/>
  <c r="J78" i="26"/>
  <c r="I78" i="26"/>
  <c r="K69" i="26"/>
  <c r="J69" i="26"/>
  <c r="I69" i="26"/>
  <c r="K60" i="26"/>
  <c r="J60" i="26"/>
  <c r="I60" i="26"/>
  <c r="K52" i="26"/>
  <c r="J52" i="26"/>
  <c r="I52" i="26"/>
  <c r="K43" i="26"/>
  <c r="J43" i="26"/>
  <c r="I43" i="26"/>
  <c r="K26" i="26"/>
  <c r="J26" i="26"/>
  <c r="I26" i="26"/>
  <c r="H34" i="26"/>
  <c r="K17" i="26"/>
  <c r="J17" i="26"/>
  <c r="I17" i="26"/>
  <c r="K148" i="26"/>
  <c r="J148" i="26"/>
  <c r="I148" i="26"/>
  <c r="K145" i="26"/>
  <c r="J145" i="26"/>
  <c r="I145" i="26"/>
  <c r="K137" i="26"/>
  <c r="J137" i="26"/>
  <c r="I137" i="26"/>
  <c r="K128" i="26"/>
  <c r="J128" i="26"/>
  <c r="I128" i="26"/>
  <c r="K120" i="26"/>
  <c r="J120" i="26"/>
  <c r="I120" i="26"/>
  <c r="K111" i="26"/>
  <c r="J111" i="26"/>
  <c r="I111" i="26"/>
  <c r="K102" i="26"/>
  <c r="J102" i="26"/>
  <c r="I102" i="26"/>
  <c r="K94" i="26"/>
  <c r="J94" i="26"/>
  <c r="I94" i="26"/>
  <c r="K85" i="26"/>
  <c r="J85" i="26"/>
  <c r="I85" i="26"/>
  <c r="K68" i="26"/>
  <c r="J68" i="26"/>
  <c r="I68" i="26"/>
  <c r="H76" i="26"/>
  <c r="K59" i="26"/>
  <c r="J59" i="26"/>
  <c r="I59" i="26"/>
  <c r="K51" i="26"/>
  <c r="J51" i="26"/>
  <c r="I51" i="26"/>
  <c r="K42" i="26"/>
  <c r="J42" i="26"/>
  <c r="I42" i="26"/>
  <c r="K33" i="26"/>
  <c r="J33" i="26"/>
  <c r="I33" i="26"/>
  <c r="K25" i="26"/>
  <c r="J25" i="26"/>
  <c r="I25" i="26"/>
  <c r="K155" i="26"/>
  <c r="J155" i="26"/>
  <c r="I155" i="26"/>
  <c r="J149" i="26"/>
  <c r="K149" i="26"/>
  <c r="I149" i="26"/>
  <c r="K144" i="26"/>
  <c r="J144" i="26"/>
  <c r="I144" i="26"/>
  <c r="K136" i="26"/>
  <c r="J136" i="26"/>
  <c r="I136" i="26"/>
  <c r="K127" i="26"/>
  <c r="J127" i="26"/>
  <c r="I127" i="26"/>
  <c r="K110" i="26"/>
  <c r="J110" i="26"/>
  <c r="I110" i="26"/>
  <c r="H118" i="26"/>
  <c r="K101" i="26"/>
  <c r="J101" i="26"/>
  <c r="I101" i="26"/>
  <c r="K93" i="26"/>
  <c r="J93" i="26"/>
  <c r="I93" i="26"/>
  <c r="K84" i="26"/>
  <c r="J84" i="26"/>
  <c r="I84" i="26"/>
  <c r="K75" i="26"/>
  <c r="J75" i="26"/>
  <c r="I75" i="26"/>
  <c r="K67" i="26"/>
  <c r="J67" i="26"/>
  <c r="I67" i="26"/>
  <c r="K58" i="26"/>
  <c r="J58" i="26"/>
  <c r="I58" i="26"/>
  <c r="K50" i="26"/>
  <c r="J50" i="26"/>
  <c r="I50" i="26"/>
  <c r="K41" i="26"/>
  <c r="J41" i="26"/>
  <c r="I41" i="26"/>
  <c r="K32" i="26"/>
  <c r="J32" i="26"/>
  <c r="I32" i="26"/>
  <c r="K24" i="26"/>
  <c r="J24" i="26"/>
  <c r="I24" i="26"/>
  <c r="J15" i="26"/>
  <c r="I15" i="26"/>
  <c r="K15" i="26"/>
  <c r="K151" i="26"/>
  <c r="I151" i="26"/>
  <c r="J151" i="26"/>
  <c r="K159" i="26"/>
  <c r="J159" i="26"/>
  <c r="I159" i="26"/>
  <c r="K154" i="26"/>
  <c r="J154" i="26"/>
  <c r="I154" i="26"/>
  <c r="N54" i="24"/>
  <c r="N53" i="24"/>
  <c r="K149" i="22"/>
  <c r="L149" i="22"/>
  <c r="J149" i="22"/>
  <c r="K131" i="22"/>
  <c r="L131" i="22"/>
  <c r="J131" i="22"/>
  <c r="L130" i="22"/>
  <c r="K130" i="22"/>
  <c r="J130" i="22"/>
  <c r="K127" i="22"/>
  <c r="L127" i="22"/>
  <c r="J127" i="22"/>
  <c r="L123" i="22"/>
  <c r="K123" i="22"/>
  <c r="J123" i="22"/>
  <c r="L118" i="22"/>
  <c r="K118" i="22"/>
  <c r="J118" i="22"/>
  <c r="L114" i="22"/>
  <c r="J114" i="22"/>
  <c r="K114" i="22"/>
  <c r="L110" i="22"/>
  <c r="K110" i="22"/>
  <c r="J110" i="22"/>
  <c r="L101" i="22"/>
  <c r="K101" i="22"/>
  <c r="J101" i="22"/>
  <c r="I105" i="22"/>
  <c r="L97" i="22"/>
  <c r="J97" i="22"/>
  <c r="K97" i="22"/>
  <c r="L93" i="22"/>
  <c r="K93" i="22"/>
  <c r="J93" i="22"/>
  <c r="L88" i="22"/>
  <c r="K88" i="22"/>
  <c r="J88" i="22"/>
  <c r="L84" i="22"/>
  <c r="K84" i="22"/>
  <c r="J84" i="22"/>
  <c r="L80" i="22"/>
  <c r="J80" i="22"/>
  <c r="K80" i="22"/>
  <c r="L75" i="22"/>
  <c r="K75" i="22"/>
  <c r="J75" i="22"/>
  <c r="L71" i="22"/>
  <c r="K71" i="22"/>
  <c r="J71" i="22"/>
  <c r="L67" i="22"/>
  <c r="K67" i="22"/>
  <c r="J67" i="22"/>
  <c r="L62" i="22"/>
  <c r="J62" i="22"/>
  <c r="K62" i="22"/>
  <c r="L58" i="22"/>
  <c r="K58" i="22"/>
  <c r="J58" i="22"/>
  <c r="L54" i="22"/>
  <c r="K54" i="22"/>
  <c r="J54" i="22"/>
  <c r="L45" i="22"/>
  <c r="J45" i="22"/>
  <c r="K45" i="22"/>
  <c r="I49" i="22"/>
  <c r="L41" i="22"/>
  <c r="K41" i="22"/>
  <c r="J41" i="22"/>
  <c r="L37" i="22"/>
  <c r="K37" i="22"/>
  <c r="J37" i="22"/>
  <c r="L32" i="22"/>
  <c r="K32" i="22"/>
  <c r="J32" i="22"/>
  <c r="L28" i="22"/>
  <c r="K28" i="22"/>
  <c r="J28" i="22"/>
  <c r="L24" i="22"/>
  <c r="K24" i="22"/>
  <c r="J24" i="22"/>
  <c r="L20" i="22"/>
  <c r="K20" i="22"/>
  <c r="J20" i="22"/>
  <c r="L12" i="22"/>
  <c r="K12" i="22"/>
  <c r="J12" i="22"/>
  <c r="X9" i="22"/>
  <c r="W9" i="22"/>
  <c r="V9" i="22"/>
  <c r="J17" i="22"/>
  <c r="L17" i="22"/>
  <c r="K17" i="22"/>
  <c r="V14" i="22"/>
  <c r="X14" i="22"/>
  <c r="W14" i="22"/>
  <c r="J9" i="22"/>
  <c r="L9" i="22"/>
  <c r="K9" i="22"/>
  <c r="I183" i="24"/>
  <c r="I95" i="24"/>
  <c r="I205" i="24"/>
  <c r="I117" i="24"/>
  <c r="I51" i="24"/>
  <c r="I227" i="24"/>
  <c r="I139" i="24"/>
  <c r="I73" i="24"/>
  <c r="I253" i="24"/>
  <c r="G7" i="24"/>
  <c r="I29" i="24"/>
  <c r="I161" i="24"/>
  <c r="L83" i="24"/>
  <c r="L79" i="24"/>
  <c r="L76" i="24"/>
  <c r="L86" i="24"/>
  <c r="L82" i="24"/>
  <c r="L78" i="24"/>
  <c r="L85" i="24"/>
  <c r="L81" i="24"/>
  <c r="L77" i="24"/>
  <c r="L75" i="24"/>
  <c r="L84" i="24"/>
  <c r="L80" i="24"/>
  <c r="K153" i="22"/>
  <c r="I161" i="22"/>
  <c r="L153" i="22"/>
  <c r="J153" i="22"/>
  <c r="K152" i="22"/>
  <c r="J152" i="22"/>
  <c r="L152" i="22"/>
  <c r="K136" i="22"/>
  <c r="L136" i="22"/>
  <c r="J136" i="22"/>
  <c r="K135" i="22"/>
  <c r="J135" i="22"/>
  <c r="L135" i="22"/>
  <c r="K126" i="22"/>
  <c r="J126" i="22"/>
  <c r="L126" i="22"/>
  <c r="K122" i="22"/>
  <c r="J122" i="22"/>
  <c r="L122" i="22"/>
  <c r="K117" i="22"/>
  <c r="J117" i="22"/>
  <c r="L117" i="22"/>
  <c r="K113" i="22"/>
  <c r="J113" i="22"/>
  <c r="L113" i="22"/>
  <c r="K109" i="22"/>
  <c r="J109" i="22"/>
  <c r="L109" i="22"/>
  <c r="K104" i="22"/>
  <c r="J104" i="22"/>
  <c r="L104" i="22"/>
  <c r="K100" i="22"/>
  <c r="J100" i="22"/>
  <c r="L100" i="22"/>
  <c r="K96" i="22"/>
  <c r="J96" i="22"/>
  <c r="L96" i="22"/>
  <c r="K87" i="22"/>
  <c r="J87" i="22"/>
  <c r="L87" i="22"/>
  <c r="K83" i="22"/>
  <c r="J83" i="22"/>
  <c r="I91" i="22"/>
  <c r="L83" i="22"/>
  <c r="K79" i="22"/>
  <c r="J79" i="22"/>
  <c r="L79" i="22"/>
  <c r="K74" i="22"/>
  <c r="J74" i="22"/>
  <c r="L74" i="22"/>
  <c r="K70" i="22"/>
  <c r="J70" i="22"/>
  <c r="L70" i="22"/>
  <c r="K66" i="22"/>
  <c r="J66" i="22"/>
  <c r="L66" i="22"/>
  <c r="K61" i="22"/>
  <c r="J61" i="22"/>
  <c r="L61" i="22"/>
  <c r="K57" i="22"/>
  <c r="J57" i="22"/>
  <c r="L57" i="22"/>
  <c r="L19" i="22"/>
  <c r="K19" i="22"/>
  <c r="J19" i="22"/>
  <c r="X16" i="22"/>
  <c r="W16" i="22"/>
  <c r="V16" i="22"/>
  <c r="L11" i="22"/>
  <c r="K11" i="22"/>
  <c r="J11" i="22"/>
  <c r="K157" i="22"/>
  <c r="L157" i="22"/>
  <c r="J157" i="22"/>
  <c r="L156" i="22"/>
  <c r="K156" i="22"/>
  <c r="J156" i="22"/>
  <c r="K140" i="22"/>
  <c r="L140" i="22"/>
  <c r="J140" i="22"/>
  <c r="I147" i="22"/>
  <c r="L139" i="22"/>
  <c r="K139" i="22"/>
  <c r="J139" i="22"/>
  <c r="I133" i="22"/>
  <c r="L125" i="22"/>
  <c r="K125" i="22"/>
  <c r="J125" i="22"/>
  <c r="L121" i="22"/>
  <c r="K121" i="22"/>
  <c r="J121" i="22"/>
  <c r="L116" i="22"/>
  <c r="K116" i="22"/>
  <c r="J116" i="22"/>
  <c r="L112" i="22"/>
  <c r="K112" i="22"/>
  <c r="J112" i="22"/>
  <c r="L108" i="22"/>
  <c r="K108" i="22"/>
  <c r="J108" i="22"/>
  <c r="L103" i="22"/>
  <c r="K103" i="22"/>
  <c r="J103" i="22"/>
  <c r="L99" i="22"/>
  <c r="K99" i="22"/>
  <c r="J99" i="22"/>
  <c r="L95" i="22"/>
  <c r="K95" i="22"/>
  <c r="J95" i="22"/>
  <c r="L90" i="22"/>
  <c r="K90" i="22"/>
  <c r="J90" i="22"/>
  <c r="L86" i="22"/>
  <c r="K86" i="22"/>
  <c r="J86" i="22"/>
  <c r="L82" i="22"/>
  <c r="K82" i="22"/>
  <c r="J82" i="22"/>
  <c r="L73" i="22"/>
  <c r="K73" i="22"/>
  <c r="J73" i="22"/>
  <c r="L69" i="22"/>
  <c r="K69" i="22"/>
  <c r="J69" i="22"/>
  <c r="I77" i="22"/>
  <c r="L65" i="22"/>
  <c r="K65" i="22"/>
  <c r="J65" i="22"/>
  <c r="L60" i="22"/>
  <c r="K60" i="22"/>
  <c r="J60" i="22"/>
  <c r="L56" i="22"/>
  <c r="K56" i="22"/>
  <c r="J56" i="22"/>
  <c r="L52" i="22"/>
  <c r="K52" i="22"/>
  <c r="J52" i="22"/>
  <c r="L47" i="22"/>
  <c r="K47" i="22"/>
  <c r="J47" i="22"/>
  <c r="L43" i="22"/>
  <c r="K43" i="22"/>
  <c r="J43" i="22"/>
  <c r="L39" i="22"/>
  <c r="K39" i="22"/>
  <c r="J39" i="22"/>
  <c r="L34" i="22"/>
  <c r="K34" i="22"/>
  <c r="J34" i="22"/>
  <c r="L30" i="22"/>
  <c r="J30" i="22"/>
  <c r="K30" i="22"/>
  <c r="L26" i="22"/>
  <c r="J26" i="22"/>
  <c r="K26" i="22"/>
  <c r="L16" i="22"/>
  <c r="J16" i="22"/>
  <c r="K16" i="22"/>
  <c r="X13" i="22"/>
  <c r="V13" i="22"/>
  <c r="U21" i="22"/>
  <c r="W13" i="22"/>
  <c r="W18" i="22"/>
  <c r="V18" i="22"/>
  <c r="X18" i="22"/>
  <c r="K13" i="22"/>
  <c r="J13" i="22"/>
  <c r="I21" i="22"/>
  <c r="L13" i="22"/>
  <c r="W10" i="22"/>
  <c r="V10" i="22"/>
  <c r="X10" i="22"/>
  <c r="L128" i="22"/>
  <c r="J128" i="22"/>
  <c r="K128" i="22"/>
  <c r="K132" i="22"/>
  <c r="J132" i="22"/>
  <c r="L132" i="22"/>
  <c r="K137" i="22"/>
  <c r="L137" i="22"/>
  <c r="J137" i="22"/>
  <c r="K141" i="22"/>
  <c r="L141" i="22"/>
  <c r="J141" i="22"/>
  <c r="K145" i="22"/>
  <c r="L145" i="22"/>
  <c r="J145" i="22"/>
  <c r="K150" i="22"/>
  <c r="J150" i="22"/>
  <c r="L150" i="22"/>
  <c r="K154" i="22"/>
  <c r="L154" i="22"/>
  <c r="J154" i="22"/>
  <c r="K158" i="22"/>
  <c r="L158" i="22"/>
  <c r="J158" i="22"/>
  <c r="L129" i="22"/>
  <c r="K129" i="22"/>
  <c r="J129" i="22"/>
  <c r="L138" i="22"/>
  <c r="K138" i="22"/>
  <c r="J138" i="22"/>
  <c r="L142" i="22"/>
  <c r="K142" i="22"/>
  <c r="J142" i="22"/>
  <c r="L146" i="22"/>
  <c r="J146" i="22"/>
  <c r="K146" i="22"/>
  <c r="K151" i="22"/>
  <c r="J151" i="22"/>
  <c r="L151" i="22"/>
  <c r="L155" i="22"/>
  <c r="K155" i="22"/>
  <c r="J155" i="22"/>
  <c r="L159" i="22"/>
  <c r="K159" i="22"/>
  <c r="J159" i="22"/>
  <c r="I143" i="21"/>
  <c r="H143" i="21"/>
  <c r="I130" i="21"/>
  <c r="H130" i="21"/>
  <c r="I127" i="21"/>
  <c r="H127" i="21"/>
  <c r="I74" i="21"/>
  <c r="H74" i="21"/>
  <c r="I59" i="21"/>
  <c r="H59" i="21"/>
  <c r="G50" i="21"/>
  <c r="H42" i="21"/>
  <c r="I42" i="21"/>
  <c r="I33" i="21"/>
  <c r="H33" i="21"/>
  <c r="I25" i="21"/>
  <c r="H25" i="21"/>
  <c r="Q15" i="21"/>
  <c r="R15" i="21"/>
  <c r="R11" i="21"/>
  <c r="Q11" i="21"/>
  <c r="I156" i="21"/>
  <c r="H156" i="21"/>
  <c r="I153" i="21"/>
  <c r="H153" i="21"/>
  <c r="I100" i="21"/>
  <c r="H100" i="21"/>
  <c r="I87" i="21"/>
  <c r="H87" i="21"/>
  <c r="I84" i="21"/>
  <c r="H84" i="21"/>
  <c r="G92" i="21"/>
  <c r="H60" i="21"/>
  <c r="I60" i="21"/>
  <c r="I152" i="21"/>
  <c r="H152" i="21"/>
  <c r="I139" i="21"/>
  <c r="H139" i="21"/>
  <c r="I136" i="21"/>
  <c r="H136" i="21"/>
  <c r="I83" i="21"/>
  <c r="H83" i="21"/>
  <c r="I70" i="21"/>
  <c r="H70" i="21"/>
  <c r="G78" i="21"/>
  <c r="I67" i="21"/>
  <c r="H67" i="21"/>
  <c r="I62" i="21"/>
  <c r="H62" i="21"/>
  <c r="I54" i="21"/>
  <c r="H54" i="21"/>
  <c r="I45" i="21"/>
  <c r="H45" i="21"/>
  <c r="I161" i="21"/>
  <c r="H161" i="21"/>
  <c r="I109" i="21"/>
  <c r="H109" i="21"/>
  <c r="I96" i="21"/>
  <c r="H96" i="21"/>
  <c r="H63" i="21"/>
  <c r="I63" i="21"/>
  <c r="I55" i="21"/>
  <c r="H55" i="21"/>
  <c r="H46" i="21"/>
  <c r="I46" i="21"/>
  <c r="H38" i="21"/>
  <c r="I38" i="21"/>
  <c r="H29" i="21"/>
  <c r="I29" i="21"/>
  <c r="Q21" i="21"/>
  <c r="R21" i="21"/>
  <c r="Q17" i="21"/>
  <c r="R17" i="21"/>
  <c r="Q13" i="21"/>
  <c r="R13" i="21"/>
  <c r="I73" i="21"/>
  <c r="H73" i="21"/>
  <c r="I82" i="21"/>
  <c r="H82" i="21"/>
  <c r="I90" i="21"/>
  <c r="H90" i="21"/>
  <c r="I99" i="21"/>
  <c r="H99" i="21"/>
  <c r="I108" i="21"/>
  <c r="H108" i="21"/>
  <c r="I116" i="21"/>
  <c r="H116" i="21"/>
  <c r="I125" i="21"/>
  <c r="H125" i="21"/>
  <c r="I133" i="21"/>
  <c r="H133" i="21"/>
  <c r="I142" i="21"/>
  <c r="H142" i="21"/>
  <c r="I151" i="21"/>
  <c r="H151" i="21"/>
  <c r="I159" i="21"/>
  <c r="H159" i="21"/>
  <c r="H72" i="21"/>
  <c r="I72" i="21"/>
  <c r="H81" i="21"/>
  <c r="I81" i="21"/>
  <c r="H89" i="21"/>
  <c r="I89" i="21"/>
  <c r="H98" i="21"/>
  <c r="G106" i="21"/>
  <c r="I98" i="21"/>
  <c r="H115" i="21"/>
  <c r="I115" i="21"/>
  <c r="H124" i="21"/>
  <c r="I124" i="21"/>
  <c r="H132" i="21"/>
  <c r="I132" i="21"/>
  <c r="H141" i="21"/>
  <c r="I141" i="21"/>
  <c r="H150" i="21"/>
  <c r="I150" i="21"/>
  <c r="H158" i="21"/>
  <c r="I158" i="21"/>
  <c r="I71" i="21"/>
  <c r="H71" i="21"/>
  <c r="I80" i="21"/>
  <c r="H80" i="21"/>
  <c r="I88" i="21"/>
  <c r="H88" i="21"/>
  <c r="I97" i="21"/>
  <c r="H97" i="21"/>
  <c r="I105" i="21"/>
  <c r="H105" i="21"/>
  <c r="I114" i="21"/>
  <c r="H114" i="21"/>
  <c r="I123" i="21"/>
  <c r="H123" i="21"/>
  <c r="I131" i="21"/>
  <c r="H131" i="21"/>
  <c r="I140" i="21"/>
  <c r="G148" i="21"/>
  <c r="H140" i="21"/>
  <c r="I157" i="21"/>
  <c r="H157" i="21"/>
  <c r="H69" i="21"/>
  <c r="I69" i="21"/>
  <c r="H77" i="21"/>
  <c r="I77" i="21"/>
  <c r="H86" i="21"/>
  <c r="I86" i="21"/>
  <c r="H95" i="21"/>
  <c r="I95" i="21"/>
  <c r="H103" i="21"/>
  <c r="I103" i="21"/>
  <c r="H112" i="21"/>
  <c r="G120" i="21"/>
  <c r="I112" i="21"/>
  <c r="H129" i="21"/>
  <c r="I129" i="21"/>
  <c r="H138" i="21"/>
  <c r="I138" i="21"/>
  <c r="H146" i="21"/>
  <c r="I146" i="21"/>
  <c r="H155" i="21"/>
  <c r="I155" i="21"/>
  <c r="H68" i="21"/>
  <c r="I68" i="21"/>
  <c r="I76" i="21"/>
  <c r="H76" i="21"/>
  <c r="I85" i="21"/>
  <c r="H85" i="21"/>
  <c r="I94" i="21"/>
  <c r="H94" i="21"/>
  <c r="I102" i="21"/>
  <c r="H102" i="21"/>
  <c r="I111" i="21"/>
  <c r="H111" i="21"/>
  <c r="I119" i="21"/>
  <c r="H119" i="21"/>
  <c r="I128" i="21"/>
  <c r="H128" i="21"/>
  <c r="H137" i="21"/>
  <c r="I137" i="21"/>
  <c r="I145" i="21"/>
  <c r="H145" i="21"/>
  <c r="G162" i="21"/>
  <c r="I154" i="21"/>
  <c r="H154" i="21"/>
  <c r="I118" i="21"/>
  <c r="H118" i="21"/>
  <c r="I66" i="21"/>
  <c r="H66" i="21"/>
  <c r="G64" i="21"/>
  <c r="I56" i="21"/>
  <c r="H56" i="21"/>
  <c r="R19" i="21"/>
  <c r="Q19" i="21"/>
  <c r="Y156" i="19"/>
  <c r="X156" i="19"/>
  <c r="R151" i="19"/>
  <c r="Q151" i="19"/>
  <c r="P151" i="19"/>
  <c r="I145" i="19"/>
  <c r="H145" i="19"/>
  <c r="Y139" i="19"/>
  <c r="X139" i="19"/>
  <c r="W147" i="19"/>
  <c r="Y111" i="19"/>
  <c r="X111" i="19"/>
  <c r="W119" i="19"/>
  <c r="I100" i="19"/>
  <c r="H100" i="19"/>
  <c r="Y94" i="19"/>
  <c r="X94" i="19"/>
  <c r="W93" i="19"/>
  <c r="Q88" i="19"/>
  <c r="P88" i="19"/>
  <c r="Y85" i="19"/>
  <c r="X85" i="19"/>
  <c r="I83" i="19"/>
  <c r="H83" i="19"/>
  <c r="G91" i="19"/>
  <c r="Q80" i="19"/>
  <c r="P80" i="19"/>
  <c r="O79" i="19"/>
  <c r="Q48" i="19"/>
  <c r="P48" i="19"/>
  <c r="Y45" i="19"/>
  <c r="X45" i="19"/>
  <c r="I43" i="19"/>
  <c r="H43" i="19"/>
  <c r="Q40" i="19"/>
  <c r="P40" i="19"/>
  <c r="I34" i="19"/>
  <c r="H34" i="19"/>
  <c r="Y32" i="19"/>
  <c r="X32" i="19"/>
  <c r="Q31" i="19"/>
  <c r="P31" i="19"/>
  <c r="I30" i="19"/>
  <c r="H30" i="19"/>
  <c r="Y28" i="19"/>
  <c r="X28" i="19"/>
  <c r="Q27" i="19"/>
  <c r="O35" i="19"/>
  <c r="P27" i="19"/>
  <c r="I26" i="19"/>
  <c r="H26" i="19"/>
  <c r="Y24" i="19"/>
  <c r="W23" i="19"/>
  <c r="X24" i="19"/>
  <c r="Y19" i="19"/>
  <c r="X19" i="19"/>
  <c r="Q18" i="19"/>
  <c r="P18" i="19"/>
  <c r="I17" i="19"/>
  <c r="H17" i="19"/>
  <c r="Y15" i="19"/>
  <c r="X15" i="19"/>
  <c r="I14" i="19"/>
  <c r="H14" i="19"/>
  <c r="W21" i="19"/>
  <c r="Y13" i="19"/>
  <c r="X13" i="19"/>
  <c r="O21" i="19"/>
  <c r="Q13" i="19"/>
  <c r="P13" i="19"/>
  <c r="G21" i="19"/>
  <c r="I13" i="19"/>
  <c r="H13" i="19"/>
  <c r="Y12" i="19"/>
  <c r="X12" i="19"/>
  <c r="Q12" i="19"/>
  <c r="P12" i="19"/>
  <c r="I12" i="19"/>
  <c r="H12" i="19"/>
  <c r="Y11" i="19"/>
  <c r="X11" i="19"/>
  <c r="Q11" i="19"/>
  <c r="P11" i="19"/>
  <c r="I11" i="19"/>
  <c r="H11" i="19"/>
  <c r="W9" i="19"/>
  <c r="Y10" i="19"/>
  <c r="X10" i="19"/>
  <c r="O9" i="19"/>
  <c r="R10" i="19" s="1"/>
  <c r="Q10" i="19"/>
  <c r="P10" i="19"/>
  <c r="G9" i="19"/>
  <c r="J159" i="19" s="1"/>
  <c r="I10" i="19"/>
  <c r="H10" i="19"/>
  <c r="Y97" i="19"/>
  <c r="X97" i="19"/>
  <c r="W105" i="19"/>
  <c r="Y114" i="19"/>
  <c r="X114" i="19"/>
  <c r="Y117" i="19"/>
  <c r="X117" i="19"/>
  <c r="Y122" i="19"/>
  <c r="X122" i="19"/>
  <c r="W121" i="19"/>
  <c r="Y124" i="19"/>
  <c r="X124" i="19"/>
  <c r="Y126" i="19"/>
  <c r="X126" i="19"/>
  <c r="Y128" i="19"/>
  <c r="X128" i="19"/>
  <c r="Y130" i="19"/>
  <c r="X130" i="19"/>
  <c r="Y136" i="19"/>
  <c r="X136" i="19"/>
  <c r="W135" i="19"/>
  <c r="Y144" i="19"/>
  <c r="X144" i="19"/>
  <c r="Y153" i="19"/>
  <c r="X153" i="19"/>
  <c r="W161" i="19"/>
  <c r="Y80" i="19"/>
  <c r="W79" i="19"/>
  <c r="X80" i="19"/>
  <c r="Y84" i="19"/>
  <c r="X84" i="19"/>
  <c r="Y88" i="19"/>
  <c r="X88" i="19"/>
  <c r="Y96" i="19"/>
  <c r="X96" i="19"/>
  <c r="Y104" i="19"/>
  <c r="X104" i="19"/>
  <c r="Y113" i="19"/>
  <c r="X113" i="19"/>
  <c r="Y137" i="19"/>
  <c r="X137" i="19"/>
  <c r="Y145" i="19"/>
  <c r="X145" i="19"/>
  <c r="Y154" i="19"/>
  <c r="X154" i="19"/>
  <c r="Y101" i="19"/>
  <c r="X101" i="19"/>
  <c r="Y110" i="19"/>
  <c r="X110" i="19"/>
  <c r="Y116" i="19"/>
  <c r="X116" i="19"/>
  <c r="Y118" i="19"/>
  <c r="X118" i="19"/>
  <c r="Y123" i="19"/>
  <c r="X123" i="19"/>
  <c r="Y125" i="19"/>
  <c r="X125" i="19"/>
  <c r="W133" i="19"/>
  <c r="Y127" i="19"/>
  <c r="X127" i="19"/>
  <c r="Y129" i="19"/>
  <c r="X129" i="19"/>
  <c r="Y131" i="19"/>
  <c r="X131" i="19"/>
  <c r="Y140" i="19"/>
  <c r="X140" i="19"/>
  <c r="Y157" i="19"/>
  <c r="X157" i="19"/>
  <c r="Y82" i="19"/>
  <c r="X82" i="19"/>
  <c r="Y86" i="19"/>
  <c r="X86" i="19"/>
  <c r="Y90" i="19"/>
  <c r="X90" i="19"/>
  <c r="Y100" i="19"/>
  <c r="X100" i="19"/>
  <c r="Y109" i="19"/>
  <c r="X109" i="19"/>
  <c r="Y132" i="19"/>
  <c r="X132" i="19"/>
  <c r="Y141" i="19"/>
  <c r="X141" i="19"/>
  <c r="Y150" i="19"/>
  <c r="X150" i="19"/>
  <c r="W149" i="19"/>
  <c r="Y158" i="19"/>
  <c r="X158" i="19"/>
  <c r="R100" i="19"/>
  <c r="Q100" i="19"/>
  <c r="P100" i="19"/>
  <c r="R109" i="19"/>
  <c r="Q109" i="19"/>
  <c r="P109" i="19"/>
  <c r="R116" i="19"/>
  <c r="Q116" i="19"/>
  <c r="P116" i="19"/>
  <c r="R118" i="19"/>
  <c r="Q118" i="19"/>
  <c r="P118" i="19"/>
  <c r="R123" i="19"/>
  <c r="Q123" i="19"/>
  <c r="P123" i="19"/>
  <c r="R125" i="19"/>
  <c r="Q125" i="19"/>
  <c r="P125" i="19"/>
  <c r="O133" i="19"/>
  <c r="R127" i="19"/>
  <c r="Q127" i="19"/>
  <c r="P127" i="19"/>
  <c r="R129" i="19"/>
  <c r="Q129" i="19"/>
  <c r="P129" i="19"/>
  <c r="R131" i="19"/>
  <c r="Q131" i="19"/>
  <c r="P131" i="19"/>
  <c r="R139" i="19"/>
  <c r="Q139" i="19"/>
  <c r="P139" i="19"/>
  <c r="O147" i="19"/>
  <c r="R156" i="19"/>
  <c r="Q156" i="19"/>
  <c r="P156" i="19"/>
  <c r="R83" i="19"/>
  <c r="Q83" i="19"/>
  <c r="O91" i="19"/>
  <c r="P83" i="19"/>
  <c r="R87" i="19"/>
  <c r="Q87" i="19"/>
  <c r="P87" i="19"/>
  <c r="R99" i="19"/>
  <c r="Q99" i="19"/>
  <c r="P99" i="19"/>
  <c r="R108" i="19"/>
  <c r="Q108" i="19"/>
  <c r="P108" i="19"/>
  <c r="O107" i="19"/>
  <c r="R140" i="19"/>
  <c r="Q140" i="19"/>
  <c r="P140" i="19"/>
  <c r="R157" i="19"/>
  <c r="Q157" i="19"/>
  <c r="P157" i="19"/>
  <c r="Q76" i="19"/>
  <c r="P76" i="19"/>
  <c r="R76" i="19"/>
  <c r="R96" i="19"/>
  <c r="Q96" i="19"/>
  <c r="P96" i="19"/>
  <c r="R104" i="19"/>
  <c r="Q104" i="19"/>
  <c r="P104" i="19"/>
  <c r="R113" i="19"/>
  <c r="Q113" i="19"/>
  <c r="P113" i="19"/>
  <c r="R117" i="19"/>
  <c r="Q117" i="19"/>
  <c r="P117" i="19"/>
  <c r="R122" i="19"/>
  <c r="Q122" i="19"/>
  <c r="P122" i="19"/>
  <c r="O121" i="19"/>
  <c r="R124" i="19"/>
  <c r="Q124" i="19"/>
  <c r="P124" i="19"/>
  <c r="R126" i="19"/>
  <c r="Q126" i="19"/>
  <c r="P126" i="19"/>
  <c r="R128" i="19"/>
  <c r="Q128" i="19"/>
  <c r="P128" i="19"/>
  <c r="R130" i="19"/>
  <c r="Q130" i="19"/>
  <c r="P130" i="19"/>
  <c r="R143" i="19"/>
  <c r="Q143" i="19"/>
  <c r="P143" i="19"/>
  <c r="R152" i="19"/>
  <c r="Q152" i="19"/>
  <c r="P152" i="19"/>
  <c r="R160" i="19"/>
  <c r="Q160" i="19"/>
  <c r="P160" i="19"/>
  <c r="R81" i="19"/>
  <c r="Q81" i="19"/>
  <c r="P81" i="19"/>
  <c r="R85" i="19"/>
  <c r="Q85" i="19"/>
  <c r="P85" i="19"/>
  <c r="R89" i="19"/>
  <c r="Q89" i="19"/>
  <c r="P89" i="19"/>
  <c r="R94" i="19"/>
  <c r="Q94" i="19"/>
  <c r="P94" i="19"/>
  <c r="O93" i="19"/>
  <c r="R95" i="19"/>
  <c r="Q95" i="19"/>
  <c r="P95" i="19"/>
  <c r="R103" i="19"/>
  <c r="Q103" i="19"/>
  <c r="P103" i="19"/>
  <c r="R112" i="19"/>
  <c r="Q112" i="19"/>
  <c r="P112" i="19"/>
  <c r="R136" i="19"/>
  <c r="Q136" i="19"/>
  <c r="P136" i="19"/>
  <c r="O135" i="19"/>
  <c r="R144" i="19"/>
  <c r="Q144" i="19"/>
  <c r="P144" i="19"/>
  <c r="R153" i="19"/>
  <c r="Q153" i="19"/>
  <c r="P153" i="19"/>
  <c r="O161" i="19"/>
  <c r="I95" i="19"/>
  <c r="H95" i="19"/>
  <c r="I103" i="19"/>
  <c r="H103" i="19"/>
  <c r="I112" i="19"/>
  <c r="H112" i="19"/>
  <c r="I117" i="19"/>
  <c r="H117" i="19"/>
  <c r="I122" i="19"/>
  <c r="H122" i="19"/>
  <c r="G121" i="19"/>
  <c r="I124" i="19"/>
  <c r="H124" i="19"/>
  <c r="I126" i="19"/>
  <c r="H126" i="19"/>
  <c r="I128" i="19"/>
  <c r="H128" i="19"/>
  <c r="I130" i="19"/>
  <c r="H130" i="19"/>
  <c r="I142" i="19"/>
  <c r="H142" i="19"/>
  <c r="I151" i="19"/>
  <c r="H151" i="19"/>
  <c r="I159" i="19"/>
  <c r="H159" i="19"/>
  <c r="J82" i="19"/>
  <c r="I82" i="19"/>
  <c r="H82" i="19"/>
  <c r="I86" i="19"/>
  <c r="H86" i="19"/>
  <c r="I90" i="19"/>
  <c r="H90" i="19"/>
  <c r="I102" i="19"/>
  <c r="H102" i="19"/>
  <c r="I111" i="19"/>
  <c r="G119" i="19"/>
  <c r="H111" i="19"/>
  <c r="J143" i="19"/>
  <c r="I143" i="19"/>
  <c r="H143" i="19"/>
  <c r="I152" i="19"/>
  <c r="H152" i="19"/>
  <c r="I160" i="19"/>
  <c r="H160" i="19"/>
  <c r="I80" i="19"/>
  <c r="H80" i="19"/>
  <c r="G79" i="19"/>
  <c r="I99" i="19"/>
  <c r="H99" i="19"/>
  <c r="J108" i="19"/>
  <c r="I108" i="19"/>
  <c r="H108" i="19"/>
  <c r="G107" i="19"/>
  <c r="I116" i="19"/>
  <c r="H116" i="19"/>
  <c r="I118" i="19"/>
  <c r="H118" i="19"/>
  <c r="I123" i="19"/>
  <c r="H123" i="19"/>
  <c r="I125" i="19"/>
  <c r="H125" i="19"/>
  <c r="G133" i="19"/>
  <c r="I127" i="19"/>
  <c r="H127" i="19"/>
  <c r="I129" i="19"/>
  <c r="H129" i="19"/>
  <c r="I131" i="19"/>
  <c r="H131" i="19"/>
  <c r="I138" i="19"/>
  <c r="H138" i="19"/>
  <c r="I146" i="19"/>
  <c r="H146" i="19"/>
  <c r="J155" i="19"/>
  <c r="I155" i="19"/>
  <c r="H155" i="19"/>
  <c r="I76" i="19"/>
  <c r="H76" i="19"/>
  <c r="I84" i="19"/>
  <c r="H84" i="19"/>
  <c r="I88" i="19"/>
  <c r="H88" i="19"/>
  <c r="I98" i="19"/>
  <c r="H98" i="19"/>
  <c r="I115" i="19"/>
  <c r="H115" i="19"/>
  <c r="I139" i="19"/>
  <c r="H139" i="19"/>
  <c r="G147" i="19"/>
  <c r="I156" i="19"/>
  <c r="H156" i="19"/>
  <c r="R10" i="21"/>
  <c r="Q10" i="21"/>
  <c r="R141" i="19"/>
  <c r="Q141" i="19"/>
  <c r="P141" i="19"/>
  <c r="I136" i="19"/>
  <c r="H136" i="19"/>
  <c r="G135" i="19"/>
  <c r="Y112" i="19"/>
  <c r="X112" i="19"/>
  <c r="I101" i="19"/>
  <c r="H101" i="19"/>
  <c r="Y95" i="19"/>
  <c r="X95" i="19"/>
  <c r="Y46" i="19"/>
  <c r="X46" i="19"/>
  <c r="I44" i="19"/>
  <c r="H44" i="19"/>
  <c r="R41" i="19"/>
  <c r="Q41" i="19"/>
  <c r="P41" i="19"/>
  <c r="O49" i="19"/>
  <c r="Y38" i="19"/>
  <c r="X38" i="19"/>
  <c r="W37" i="19"/>
  <c r="R14" i="19"/>
  <c r="P14" i="19"/>
  <c r="Q14" i="19"/>
  <c r="J158" i="19"/>
  <c r="I158" i="19"/>
  <c r="H158" i="19"/>
  <c r="Y152" i="19"/>
  <c r="X152" i="19"/>
  <c r="R146" i="19"/>
  <c r="Q146" i="19"/>
  <c r="P146" i="19"/>
  <c r="J141" i="19"/>
  <c r="I141" i="19"/>
  <c r="H141" i="19"/>
  <c r="Y115" i="19"/>
  <c r="X115" i="19"/>
  <c r="R110" i="19"/>
  <c r="Q110" i="19"/>
  <c r="P110" i="19"/>
  <c r="J104" i="19"/>
  <c r="I104" i="19"/>
  <c r="H104" i="19"/>
  <c r="Y98" i="19"/>
  <c r="X98" i="19"/>
  <c r="I89" i="19"/>
  <c r="H89" i="19"/>
  <c r="R86" i="19"/>
  <c r="Q86" i="19"/>
  <c r="P86" i="19"/>
  <c r="Y83" i="19"/>
  <c r="X83" i="19"/>
  <c r="W91" i="19"/>
  <c r="I81" i="19"/>
  <c r="H81" i="19"/>
  <c r="Y47" i="19"/>
  <c r="X47" i="19"/>
  <c r="I45" i="19"/>
  <c r="H45" i="19"/>
  <c r="R42" i="19"/>
  <c r="Q42" i="19"/>
  <c r="P42" i="19"/>
  <c r="U37" i="19"/>
  <c r="Z37" i="19" s="1"/>
  <c r="U23" i="19"/>
  <c r="U21" i="19"/>
  <c r="Z21" i="19" s="1"/>
  <c r="U9" i="19"/>
  <c r="Z10" i="19"/>
  <c r="Z94" i="19"/>
  <c r="U93" i="19"/>
  <c r="Z93" i="19" s="1"/>
  <c r="U51" i="19"/>
  <c r="Z51" i="19" s="1"/>
  <c r="U63" i="19"/>
  <c r="Z63" i="19" s="1"/>
  <c r="Z55" i="19"/>
  <c r="U65" i="19"/>
  <c r="Z65" i="19" s="1"/>
  <c r="Z66" i="19"/>
  <c r="Z69" i="19"/>
  <c r="U77" i="19"/>
  <c r="Z77" i="19" s="1"/>
  <c r="Z83" i="19"/>
  <c r="U91" i="19"/>
  <c r="Z91" i="19" s="1"/>
  <c r="U105" i="19"/>
  <c r="Z105" i="19" s="1"/>
  <c r="Z97" i="19"/>
  <c r="U107" i="19"/>
  <c r="Z107" i="19" s="1"/>
  <c r="Z108" i="19"/>
  <c r="U119" i="19"/>
  <c r="Z119" i="19" s="1"/>
  <c r="Z111" i="19"/>
  <c r="U121" i="19"/>
  <c r="Z121" i="19" s="1"/>
  <c r="Z122" i="19"/>
  <c r="U133" i="19"/>
  <c r="Z133" i="19" s="1"/>
  <c r="Z125" i="19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Y159" i="19"/>
  <c r="X159" i="19"/>
  <c r="R154" i="19"/>
  <c r="Q154" i="19"/>
  <c r="P154" i="19"/>
  <c r="Y142" i="19"/>
  <c r="X142" i="19"/>
  <c r="R137" i="19"/>
  <c r="Q137" i="19"/>
  <c r="P137" i="19"/>
  <c r="R111" i="19"/>
  <c r="Q111" i="19"/>
  <c r="O119" i="19"/>
  <c r="P111" i="19"/>
  <c r="Y99" i="19"/>
  <c r="X99" i="19"/>
  <c r="R75" i="19"/>
  <c r="Q75" i="19"/>
  <c r="P75" i="19"/>
  <c r="Y74" i="19"/>
  <c r="X74" i="19"/>
  <c r="I74" i="19"/>
  <c r="H74" i="19"/>
  <c r="R73" i="19"/>
  <c r="Q73" i="19"/>
  <c r="P73" i="19"/>
  <c r="Y72" i="19"/>
  <c r="X72" i="19"/>
  <c r="I72" i="19"/>
  <c r="H72" i="19"/>
  <c r="R71" i="19"/>
  <c r="Q71" i="19"/>
  <c r="P71" i="19"/>
  <c r="Y70" i="19"/>
  <c r="X70" i="19"/>
  <c r="I70" i="19"/>
  <c r="H70" i="19"/>
  <c r="O77" i="19"/>
  <c r="R69" i="19"/>
  <c r="Q69" i="19"/>
  <c r="P69" i="19"/>
  <c r="Y68" i="19"/>
  <c r="X68" i="19"/>
  <c r="I68" i="19"/>
  <c r="H68" i="19"/>
  <c r="R67" i="19"/>
  <c r="Q67" i="19"/>
  <c r="P67" i="19"/>
  <c r="Y66" i="19"/>
  <c r="X66" i="19"/>
  <c r="W65" i="19"/>
  <c r="I66" i="19"/>
  <c r="H66" i="19"/>
  <c r="G65" i="19"/>
  <c r="R62" i="19"/>
  <c r="Q62" i="19"/>
  <c r="P62" i="19"/>
  <c r="Y61" i="19"/>
  <c r="X61" i="19"/>
  <c r="I61" i="19"/>
  <c r="H61" i="19"/>
  <c r="R60" i="19"/>
  <c r="Q60" i="19"/>
  <c r="P60" i="19"/>
  <c r="Y59" i="19"/>
  <c r="X59" i="19"/>
  <c r="I59" i="19"/>
  <c r="H59" i="19"/>
  <c r="R58" i="19"/>
  <c r="Q58" i="19"/>
  <c r="P58" i="19"/>
  <c r="Y57" i="19"/>
  <c r="X57" i="19"/>
  <c r="I57" i="19"/>
  <c r="H57" i="19"/>
  <c r="R56" i="19"/>
  <c r="Q56" i="19"/>
  <c r="P56" i="19"/>
  <c r="Y55" i="19"/>
  <c r="X55" i="19"/>
  <c r="W63" i="19"/>
  <c r="J55" i="19"/>
  <c r="I55" i="19"/>
  <c r="H55" i="19"/>
  <c r="G63" i="19"/>
  <c r="R54" i="19"/>
  <c r="Q54" i="19"/>
  <c r="P54" i="19"/>
  <c r="Y53" i="19"/>
  <c r="X53" i="19"/>
  <c r="I53" i="19"/>
  <c r="H53" i="19"/>
  <c r="R52" i="19"/>
  <c r="Q52" i="19"/>
  <c r="P52" i="19"/>
  <c r="O51" i="19"/>
  <c r="Y48" i="19"/>
  <c r="X48" i="19"/>
  <c r="I46" i="19"/>
  <c r="H46" i="19"/>
  <c r="R43" i="19"/>
  <c r="Q43" i="19"/>
  <c r="P43" i="19"/>
  <c r="Y40" i="19"/>
  <c r="X40" i="19"/>
  <c r="I38" i="19"/>
  <c r="H38" i="19"/>
  <c r="G37" i="19"/>
  <c r="T161" i="19"/>
  <c r="T149" i="19"/>
  <c r="T147" i="19"/>
  <c r="T135" i="19"/>
  <c r="T107" i="19"/>
  <c r="T91" i="19"/>
  <c r="T119" i="19"/>
  <c r="T93" i="19"/>
  <c r="T77" i="19"/>
  <c r="T51" i="19"/>
  <c r="T105" i="19"/>
  <c r="T37" i="19"/>
  <c r="T23" i="19"/>
  <c r="T21" i="19"/>
  <c r="T9" i="19"/>
  <c r="T65" i="19"/>
  <c r="T63" i="19"/>
  <c r="S7" i="19"/>
  <c r="T133" i="19"/>
  <c r="T35" i="19"/>
  <c r="T49" i="19"/>
  <c r="T79" i="19"/>
  <c r="T121" i="19"/>
  <c r="L161" i="19"/>
  <c r="L149" i="19"/>
  <c r="L147" i="19"/>
  <c r="L135" i="19"/>
  <c r="L119" i="19"/>
  <c r="L105" i="19"/>
  <c r="L79" i="19"/>
  <c r="L65" i="19"/>
  <c r="L63" i="19"/>
  <c r="L37" i="19"/>
  <c r="L121" i="19"/>
  <c r="L23" i="19"/>
  <c r="L107" i="19"/>
  <c r="L49" i="19"/>
  <c r="L35" i="19"/>
  <c r="L21" i="19"/>
  <c r="L9" i="19"/>
  <c r="L77" i="19"/>
  <c r="L51" i="19"/>
  <c r="K7" i="19"/>
  <c r="L93" i="19"/>
  <c r="L133" i="19"/>
  <c r="L91" i="19"/>
  <c r="D161" i="19"/>
  <c r="D149" i="19"/>
  <c r="D147" i="19"/>
  <c r="D135" i="19"/>
  <c r="D105" i="19"/>
  <c r="D93" i="19"/>
  <c r="D79" i="19"/>
  <c r="D91" i="19"/>
  <c r="D77" i="19"/>
  <c r="D51" i="19"/>
  <c r="D49" i="19"/>
  <c r="D133" i="19"/>
  <c r="D35" i="19"/>
  <c r="D121" i="19"/>
  <c r="D21" i="19"/>
  <c r="D9" i="19"/>
  <c r="D65" i="19"/>
  <c r="D63" i="19"/>
  <c r="C7" i="19"/>
  <c r="D107" i="19"/>
  <c r="D37" i="19"/>
  <c r="D119" i="19"/>
  <c r="D23" i="19"/>
  <c r="R14" i="21"/>
  <c r="Q14" i="21"/>
  <c r="P22" i="21"/>
  <c r="R12" i="21"/>
  <c r="Q12" i="21"/>
  <c r="R18" i="21"/>
  <c r="Q18" i="21"/>
  <c r="R159" i="19"/>
  <c r="Q159" i="19"/>
  <c r="P159" i="19"/>
  <c r="I154" i="19"/>
  <c r="H154" i="19"/>
  <c r="R142" i="19"/>
  <c r="Q142" i="19"/>
  <c r="P142" i="19"/>
  <c r="I137" i="19"/>
  <c r="H137" i="19"/>
  <c r="R114" i="19"/>
  <c r="Q114" i="19"/>
  <c r="P114" i="19"/>
  <c r="I109" i="19"/>
  <c r="H109" i="19"/>
  <c r="Y102" i="19"/>
  <c r="X102" i="19"/>
  <c r="R97" i="19"/>
  <c r="Q97" i="19"/>
  <c r="P97" i="19"/>
  <c r="O105" i="19"/>
  <c r="Y89" i="19"/>
  <c r="X89" i="19"/>
  <c r="I87" i="19"/>
  <c r="H87" i="19"/>
  <c r="R84" i="19"/>
  <c r="Q84" i="19"/>
  <c r="P84" i="19"/>
  <c r="Y81" i="19"/>
  <c r="X81" i="19"/>
  <c r="Y76" i="19"/>
  <c r="X76" i="19"/>
  <c r="I47" i="19"/>
  <c r="H47" i="19"/>
  <c r="R44" i="19"/>
  <c r="Q44" i="19"/>
  <c r="P44" i="19"/>
  <c r="Y41" i="19"/>
  <c r="X41" i="19"/>
  <c r="W49" i="19"/>
  <c r="I39" i="19"/>
  <c r="H39" i="19"/>
  <c r="Y34" i="19"/>
  <c r="X34" i="19"/>
  <c r="R33" i="19"/>
  <c r="Q33" i="19"/>
  <c r="P33" i="19"/>
  <c r="I32" i="19"/>
  <c r="H32" i="19"/>
  <c r="Y30" i="19"/>
  <c r="X30" i="19"/>
  <c r="R29" i="19"/>
  <c r="Q29" i="19"/>
  <c r="P29" i="19"/>
  <c r="I28" i="19"/>
  <c r="H28" i="19"/>
  <c r="Z27" i="19"/>
  <c r="U35" i="19"/>
  <c r="Z35" i="19" s="1"/>
  <c r="Y26" i="19"/>
  <c r="X26" i="19"/>
  <c r="R25" i="19"/>
  <c r="Q25" i="19"/>
  <c r="P25" i="19"/>
  <c r="I24" i="19"/>
  <c r="H24" i="19"/>
  <c r="G23" i="19"/>
  <c r="R20" i="19"/>
  <c r="Q20" i="19"/>
  <c r="P20" i="19"/>
  <c r="J19" i="19"/>
  <c r="I19" i="19"/>
  <c r="H19" i="19"/>
  <c r="Y17" i="19"/>
  <c r="X17" i="19"/>
  <c r="R16" i="19"/>
  <c r="Q16" i="19"/>
  <c r="P16" i="19"/>
  <c r="J15" i="19"/>
  <c r="I15" i="19"/>
  <c r="H15" i="19"/>
  <c r="Y155" i="19"/>
  <c r="X155" i="19"/>
  <c r="R150" i="19"/>
  <c r="Q150" i="19"/>
  <c r="P150" i="19"/>
  <c r="O149" i="19"/>
  <c r="I144" i="19"/>
  <c r="H144" i="19"/>
  <c r="Y138" i="19"/>
  <c r="X138" i="19"/>
  <c r="R132" i="19"/>
  <c r="Q132" i="19"/>
  <c r="P132" i="19"/>
  <c r="R115" i="19"/>
  <c r="Q115" i="19"/>
  <c r="P115" i="19"/>
  <c r="I110" i="19"/>
  <c r="H110" i="19"/>
  <c r="Y103" i="19"/>
  <c r="X103" i="19"/>
  <c r="R98" i="19"/>
  <c r="Q98" i="19"/>
  <c r="P98" i="19"/>
  <c r="I48" i="19"/>
  <c r="H48" i="19"/>
  <c r="R45" i="19"/>
  <c r="Q45" i="19"/>
  <c r="P45" i="19"/>
  <c r="Y42" i="19"/>
  <c r="X42" i="19"/>
  <c r="U49" i="19"/>
  <c r="Z49" i="19" s="1"/>
  <c r="Z41" i="19"/>
  <c r="I40" i="19"/>
  <c r="H40" i="19"/>
  <c r="Y160" i="19"/>
  <c r="X160" i="19"/>
  <c r="R155" i="19"/>
  <c r="Q155" i="19"/>
  <c r="P155" i="19"/>
  <c r="I150" i="19"/>
  <c r="H150" i="19"/>
  <c r="G149" i="19"/>
  <c r="Y143" i="19"/>
  <c r="X143" i="19"/>
  <c r="R138" i="19"/>
  <c r="Q138" i="19"/>
  <c r="P138" i="19"/>
  <c r="I132" i="19"/>
  <c r="H132" i="19"/>
  <c r="I113" i="19"/>
  <c r="H113" i="19"/>
  <c r="R101" i="19"/>
  <c r="Q101" i="19"/>
  <c r="P101" i="19"/>
  <c r="J96" i="19"/>
  <c r="I96" i="19"/>
  <c r="H96" i="19"/>
  <c r="I94" i="19"/>
  <c r="G93" i="19"/>
  <c r="H94" i="19"/>
  <c r="R90" i="19"/>
  <c r="Q90" i="19"/>
  <c r="P90" i="19"/>
  <c r="Y87" i="19"/>
  <c r="X87" i="19"/>
  <c r="I85" i="19"/>
  <c r="H85" i="19"/>
  <c r="R82" i="19"/>
  <c r="Q82" i="19"/>
  <c r="P82" i="19"/>
  <c r="Z80" i="19"/>
  <c r="U79" i="19"/>
  <c r="Z79" i="19" s="1"/>
  <c r="R46" i="19"/>
  <c r="Q46" i="19"/>
  <c r="P46" i="19"/>
  <c r="Y43" i="19"/>
  <c r="X43" i="19"/>
  <c r="I41" i="19"/>
  <c r="H41" i="19"/>
  <c r="G49" i="19"/>
  <c r="R38" i="19"/>
  <c r="Q38" i="19"/>
  <c r="P38" i="19"/>
  <c r="O37" i="19"/>
  <c r="Y33" i="19"/>
  <c r="X33" i="19"/>
  <c r="R32" i="19"/>
  <c r="Q32" i="19"/>
  <c r="P32" i="19"/>
  <c r="I31" i="19"/>
  <c r="H31" i="19"/>
  <c r="Y29" i="19"/>
  <c r="X29" i="19"/>
  <c r="R28" i="19"/>
  <c r="Q28" i="19"/>
  <c r="P28" i="19"/>
  <c r="I27" i="19"/>
  <c r="H27" i="19"/>
  <c r="G35" i="19"/>
  <c r="Y25" i="19"/>
  <c r="X25" i="19"/>
  <c r="R24" i="19"/>
  <c r="Q24" i="19"/>
  <c r="O23" i="19"/>
  <c r="P24" i="19"/>
  <c r="Y20" i="19"/>
  <c r="X20" i="19"/>
  <c r="R19" i="19"/>
  <c r="Q19" i="19"/>
  <c r="P19" i="19"/>
  <c r="I18" i="19"/>
  <c r="H18" i="19"/>
  <c r="Y16" i="19"/>
  <c r="X16" i="19"/>
  <c r="X159" i="18"/>
  <c r="X151" i="18"/>
  <c r="X116" i="18"/>
  <c r="W118" i="18"/>
  <c r="X110" i="18"/>
  <c r="X101" i="18"/>
  <c r="W92" i="18"/>
  <c r="X93" i="18"/>
  <c r="Y84" i="18"/>
  <c r="X84" i="18"/>
  <c r="X75" i="18"/>
  <c r="X67" i="18"/>
  <c r="X58" i="18"/>
  <c r="Y41" i="18"/>
  <c r="X41" i="18"/>
  <c r="X32" i="18"/>
  <c r="X24" i="18"/>
  <c r="X15" i="18"/>
  <c r="Y115" i="18"/>
  <c r="X115" i="18"/>
  <c r="X124" i="18"/>
  <c r="W132" i="18"/>
  <c r="X141" i="18"/>
  <c r="X150" i="18"/>
  <c r="X158" i="18"/>
  <c r="X114" i="18"/>
  <c r="X123" i="18"/>
  <c r="X131" i="18"/>
  <c r="X140" i="18"/>
  <c r="X149" i="18"/>
  <c r="W148" i="18"/>
  <c r="X157" i="18"/>
  <c r="X113" i="18"/>
  <c r="X122" i="18"/>
  <c r="X130" i="18"/>
  <c r="X139" i="18"/>
  <c r="Y156" i="18"/>
  <c r="X156" i="18"/>
  <c r="X112" i="18"/>
  <c r="X121" i="18"/>
  <c r="W120" i="18"/>
  <c r="X129" i="18"/>
  <c r="W146" i="18"/>
  <c r="X138" i="18"/>
  <c r="X155" i="18"/>
  <c r="X154" i="18"/>
  <c r="X127" i="18"/>
  <c r="X136" i="18"/>
  <c r="X144" i="18"/>
  <c r="X153" i="18"/>
  <c r="Y117" i="18"/>
  <c r="X117" i="18"/>
  <c r="X126" i="18"/>
  <c r="W134" i="18"/>
  <c r="X135" i="18"/>
  <c r="X143" i="18"/>
  <c r="W160" i="18"/>
  <c r="X152" i="18"/>
  <c r="X102" i="18"/>
  <c r="X94" i="18"/>
  <c r="X85" i="18"/>
  <c r="X68" i="18"/>
  <c r="W76" i="18"/>
  <c r="X59" i="18"/>
  <c r="X51" i="18"/>
  <c r="W50" i="18"/>
  <c r="X42" i="18"/>
  <c r="X33" i="18"/>
  <c r="X25" i="18"/>
  <c r="X16" i="18"/>
  <c r="X125" i="18"/>
  <c r="X103" i="18"/>
  <c r="X95" i="18"/>
  <c r="Y86" i="18"/>
  <c r="X86" i="18"/>
  <c r="X69" i="18"/>
  <c r="X60" i="18"/>
  <c r="X52" i="18"/>
  <c r="Y43" i="18"/>
  <c r="X43" i="18"/>
  <c r="X26" i="18"/>
  <c r="W34" i="18"/>
  <c r="X17" i="18"/>
  <c r="X9" i="18"/>
  <c r="W8" i="18"/>
  <c r="Y159" i="18" s="1"/>
  <c r="X137" i="18"/>
  <c r="Y96" i="18"/>
  <c r="X96" i="18"/>
  <c r="W104" i="18"/>
  <c r="Y87" i="18"/>
  <c r="X87" i="18"/>
  <c r="Y79" i="18"/>
  <c r="X79" i="18"/>
  <c r="W78" i="18"/>
  <c r="Y70" i="18"/>
  <c r="X70" i="18"/>
  <c r="Y61" i="18"/>
  <c r="X61" i="18"/>
  <c r="Y53" i="18"/>
  <c r="X53" i="18"/>
  <c r="Y44" i="18"/>
  <c r="X44" i="18"/>
  <c r="Y27" i="18"/>
  <c r="X27" i="18"/>
  <c r="Y18" i="18"/>
  <c r="X18" i="18"/>
  <c r="Y10" i="18"/>
  <c r="X10" i="18"/>
  <c r="Y111" i="18"/>
  <c r="X111" i="18"/>
  <c r="Y97" i="18"/>
  <c r="X97" i="18"/>
  <c r="Y88" i="18"/>
  <c r="X88" i="18"/>
  <c r="Y80" i="18"/>
  <c r="X80" i="18"/>
  <c r="Y71" i="18"/>
  <c r="X71" i="18"/>
  <c r="Y54" i="18"/>
  <c r="X54" i="18"/>
  <c r="W62" i="18"/>
  <c r="Y45" i="18"/>
  <c r="X45" i="18"/>
  <c r="Y37" i="18"/>
  <c r="X37" i="18"/>
  <c r="W36" i="18"/>
  <c r="Y28" i="18"/>
  <c r="X28" i="18"/>
  <c r="Y19" i="18"/>
  <c r="X19" i="18"/>
  <c r="Y11" i="18"/>
  <c r="X11" i="18"/>
  <c r="Y145" i="18"/>
  <c r="X145" i="18"/>
  <c r="Y107" i="18"/>
  <c r="X107" i="18"/>
  <c r="W106" i="18"/>
  <c r="Y98" i="18"/>
  <c r="X98" i="18"/>
  <c r="Y89" i="18"/>
  <c r="X89" i="18"/>
  <c r="Y81" i="18"/>
  <c r="X81" i="18"/>
  <c r="Y72" i="18"/>
  <c r="X72" i="18"/>
  <c r="Y55" i="18"/>
  <c r="X55" i="18"/>
  <c r="Y46" i="18"/>
  <c r="X46" i="18"/>
  <c r="Y38" i="18"/>
  <c r="X38" i="18"/>
  <c r="Y29" i="18"/>
  <c r="X29" i="18"/>
  <c r="Y12" i="18"/>
  <c r="X12" i="18"/>
  <c r="W20" i="18"/>
  <c r="Q138" i="18"/>
  <c r="P146" i="18"/>
  <c r="P92" i="18"/>
  <c r="Q93" i="18"/>
  <c r="Q58" i="18"/>
  <c r="Q109" i="18"/>
  <c r="Q74" i="18"/>
  <c r="Q40" i="18"/>
  <c r="P48" i="18"/>
  <c r="Q13" i="18"/>
  <c r="Q30" i="18"/>
  <c r="Q39" i="18"/>
  <c r="Q47" i="18"/>
  <c r="Q56" i="18"/>
  <c r="Q65" i="18"/>
  <c r="P64" i="18"/>
  <c r="Q73" i="18"/>
  <c r="Q82" i="18"/>
  <c r="P90" i="18"/>
  <c r="Q99" i="18"/>
  <c r="Q108" i="18"/>
  <c r="Q129" i="18"/>
  <c r="Q152" i="18"/>
  <c r="P160" i="18"/>
  <c r="Q12" i="18"/>
  <c r="P20" i="18"/>
  <c r="Q29" i="18"/>
  <c r="Q38" i="18"/>
  <c r="Q46" i="18"/>
  <c r="Q55" i="18"/>
  <c r="Q72" i="18"/>
  <c r="Q81" i="18"/>
  <c r="Q89" i="18"/>
  <c r="Q98" i="18"/>
  <c r="Q107" i="18"/>
  <c r="P106" i="18"/>
  <c r="Q112" i="18"/>
  <c r="Q117" i="18"/>
  <c r="Q11" i="18"/>
  <c r="Q19" i="18"/>
  <c r="Q28" i="18"/>
  <c r="Q37" i="18"/>
  <c r="P36" i="18"/>
  <c r="Q45" i="18"/>
  <c r="Q54" i="18"/>
  <c r="P62" i="18"/>
  <c r="Q71" i="18"/>
  <c r="Q80" i="18"/>
  <c r="Q88" i="18"/>
  <c r="Q97" i="18"/>
  <c r="Q121" i="18"/>
  <c r="P120" i="18"/>
  <c r="Q10" i="18"/>
  <c r="Q18" i="18"/>
  <c r="Q27" i="18"/>
  <c r="Q44" i="18"/>
  <c r="Q53" i="18"/>
  <c r="Q61" i="18"/>
  <c r="Q70" i="18"/>
  <c r="Q79" i="18"/>
  <c r="P78" i="18"/>
  <c r="Q87" i="18"/>
  <c r="Q96" i="18"/>
  <c r="P104" i="18"/>
  <c r="Q143" i="18"/>
  <c r="Q9" i="18"/>
  <c r="P8" i="18"/>
  <c r="R93" i="18" s="1"/>
  <c r="Q17" i="18"/>
  <c r="Q26" i="18"/>
  <c r="P34" i="18"/>
  <c r="Q43" i="18"/>
  <c r="Q52" i="18"/>
  <c r="Q60" i="18"/>
  <c r="Q69" i="18"/>
  <c r="Q86" i="18"/>
  <c r="Q95" i="18"/>
  <c r="Q103" i="18"/>
  <c r="Q111" i="18"/>
  <c r="Q16" i="18"/>
  <c r="Q25" i="18"/>
  <c r="Q33" i="18"/>
  <c r="Q42" i="18"/>
  <c r="Q51" i="18"/>
  <c r="P50" i="18"/>
  <c r="Q59" i="18"/>
  <c r="P76" i="18"/>
  <c r="Q68" i="18"/>
  <c r="Q85" i="18"/>
  <c r="R85" i="18"/>
  <c r="Q94" i="18"/>
  <c r="Q102" i="18"/>
  <c r="Q135" i="18"/>
  <c r="P134" i="18"/>
  <c r="R116" i="18"/>
  <c r="Q116" i="18"/>
  <c r="Q125" i="18"/>
  <c r="Q142" i="18"/>
  <c r="Q151" i="18"/>
  <c r="R159" i="18"/>
  <c r="Q159" i="18"/>
  <c r="Q115" i="18"/>
  <c r="Q124" i="18"/>
  <c r="P132" i="18"/>
  <c r="Q141" i="18"/>
  <c r="Q150" i="18"/>
  <c r="Q158" i="18"/>
  <c r="Q114" i="18"/>
  <c r="Q123" i="18"/>
  <c r="R123" i="18"/>
  <c r="Q131" i="18"/>
  <c r="Q140" i="18"/>
  <c r="Q149" i="18"/>
  <c r="P148" i="18"/>
  <c r="R157" i="18"/>
  <c r="Q157" i="18"/>
  <c r="Q113" i="18"/>
  <c r="Q122" i="18"/>
  <c r="Q130" i="18"/>
  <c r="R139" i="18"/>
  <c r="Q139" i="18"/>
  <c r="Q156" i="18"/>
  <c r="Q155" i="18"/>
  <c r="Q128" i="18"/>
  <c r="Q137" i="18"/>
  <c r="Q145" i="18"/>
  <c r="Q154" i="18"/>
  <c r="Q127" i="18"/>
  <c r="R136" i="18"/>
  <c r="Q136" i="18"/>
  <c r="Q144" i="18"/>
  <c r="Q153" i="18"/>
  <c r="Q67" i="18"/>
  <c r="R83" i="18"/>
  <c r="Q83" i="18"/>
  <c r="Q14" i="18"/>
  <c r="P118" i="18"/>
  <c r="Q110" i="18"/>
  <c r="Q75" i="18"/>
  <c r="Q41" i="18"/>
  <c r="Q57" i="18"/>
  <c r="Q23" i="18"/>
  <c r="P22" i="18"/>
  <c r="R84" i="18"/>
  <c r="Q84" i="18"/>
  <c r="Q15" i="18"/>
  <c r="Q126" i="18"/>
  <c r="Q100" i="18"/>
  <c r="R66" i="18"/>
  <c r="Q66" i="18"/>
  <c r="Q31" i="18"/>
  <c r="I150" i="17"/>
  <c r="H149" i="17"/>
  <c r="K150" i="17"/>
  <c r="J150" i="17"/>
  <c r="K137" i="17"/>
  <c r="J137" i="17"/>
  <c r="I137" i="17"/>
  <c r="K126" i="17"/>
  <c r="J126" i="17"/>
  <c r="I126" i="17"/>
  <c r="K117" i="17"/>
  <c r="J117" i="17"/>
  <c r="I117" i="17"/>
  <c r="K109" i="17"/>
  <c r="J109" i="17"/>
  <c r="I109" i="17"/>
  <c r="K100" i="17"/>
  <c r="J100" i="17"/>
  <c r="I100" i="17"/>
  <c r="H91" i="17"/>
  <c r="K83" i="17"/>
  <c r="J83" i="17"/>
  <c r="I83" i="17"/>
  <c r="K74" i="17"/>
  <c r="J74" i="17"/>
  <c r="I74" i="17"/>
  <c r="H65" i="17"/>
  <c r="K66" i="17"/>
  <c r="J66" i="17"/>
  <c r="I66" i="17"/>
  <c r="K57" i="17"/>
  <c r="J57" i="17"/>
  <c r="I57" i="17"/>
  <c r="K48" i="17"/>
  <c r="J48" i="17"/>
  <c r="I48" i="17"/>
  <c r="K40" i="17"/>
  <c r="J40" i="17"/>
  <c r="I40" i="17"/>
  <c r="J144" i="16"/>
  <c r="I144" i="16"/>
  <c r="H135" i="16"/>
  <c r="J136" i="16"/>
  <c r="I136" i="16"/>
  <c r="J127" i="16"/>
  <c r="I127" i="16"/>
  <c r="J118" i="16"/>
  <c r="I118" i="16"/>
  <c r="K110" i="16"/>
  <c r="J110" i="16"/>
  <c r="I110" i="16"/>
  <c r="J101" i="16"/>
  <c r="I101" i="16"/>
  <c r="J84" i="16"/>
  <c r="I84" i="16"/>
  <c r="J75" i="16"/>
  <c r="I75" i="16"/>
  <c r="J67" i="16"/>
  <c r="I67" i="16"/>
  <c r="J58" i="16"/>
  <c r="I58" i="16"/>
  <c r="H161" i="17"/>
  <c r="K153" i="17"/>
  <c r="J153" i="17"/>
  <c r="I153" i="17"/>
  <c r="K144" i="17"/>
  <c r="J144" i="17"/>
  <c r="I144" i="17"/>
  <c r="I141" i="17"/>
  <c r="K141" i="17"/>
  <c r="J141" i="17"/>
  <c r="J138" i="17"/>
  <c r="I138" i="17"/>
  <c r="K138" i="17"/>
  <c r="I125" i="17"/>
  <c r="H133" i="17"/>
  <c r="K125" i="17"/>
  <c r="J125" i="17"/>
  <c r="I116" i="17"/>
  <c r="K116" i="17"/>
  <c r="J116" i="17"/>
  <c r="I108" i="17"/>
  <c r="H107" i="17"/>
  <c r="K108" i="17"/>
  <c r="J108" i="17"/>
  <c r="I99" i="17"/>
  <c r="K99" i="17"/>
  <c r="J99" i="17"/>
  <c r="I90" i="17"/>
  <c r="K90" i="17"/>
  <c r="J90" i="17"/>
  <c r="I82" i="17"/>
  <c r="K82" i="17"/>
  <c r="J82" i="17"/>
  <c r="I73" i="17"/>
  <c r="K73" i="17"/>
  <c r="J73" i="17"/>
  <c r="I56" i="17"/>
  <c r="K56" i="17"/>
  <c r="J56" i="17"/>
  <c r="I47" i="17"/>
  <c r="K47" i="17"/>
  <c r="J47" i="17"/>
  <c r="I39" i="17"/>
  <c r="K39" i="17"/>
  <c r="J39" i="17"/>
  <c r="I30" i="17"/>
  <c r="K30" i="17"/>
  <c r="J30" i="17"/>
  <c r="U13" i="17"/>
  <c r="T21" i="17"/>
  <c r="W13" i="17"/>
  <c r="V13" i="17"/>
  <c r="I160" i="16"/>
  <c r="J160" i="16"/>
  <c r="I152" i="16"/>
  <c r="J152" i="16"/>
  <c r="I143" i="16"/>
  <c r="J143" i="16"/>
  <c r="I126" i="16"/>
  <c r="K126" i="16"/>
  <c r="J126" i="16"/>
  <c r="I117" i="16"/>
  <c r="J117" i="16"/>
  <c r="I109" i="16"/>
  <c r="J109" i="16"/>
  <c r="I100" i="16"/>
  <c r="J100" i="16"/>
  <c r="I83" i="16"/>
  <c r="H91" i="16"/>
  <c r="J83" i="16"/>
  <c r="I74" i="16"/>
  <c r="K74" i="16"/>
  <c r="J74" i="16"/>
  <c r="I66" i="16"/>
  <c r="H65" i="16"/>
  <c r="J66" i="16"/>
  <c r="I57" i="16"/>
  <c r="J57" i="16"/>
  <c r="I48" i="16"/>
  <c r="J48" i="16"/>
  <c r="J40" i="16"/>
  <c r="I40" i="16"/>
  <c r="K31" i="16"/>
  <c r="J31" i="16"/>
  <c r="I31" i="16"/>
  <c r="I18" i="16"/>
  <c r="J18" i="16"/>
  <c r="J14" i="16"/>
  <c r="I14" i="16"/>
  <c r="K10" i="16"/>
  <c r="J10" i="16"/>
  <c r="H9" i="16"/>
  <c r="K144" i="16" s="1"/>
  <c r="I10" i="16"/>
  <c r="I24" i="18"/>
  <c r="J132" i="17"/>
  <c r="I132" i="17"/>
  <c r="K132" i="17"/>
  <c r="J124" i="17"/>
  <c r="I124" i="17"/>
  <c r="K124" i="17"/>
  <c r="J115" i="17"/>
  <c r="I115" i="17"/>
  <c r="K115" i="17"/>
  <c r="J98" i="17"/>
  <c r="I98" i="17"/>
  <c r="K98" i="17"/>
  <c r="J89" i="17"/>
  <c r="I89" i="17"/>
  <c r="K89" i="17"/>
  <c r="J81" i="17"/>
  <c r="I81" i="17"/>
  <c r="K81" i="17"/>
  <c r="J72" i="17"/>
  <c r="I72" i="17"/>
  <c r="K72" i="17"/>
  <c r="J55" i="17"/>
  <c r="I55" i="17"/>
  <c r="H63" i="17"/>
  <c r="K55" i="17"/>
  <c r="J46" i="17"/>
  <c r="I46" i="17"/>
  <c r="K46" i="17"/>
  <c r="J38" i="17"/>
  <c r="I38" i="17"/>
  <c r="H37" i="17"/>
  <c r="K38" i="17"/>
  <c r="J29" i="17"/>
  <c r="I29" i="17"/>
  <c r="K29" i="17"/>
  <c r="J17" i="17"/>
  <c r="I17" i="17"/>
  <c r="K17" i="17"/>
  <c r="J13" i="17"/>
  <c r="I13" i="17"/>
  <c r="H21" i="17"/>
  <c r="K13" i="17"/>
  <c r="J159" i="16"/>
  <c r="I159" i="16"/>
  <c r="K159" i="16"/>
  <c r="J151" i="16"/>
  <c r="I151" i="16"/>
  <c r="K151" i="16"/>
  <c r="J142" i="16"/>
  <c r="I142" i="16"/>
  <c r="K142" i="16"/>
  <c r="J125" i="16"/>
  <c r="I125" i="16"/>
  <c r="H133" i="16"/>
  <c r="K125" i="16"/>
  <c r="J116" i="16"/>
  <c r="I116" i="16"/>
  <c r="K116" i="16"/>
  <c r="J108" i="16"/>
  <c r="I108" i="16"/>
  <c r="H107" i="16"/>
  <c r="K108" i="16"/>
  <c r="J99" i="16"/>
  <c r="I99" i="16"/>
  <c r="K99" i="16"/>
  <c r="J90" i="16"/>
  <c r="I90" i="16"/>
  <c r="K90" i="16"/>
  <c r="J82" i="16"/>
  <c r="I82" i="16"/>
  <c r="K82" i="16"/>
  <c r="J73" i="16"/>
  <c r="I73" i="16"/>
  <c r="K73" i="16"/>
  <c r="J56" i="16"/>
  <c r="I56" i="16"/>
  <c r="K56" i="16"/>
  <c r="J47" i="16"/>
  <c r="I47" i="16"/>
  <c r="K47" i="16"/>
  <c r="I39" i="16"/>
  <c r="K39" i="16"/>
  <c r="J39" i="16"/>
  <c r="I30" i="16"/>
  <c r="K30" i="16"/>
  <c r="J30" i="16"/>
  <c r="U13" i="16"/>
  <c r="T21" i="16"/>
  <c r="W13" i="16"/>
  <c r="V13" i="16"/>
  <c r="I156" i="17"/>
  <c r="K156" i="17"/>
  <c r="J156" i="17"/>
  <c r="K152" i="17"/>
  <c r="J152" i="17"/>
  <c r="I152" i="17"/>
  <c r="K142" i="17"/>
  <c r="J142" i="17"/>
  <c r="I142" i="17"/>
  <c r="K131" i="17"/>
  <c r="J131" i="17"/>
  <c r="I131" i="17"/>
  <c r="K123" i="17"/>
  <c r="J123" i="17"/>
  <c r="I123" i="17"/>
  <c r="K114" i="17"/>
  <c r="J114" i="17"/>
  <c r="I114" i="17"/>
  <c r="K97" i="17"/>
  <c r="J97" i="17"/>
  <c r="I97" i="17"/>
  <c r="H105" i="17"/>
  <c r="K88" i="17"/>
  <c r="J88" i="17"/>
  <c r="I88" i="17"/>
  <c r="K80" i="17"/>
  <c r="J80" i="17"/>
  <c r="I80" i="17"/>
  <c r="H79" i="17"/>
  <c r="K71" i="17"/>
  <c r="J71" i="17"/>
  <c r="I71" i="17"/>
  <c r="K62" i="17"/>
  <c r="J62" i="17"/>
  <c r="I62" i="17"/>
  <c r="K54" i="17"/>
  <c r="J54" i="17"/>
  <c r="I54" i="17"/>
  <c r="K45" i="17"/>
  <c r="J45" i="17"/>
  <c r="I45" i="17"/>
  <c r="W20" i="17"/>
  <c r="V20" i="17"/>
  <c r="U20" i="17"/>
  <c r="W16" i="17"/>
  <c r="V16" i="17"/>
  <c r="U16" i="17"/>
  <c r="W12" i="17"/>
  <c r="V12" i="17"/>
  <c r="U12" i="17"/>
  <c r="K158" i="16"/>
  <c r="J158" i="16"/>
  <c r="I158" i="16"/>
  <c r="K150" i="16"/>
  <c r="J150" i="16"/>
  <c r="I150" i="16"/>
  <c r="H149" i="16"/>
  <c r="K141" i="16"/>
  <c r="J141" i="16"/>
  <c r="I141" i="16"/>
  <c r="K132" i="16"/>
  <c r="J132" i="16"/>
  <c r="I132" i="16"/>
  <c r="K124" i="16"/>
  <c r="J124" i="16"/>
  <c r="I124" i="16"/>
  <c r="K115" i="16"/>
  <c r="J115" i="16"/>
  <c r="I115" i="16"/>
  <c r="K98" i="16"/>
  <c r="J98" i="16"/>
  <c r="I98" i="16"/>
  <c r="K89" i="16"/>
  <c r="J89" i="16"/>
  <c r="I89" i="16"/>
  <c r="K81" i="16"/>
  <c r="J81" i="16"/>
  <c r="I81" i="16"/>
  <c r="K72" i="16"/>
  <c r="J72" i="16"/>
  <c r="I72" i="16"/>
  <c r="K130" i="17"/>
  <c r="J130" i="17"/>
  <c r="I130" i="17"/>
  <c r="K122" i="17"/>
  <c r="J122" i="17"/>
  <c r="I122" i="17"/>
  <c r="H121" i="17"/>
  <c r="K113" i="17"/>
  <c r="J113" i="17"/>
  <c r="I113" i="17"/>
  <c r="K104" i="17"/>
  <c r="J104" i="17"/>
  <c r="I104" i="17"/>
  <c r="K96" i="17"/>
  <c r="J96" i="17"/>
  <c r="I96" i="17"/>
  <c r="K87" i="17"/>
  <c r="J87" i="17"/>
  <c r="I87" i="17"/>
  <c r="K70" i="17"/>
  <c r="J70" i="17"/>
  <c r="I70" i="17"/>
  <c r="K61" i="17"/>
  <c r="J61" i="17"/>
  <c r="I61" i="17"/>
  <c r="K53" i="17"/>
  <c r="J53" i="17"/>
  <c r="I53" i="17"/>
  <c r="K44" i="17"/>
  <c r="J44" i="17"/>
  <c r="I44" i="17"/>
  <c r="K27" i="17"/>
  <c r="J27" i="17"/>
  <c r="I27" i="17"/>
  <c r="H35" i="17"/>
  <c r="K20" i="17"/>
  <c r="J20" i="17"/>
  <c r="I20" i="17"/>
  <c r="K16" i="17"/>
  <c r="J16" i="17"/>
  <c r="I16" i="17"/>
  <c r="K12" i="17"/>
  <c r="J12" i="17"/>
  <c r="I12" i="17"/>
  <c r="K157" i="16"/>
  <c r="J157" i="16"/>
  <c r="I157" i="16"/>
  <c r="K140" i="16"/>
  <c r="J140" i="16"/>
  <c r="I140" i="16"/>
  <c r="K131" i="16"/>
  <c r="J131" i="16"/>
  <c r="I131" i="16"/>
  <c r="K123" i="16"/>
  <c r="J123" i="16"/>
  <c r="I123" i="16"/>
  <c r="K114" i="16"/>
  <c r="J114" i="16"/>
  <c r="I114" i="16"/>
  <c r="K97" i="16"/>
  <c r="J97" i="16"/>
  <c r="I97" i="16"/>
  <c r="H105" i="16"/>
  <c r="K88" i="16"/>
  <c r="J88" i="16"/>
  <c r="I88" i="16"/>
  <c r="K80" i="16"/>
  <c r="J80" i="16"/>
  <c r="I80" i="16"/>
  <c r="H79" i="16"/>
  <c r="K71" i="16"/>
  <c r="J71" i="16"/>
  <c r="I71" i="16"/>
  <c r="K62" i="16"/>
  <c r="J62" i="16"/>
  <c r="I62" i="16"/>
  <c r="K54" i="16"/>
  <c r="J54" i="16"/>
  <c r="I54" i="16"/>
  <c r="K45" i="16"/>
  <c r="J45" i="16"/>
  <c r="I45" i="16"/>
  <c r="K28" i="16"/>
  <c r="J28" i="16"/>
  <c r="I28" i="16"/>
  <c r="W20" i="16"/>
  <c r="V20" i="16"/>
  <c r="U20" i="16"/>
  <c r="W16" i="16"/>
  <c r="V16" i="16"/>
  <c r="U16" i="16"/>
  <c r="W12" i="16"/>
  <c r="V12" i="16"/>
  <c r="U12" i="16"/>
  <c r="I15" i="18"/>
  <c r="J155" i="17"/>
  <c r="K155" i="17"/>
  <c r="I155" i="17"/>
  <c r="K129" i="17"/>
  <c r="J129" i="17"/>
  <c r="I129" i="17"/>
  <c r="K112" i="17"/>
  <c r="J112" i="17"/>
  <c r="I112" i="17"/>
  <c r="K103" i="17"/>
  <c r="J103" i="17"/>
  <c r="I103" i="17"/>
  <c r="K95" i="17"/>
  <c r="J95" i="17"/>
  <c r="I95" i="17"/>
  <c r="K86" i="17"/>
  <c r="J86" i="17"/>
  <c r="I86" i="17"/>
  <c r="K69" i="17"/>
  <c r="J69" i="17"/>
  <c r="I69" i="17"/>
  <c r="H77" i="17"/>
  <c r="K60" i="17"/>
  <c r="J60" i="17"/>
  <c r="I60" i="17"/>
  <c r="K52" i="17"/>
  <c r="J52" i="17"/>
  <c r="I52" i="17"/>
  <c r="H51" i="17"/>
  <c r="K43" i="17"/>
  <c r="J43" i="17"/>
  <c r="I43" i="17"/>
  <c r="K34" i="17"/>
  <c r="J34" i="17"/>
  <c r="I34" i="17"/>
  <c r="K26" i="17"/>
  <c r="J26" i="17"/>
  <c r="I26" i="17"/>
  <c r="W19" i="17"/>
  <c r="V19" i="17"/>
  <c r="U19" i="17"/>
  <c r="W15" i="17"/>
  <c r="V15" i="17"/>
  <c r="U15" i="17"/>
  <c r="W11" i="17"/>
  <c r="V11" i="17"/>
  <c r="U11" i="17"/>
  <c r="K159" i="17"/>
  <c r="J159" i="17"/>
  <c r="I159" i="17"/>
  <c r="K145" i="17"/>
  <c r="J145" i="17"/>
  <c r="I145" i="17"/>
  <c r="J146" i="17"/>
  <c r="I146" i="17"/>
  <c r="K146" i="17"/>
  <c r="I139" i="17"/>
  <c r="H147" i="17"/>
  <c r="K139" i="17"/>
  <c r="J139" i="17"/>
  <c r="K158" i="17"/>
  <c r="I158" i="17"/>
  <c r="J158" i="17"/>
  <c r="K140" i="17"/>
  <c r="J140" i="17"/>
  <c r="I140" i="17"/>
  <c r="K151" i="17"/>
  <c r="J151" i="17"/>
  <c r="I151" i="17"/>
  <c r="I157" i="17"/>
  <c r="K157" i="17"/>
  <c r="J157" i="17"/>
  <c r="J160" i="17"/>
  <c r="I160" i="17"/>
  <c r="K160" i="17"/>
  <c r="K156" i="16"/>
  <c r="J156" i="16"/>
  <c r="I156" i="16"/>
  <c r="K139" i="16"/>
  <c r="J139" i="16"/>
  <c r="I139" i="16"/>
  <c r="H147" i="16"/>
  <c r="K130" i="16"/>
  <c r="J130" i="16"/>
  <c r="I130" i="16"/>
  <c r="K122" i="16"/>
  <c r="J122" i="16"/>
  <c r="I122" i="16"/>
  <c r="H121" i="16"/>
  <c r="K113" i="16"/>
  <c r="J113" i="16"/>
  <c r="I113" i="16"/>
  <c r="K104" i="16"/>
  <c r="J104" i="16"/>
  <c r="I104" i="16"/>
  <c r="K96" i="16"/>
  <c r="J96" i="16"/>
  <c r="I96" i="16"/>
  <c r="K87" i="16"/>
  <c r="J87" i="16"/>
  <c r="I87" i="16"/>
  <c r="K70" i="16"/>
  <c r="J70" i="16"/>
  <c r="I70" i="16"/>
  <c r="K61" i="16"/>
  <c r="J61" i="16"/>
  <c r="I61" i="16"/>
  <c r="K53" i="16"/>
  <c r="J53" i="16"/>
  <c r="I53" i="16"/>
  <c r="K44" i="16"/>
  <c r="I44" i="16"/>
  <c r="J44" i="16"/>
  <c r="K27" i="16"/>
  <c r="I27" i="16"/>
  <c r="H35" i="16"/>
  <c r="J27" i="16"/>
  <c r="K20" i="16"/>
  <c r="I20" i="16"/>
  <c r="J20" i="16"/>
  <c r="K16" i="16"/>
  <c r="I16" i="16"/>
  <c r="J16" i="16"/>
  <c r="K12" i="16"/>
  <c r="I12" i="16"/>
  <c r="J12" i="16"/>
  <c r="I23" i="18"/>
  <c r="H22" i="18"/>
  <c r="I57" i="18"/>
  <c r="I41" i="18"/>
  <c r="I75" i="18"/>
  <c r="H118" i="18"/>
  <c r="I110" i="18"/>
  <c r="I14" i="18"/>
  <c r="I83" i="18"/>
  <c r="I152" i="18"/>
  <c r="H160" i="18"/>
  <c r="I32" i="18"/>
  <c r="I67" i="18"/>
  <c r="I101" i="18"/>
  <c r="I112" i="18"/>
  <c r="I129" i="18"/>
  <c r="I40" i="18"/>
  <c r="H48" i="18"/>
  <c r="I74" i="18"/>
  <c r="I109" i="18"/>
  <c r="I117" i="18"/>
  <c r="I58" i="18"/>
  <c r="I93" i="18"/>
  <c r="H92" i="18"/>
  <c r="I31" i="18"/>
  <c r="I66" i="18"/>
  <c r="I100" i="18"/>
  <c r="J84" i="18"/>
  <c r="I84" i="18"/>
  <c r="I13" i="18"/>
  <c r="I30" i="18"/>
  <c r="I39" i="18"/>
  <c r="J47" i="18"/>
  <c r="I47" i="18"/>
  <c r="I56" i="18"/>
  <c r="I65" i="18"/>
  <c r="H64" i="18"/>
  <c r="I73" i="18"/>
  <c r="I82" i="18"/>
  <c r="H90" i="18"/>
  <c r="I99" i="18"/>
  <c r="I108" i="18"/>
  <c r="J121" i="18"/>
  <c r="I121" i="18"/>
  <c r="H120" i="18"/>
  <c r="I12" i="18"/>
  <c r="H20" i="18"/>
  <c r="I29" i="18"/>
  <c r="J38" i="18"/>
  <c r="I38" i="18"/>
  <c r="I46" i="18"/>
  <c r="I55" i="18"/>
  <c r="I72" i="18"/>
  <c r="J81" i="18"/>
  <c r="I81" i="18"/>
  <c r="I89" i="18"/>
  <c r="I98" i="18"/>
  <c r="I107" i="18"/>
  <c r="H106" i="18"/>
  <c r="I143" i="18"/>
  <c r="I11" i="18"/>
  <c r="J19" i="18"/>
  <c r="I19" i="18"/>
  <c r="J28" i="18"/>
  <c r="I28" i="18"/>
  <c r="I37" i="18"/>
  <c r="H36" i="18"/>
  <c r="I45" i="18"/>
  <c r="I54" i="18"/>
  <c r="H62" i="18"/>
  <c r="I71" i="18"/>
  <c r="I80" i="18"/>
  <c r="J88" i="18"/>
  <c r="I88" i="18"/>
  <c r="J97" i="18"/>
  <c r="I97" i="18"/>
  <c r="I10" i="18"/>
  <c r="I18" i="18"/>
  <c r="J27" i="18"/>
  <c r="I27" i="18"/>
  <c r="J44" i="18"/>
  <c r="I44" i="18"/>
  <c r="I53" i="18"/>
  <c r="I61" i="18"/>
  <c r="J70" i="18"/>
  <c r="I70" i="18"/>
  <c r="J79" i="18"/>
  <c r="I79" i="18"/>
  <c r="H78" i="18"/>
  <c r="I87" i="18"/>
  <c r="I96" i="18"/>
  <c r="H104" i="18"/>
  <c r="J135" i="18"/>
  <c r="I135" i="18"/>
  <c r="H134" i="18"/>
  <c r="I9" i="18"/>
  <c r="H8" i="18"/>
  <c r="J110" i="18" s="1"/>
  <c r="I17" i="18"/>
  <c r="J17" i="18"/>
  <c r="I26" i="18"/>
  <c r="H34" i="18"/>
  <c r="J26" i="18"/>
  <c r="I43" i="18"/>
  <c r="J43" i="18"/>
  <c r="I52" i="18"/>
  <c r="J52" i="18"/>
  <c r="I60" i="18"/>
  <c r="J60" i="18"/>
  <c r="I69" i="18"/>
  <c r="J69" i="18"/>
  <c r="I86" i="18"/>
  <c r="J86" i="18"/>
  <c r="I95" i="18"/>
  <c r="J95" i="18"/>
  <c r="I103" i="18"/>
  <c r="J103" i="18"/>
  <c r="J138" i="18"/>
  <c r="I138" i="18"/>
  <c r="H146" i="18"/>
  <c r="J16" i="18"/>
  <c r="I16" i="18"/>
  <c r="J25" i="18"/>
  <c r="I25" i="18"/>
  <c r="J33" i="18"/>
  <c r="I33" i="18"/>
  <c r="I42" i="18"/>
  <c r="J42" i="18"/>
  <c r="H50" i="18"/>
  <c r="J51" i="18"/>
  <c r="I51" i="18"/>
  <c r="J59" i="18"/>
  <c r="I59" i="18"/>
  <c r="H76" i="18"/>
  <c r="J68" i="18"/>
  <c r="I68" i="18"/>
  <c r="J85" i="18"/>
  <c r="I85" i="18"/>
  <c r="J94" i="18"/>
  <c r="I94" i="18"/>
  <c r="J102" i="18"/>
  <c r="I102" i="18"/>
  <c r="I111" i="18"/>
  <c r="J111" i="18"/>
  <c r="J126" i="18"/>
  <c r="I126" i="18"/>
  <c r="J116" i="18"/>
  <c r="I116" i="18"/>
  <c r="J125" i="18"/>
  <c r="I125" i="18"/>
  <c r="J142" i="18"/>
  <c r="I142" i="18"/>
  <c r="J151" i="18"/>
  <c r="I151" i="18"/>
  <c r="J159" i="18"/>
  <c r="I159" i="18"/>
  <c r="J115" i="18"/>
  <c r="I115" i="18"/>
  <c r="J124" i="18"/>
  <c r="I124" i="18"/>
  <c r="H132" i="18"/>
  <c r="J141" i="18"/>
  <c r="I141" i="18"/>
  <c r="J150" i="18"/>
  <c r="I150" i="18"/>
  <c r="J158" i="18"/>
  <c r="I158" i="18"/>
  <c r="I114" i="18"/>
  <c r="J114" i="18"/>
  <c r="I123" i="18"/>
  <c r="J123" i="18"/>
  <c r="I131" i="18"/>
  <c r="J131" i="18"/>
  <c r="I140" i="18"/>
  <c r="J140" i="18"/>
  <c r="I149" i="18"/>
  <c r="H148" i="18"/>
  <c r="J149" i="18"/>
  <c r="J157" i="18"/>
  <c r="I157" i="18"/>
  <c r="J113" i="18"/>
  <c r="I113" i="18"/>
  <c r="J122" i="18"/>
  <c r="I122" i="18"/>
  <c r="J130" i="18"/>
  <c r="I130" i="18"/>
  <c r="J139" i="18"/>
  <c r="I139" i="18"/>
  <c r="J156" i="18"/>
  <c r="I156" i="18"/>
  <c r="J155" i="18"/>
  <c r="I155" i="18"/>
  <c r="I128" i="18"/>
  <c r="J128" i="18"/>
  <c r="I137" i="18"/>
  <c r="J137" i="18"/>
  <c r="I145" i="18"/>
  <c r="J145" i="18"/>
  <c r="I154" i="18"/>
  <c r="J154" i="18"/>
  <c r="J127" i="18"/>
  <c r="I127" i="18"/>
  <c r="J136" i="18"/>
  <c r="I136" i="18"/>
  <c r="J144" i="18"/>
  <c r="I144" i="18"/>
  <c r="J153" i="18"/>
  <c r="I153" i="18"/>
  <c r="K128" i="17"/>
  <c r="J128" i="17"/>
  <c r="I128" i="17"/>
  <c r="K111" i="17"/>
  <c r="J111" i="17"/>
  <c r="I111" i="17"/>
  <c r="H119" i="17"/>
  <c r="K102" i="17"/>
  <c r="J102" i="17"/>
  <c r="I102" i="17"/>
  <c r="K94" i="17"/>
  <c r="J94" i="17"/>
  <c r="I94" i="17"/>
  <c r="H93" i="17"/>
  <c r="K85" i="17"/>
  <c r="J85" i="17"/>
  <c r="I85" i="17"/>
  <c r="K76" i="17"/>
  <c r="J76" i="17"/>
  <c r="I76" i="17"/>
  <c r="K68" i="17"/>
  <c r="J68" i="17"/>
  <c r="I68" i="17"/>
  <c r="K59" i="17"/>
  <c r="J59" i="17"/>
  <c r="I59" i="17"/>
  <c r="K42" i="17"/>
  <c r="J42" i="17"/>
  <c r="I42" i="17"/>
  <c r="K33" i="17"/>
  <c r="J33" i="17"/>
  <c r="I33" i="17"/>
  <c r="K25" i="17"/>
  <c r="J25" i="17"/>
  <c r="I25" i="17"/>
  <c r="K19" i="17"/>
  <c r="J19" i="17"/>
  <c r="I19" i="17"/>
  <c r="K15" i="17"/>
  <c r="J15" i="17"/>
  <c r="I15" i="17"/>
  <c r="K11" i="17"/>
  <c r="J11" i="17"/>
  <c r="I11" i="17"/>
  <c r="K155" i="16"/>
  <c r="J155" i="16"/>
  <c r="I155" i="16"/>
  <c r="K146" i="16"/>
  <c r="J146" i="16"/>
  <c r="I146" i="16"/>
  <c r="K138" i="16"/>
  <c r="J138" i="16"/>
  <c r="I138" i="16"/>
  <c r="K129" i="16"/>
  <c r="J129" i="16"/>
  <c r="I129" i="16"/>
  <c r="K112" i="16"/>
  <c r="J112" i="16"/>
  <c r="I112" i="16"/>
  <c r="K103" i="16"/>
  <c r="J103" i="16"/>
  <c r="I103" i="16"/>
  <c r="K95" i="16"/>
  <c r="J95" i="16"/>
  <c r="I95" i="16"/>
  <c r="K86" i="16"/>
  <c r="J86" i="16"/>
  <c r="I86" i="16"/>
  <c r="K69" i="16"/>
  <c r="J69" i="16"/>
  <c r="I69" i="16"/>
  <c r="H77" i="16"/>
  <c r="K60" i="16"/>
  <c r="J60" i="16"/>
  <c r="I60" i="16"/>
  <c r="K52" i="16"/>
  <c r="J52" i="16"/>
  <c r="I52" i="16"/>
  <c r="H51" i="16"/>
  <c r="J43" i="16"/>
  <c r="I43" i="16"/>
  <c r="K43" i="16"/>
  <c r="J34" i="16"/>
  <c r="I34" i="16"/>
  <c r="K34" i="16"/>
  <c r="J26" i="16"/>
  <c r="I26" i="16"/>
  <c r="K26" i="16"/>
  <c r="V19" i="16"/>
  <c r="U19" i="16"/>
  <c r="W19" i="16"/>
  <c r="V15" i="16"/>
  <c r="U15" i="16"/>
  <c r="W15" i="16"/>
  <c r="V11" i="16"/>
  <c r="U11" i="16"/>
  <c r="W11" i="16"/>
  <c r="L116" i="15"/>
  <c r="J116" i="15"/>
  <c r="I116" i="15"/>
  <c r="M116" i="15"/>
  <c r="K116" i="15"/>
  <c r="I83" i="15"/>
  <c r="L83" i="15"/>
  <c r="K83" i="15"/>
  <c r="M83" i="15"/>
  <c r="J83" i="15"/>
  <c r="H91" i="15"/>
  <c r="M81" i="15"/>
  <c r="L81" i="15"/>
  <c r="J81" i="15"/>
  <c r="I81" i="15"/>
  <c r="K81" i="15"/>
  <c r="L67" i="15"/>
  <c r="K67" i="15"/>
  <c r="M67" i="15"/>
  <c r="J67" i="15"/>
  <c r="I67" i="15"/>
  <c r="M53" i="15"/>
  <c r="L53" i="15"/>
  <c r="K53" i="15"/>
  <c r="J53" i="15"/>
  <c r="I53" i="15"/>
  <c r="M44" i="15"/>
  <c r="L44" i="15"/>
  <c r="K44" i="15"/>
  <c r="J44" i="15"/>
  <c r="I44" i="15"/>
  <c r="L108" i="15"/>
  <c r="J108" i="15"/>
  <c r="I108" i="15"/>
  <c r="K108" i="15"/>
  <c r="M108" i="15"/>
  <c r="I74" i="15"/>
  <c r="L74" i="15"/>
  <c r="K74" i="15"/>
  <c r="J74" i="15"/>
  <c r="M74" i="15"/>
  <c r="M72" i="15"/>
  <c r="L72" i="15"/>
  <c r="J72" i="15"/>
  <c r="I72" i="15"/>
  <c r="K72" i="15"/>
  <c r="K58" i="15"/>
  <c r="I58" i="15"/>
  <c r="M58" i="15"/>
  <c r="L58" i="15"/>
  <c r="J58" i="15"/>
  <c r="I41" i="15"/>
  <c r="H49" i="15"/>
  <c r="M41" i="15"/>
  <c r="L41" i="15"/>
  <c r="K41" i="15"/>
  <c r="J41" i="15"/>
  <c r="I32" i="15"/>
  <c r="M32" i="15"/>
  <c r="L32" i="15"/>
  <c r="K32" i="15"/>
  <c r="J32" i="15"/>
  <c r="I24" i="15"/>
  <c r="M24" i="15"/>
  <c r="L24" i="15"/>
  <c r="K24" i="15"/>
  <c r="J24" i="15"/>
  <c r="W18" i="15"/>
  <c r="Y18" i="15"/>
  <c r="X18" i="15"/>
  <c r="W16" i="15"/>
  <c r="Y16" i="15"/>
  <c r="X16" i="15"/>
  <c r="W14" i="15"/>
  <c r="Y14" i="15"/>
  <c r="X14" i="15"/>
  <c r="W12" i="15"/>
  <c r="Y12" i="15"/>
  <c r="X12" i="15"/>
  <c r="W10" i="15"/>
  <c r="Y10" i="15"/>
  <c r="X10" i="15"/>
  <c r="I135" i="15"/>
  <c r="L135" i="15"/>
  <c r="K135" i="15"/>
  <c r="M135" i="15"/>
  <c r="J135" i="15"/>
  <c r="M132" i="15"/>
  <c r="L132" i="15"/>
  <c r="J132" i="15"/>
  <c r="I132" i="15"/>
  <c r="K132" i="15"/>
  <c r="L99" i="15"/>
  <c r="J99" i="15"/>
  <c r="I99" i="15"/>
  <c r="M99" i="15"/>
  <c r="K99" i="15"/>
  <c r="J55" i="15"/>
  <c r="I55" i="15"/>
  <c r="M55" i="15"/>
  <c r="H63" i="15"/>
  <c r="L55" i="15"/>
  <c r="K55" i="15"/>
  <c r="J46" i="15"/>
  <c r="I46" i="15"/>
  <c r="M46" i="15"/>
  <c r="L46" i="15"/>
  <c r="K46" i="15"/>
  <c r="J38" i="15"/>
  <c r="I38" i="15"/>
  <c r="M38" i="15"/>
  <c r="L38" i="15"/>
  <c r="K38" i="15"/>
  <c r="J29" i="15"/>
  <c r="I29" i="15"/>
  <c r="M29" i="15"/>
  <c r="L29" i="15"/>
  <c r="K29" i="15"/>
  <c r="J143" i="15"/>
  <c r="I143" i="15"/>
  <c r="L143" i="15"/>
  <c r="K143" i="15"/>
  <c r="M143" i="15"/>
  <c r="I126" i="15"/>
  <c r="L126" i="15"/>
  <c r="K126" i="15"/>
  <c r="M126" i="15"/>
  <c r="J126" i="15"/>
  <c r="M124" i="15"/>
  <c r="L124" i="15"/>
  <c r="J124" i="15"/>
  <c r="I124" i="15"/>
  <c r="K124" i="15"/>
  <c r="L90" i="15"/>
  <c r="J90" i="15"/>
  <c r="I90" i="15"/>
  <c r="M90" i="15"/>
  <c r="K90" i="15"/>
  <c r="K52" i="15"/>
  <c r="J52" i="15"/>
  <c r="I52" i="15"/>
  <c r="M52" i="15"/>
  <c r="L52" i="15"/>
  <c r="K43" i="15"/>
  <c r="J43" i="15"/>
  <c r="I43" i="15"/>
  <c r="M43" i="15"/>
  <c r="L43" i="15"/>
  <c r="K34" i="15"/>
  <c r="J34" i="15"/>
  <c r="I34" i="15"/>
  <c r="M34" i="15"/>
  <c r="L34" i="15"/>
  <c r="K26" i="15"/>
  <c r="J26" i="15"/>
  <c r="I26" i="15"/>
  <c r="M26" i="15"/>
  <c r="L26" i="15"/>
  <c r="T19" i="14"/>
  <c r="S19" i="14"/>
  <c r="T11" i="14"/>
  <c r="S11" i="14"/>
  <c r="I117" i="15"/>
  <c r="L117" i="15"/>
  <c r="K117" i="15"/>
  <c r="M117" i="15"/>
  <c r="J117" i="15"/>
  <c r="M115" i="15"/>
  <c r="L115" i="15"/>
  <c r="J115" i="15"/>
  <c r="I115" i="15"/>
  <c r="K115" i="15"/>
  <c r="L82" i="15"/>
  <c r="J82" i="15"/>
  <c r="I82" i="15"/>
  <c r="M82" i="15"/>
  <c r="K82" i="15"/>
  <c r="L57" i="15"/>
  <c r="K57" i="15"/>
  <c r="J57" i="15"/>
  <c r="I57" i="15"/>
  <c r="M57" i="15"/>
  <c r="L48" i="15"/>
  <c r="K48" i="15"/>
  <c r="J48" i="15"/>
  <c r="I48" i="15"/>
  <c r="M48" i="15"/>
  <c r="L40" i="15"/>
  <c r="K40" i="15"/>
  <c r="J40" i="15"/>
  <c r="I40" i="15"/>
  <c r="M40" i="15"/>
  <c r="L31" i="15"/>
  <c r="K31" i="15"/>
  <c r="J31" i="15"/>
  <c r="I31" i="15"/>
  <c r="M31" i="15"/>
  <c r="L23" i="15"/>
  <c r="K23" i="15"/>
  <c r="J23" i="15"/>
  <c r="I23" i="15"/>
  <c r="M23" i="15"/>
  <c r="L20" i="15"/>
  <c r="K20" i="15"/>
  <c r="J20" i="15"/>
  <c r="I20" i="15"/>
  <c r="M20" i="15"/>
  <c r="L18" i="15"/>
  <c r="K18" i="15"/>
  <c r="J18" i="15"/>
  <c r="I18" i="15"/>
  <c r="M18" i="15"/>
  <c r="L16" i="15"/>
  <c r="K16" i="15"/>
  <c r="J16" i="15"/>
  <c r="I16" i="15"/>
  <c r="M16" i="15"/>
  <c r="L14" i="15"/>
  <c r="K14" i="15"/>
  <c r="J14" i="15"/>
  <c r="I14" i="15"/>
  <c r="M14" i="15"/>
  <c r="L12" i="15"/>
  <c r="K12" i="15"/>
  <c r="J12" i="15"/>
  <c r="I12" i="15"/>
  <c r="M12" i="15"/>
  <c r="L10" i="15"/>
  <c r="K10" i="15"/>
  <c r="J10" i="15"/>
  <c r="I10" i="15"/>
  <c r="M10" i="15"/>
  <c r="T20" i="14"/>
  <c r="S20" i="14"/>
  <c r="T12" i="14"/>
  <c r="S12" i="14"/>
  <c r="T9" i="12"/>
  <c r="S9" i="12"/>
  <c r="V9" i="12"/>
  <c r="T7" i="12"/>
  <c r="S7" i="12"/>
  <c r="V7" i="12"/>
  <c r="I109" i="15"/>
  <c r="L109" i="15"/>
  <c r="K109" i="15"/>
  <c r="M109" i="15"/>
  <c r="J109" i="15"/>
  <c r="M107" i="15"/>
  <c r="L107" i="15"/>
  <c r="J107" i="15"/>
  <c r="I107" i="15"/>
  <c r="K107" i="15"/>
  <c r="L73" i="15"/>
  <c r="J73" i="15"/>
  <c r="I73" i="15"/>
  <c r="M73" i="15"/>
  <c r="K73" i="15"/>
  <c r="L65" i="15"/>
  <c r="J65" i="15"/>
  <c r="I65" i="15"/>
  <c r="M65" i="15"/>
  <c r="K65" i="15"/>
  <c r="M54" i="15"/>
  <c r="L54" i="15"/>
  <c r="K54" i="15"/>
  <c r="J54" i="15"/>
  <c r="I54" i="15"/>
  <c r="M45" i="15"/>
  <c r="L45" i="15"/>
  <c r="K45" i="15"/>
  <c r="J45" i="15"/>
  <c r="I45" i="15"/>
  <c r="M37" i="15"/>
  <c r="L37" i="15"/>
  <c r="K37" i="15"/>
  <c r="J37" i="15"/>
  <c r="I37" i="15"/>
  <c r="M28" i="15"/>
  <c r="L28" i="15"/>
  <c r="K28" i="15"/>
  <c r="J28" i="15"/>
  <c r="I28" i="15"/>
  <c r="Y19" i="15"/>
  <c r="X19" i="15"/>
  <c r="W19" i="15"/>
  <c r="Y17" i="15"/>
  <c r="X17" i="15"/>
  <c r="W17" i="15"/>
  <c r="Y15" i="15"/>
  <c r="X15" i="15"/>
  <c r="W15" i="15"/>
  <c r="Y13" i="15"/>
  <c r="X13" i="15"/>
  <c r="W13" i="15"/>
  <c r="V21" i="15"/>
  <c r="Y11" i="15"/>
  <c r="X11" i="15"/>
  <c r="W11" i="15"/>
  <c r="Y9" i="15"/>
  <c r="X9" i="15"/>
  <c r="W9" i="15"/>
  <c r="L75" i="15"/>
  <c r="K75" i="15"/>
  <c r="I75" i="15"/>
  <c r="M75" i="15"/>
  <c r="J75" i="15"/>
  <c r="L84" i="15"/>
  <c r="K84" i="15"/>
  <c r="I84" i="15"/>
  <c r="M84" i="15"/>
  <c r="J84" i="15"/>
  <c r="L93" i="15"/>
  <c r="K93" i="15"/>
  <c r="I93" i="15"/>
  <c r="M93" i="15"/>
  <c r="J93" i="15"/>
  <c r="L101" i="15"/>
  <c r="K101" i="15"/>
  <c r="I101" i="15"/>
  <c r="M101" i="15"/>
  <c r="J101" i="15"/>
  <c r="L110" i="15"/>
  <c r="K110" i="15"/>
  <c r="I110" i="15"/>
  <c r="J110" i="15"/>
  <c r="M110" i="15"/>
  <c r="L118" i="15"/>
  <c r="K118" i="15"/>
  <c r="I118" i="15"/>
  <c r="M118" i="15"/>
  <c r="J118" i="15"/>
  <c r="L127" i="15"/>
  <c r="K127" i="15"/>
  <c r="I127" i="15"/>
  <c r="M127" i="15"/>
  <c r="J127" i="15"/>
  <c r="L136" i="15"/>
  <c r="K136" i="15"/>
  <c r="I136" i="15"/>
  <c r="M136" i="15"/>
  <c r="J136" i="15"/>
  <c r="L144" i="15"/>
  <c r="K144" i="15"/>
  <c r="I144" i="15"/>
  <c r="J144" i="15"/>
  <c r="M144" i="15"/>
  <c r="H161" i="15"/>
  <c r="L153" i="15"/>
  <c r="K153" i="15"/>
  <c r="J153" i="15"/>
  <c r="I153" i="15"/>
  <c r="M153" i="15"/>
  <c r="M70" i="15"/>
  <c r="K70" i="15"/>
  <c r="J70" i="15"/>
  <c r="L70" i="15"/>
  <c r="I70" i="15"/>
  <c r="M79" i="15"/>
  <c r="K79" i="15"/>
  <c r="J79" i="15"/>
  <c r="I79" i="15"/>
  <c r="L79" i="15"/>
  <c r="M87" i="15"/>
  <c r="K87" i="15"/>
  <c r="J87" i="15"/>
  <c r="L87" i="15"/>
  <c r="I87" i="15"/>
  <c r="M96" i="15"/>
  <c r="K96" i="15"/>
  <c r="J96" i="15"/>
  <c r="L96" i="15"/>
  <c r="I96" i="15"/>
  <c r="M104" i="15"/>
  <c r="K104" i="15"/>
  <c r="J104" i="15"/>
  <c r="L104" i="15"/>
  <c r="I104" i="15"/>
  <c r="M113" i="15"/>
  <c r="K113" i="15"/>
  <c r="J113" i="15"/>
  <c r="L113" i="15"/>
  <c r="I113" i="15"/>
  <c r="M122" i="15"/>
  <c r="K122" i="15"/>
  <c r="J122" i="15"/>
  <c r="L122" i="15"/>
  <c r="I122" i="15"/>
  <c r="M130" i="15"/>
  <c r="K130" i="15"/>
  <c r="J130" i="15"/>
  <c r="L130" i="15"/>
  <c r="I130" i="15"/>
  <c r="M139" i="15"/>
  <c r="K139" i="15"/>
  <c r="J139" i="15"/>
  <c r="H147" i="15"/>
  <c r="L139" i="15"/>
  <c r="I139" i="15"/>
  <c r="M156" i="15"/>
  <c r="L156" i="15"/>
  <c r="K156" i="15"/>
  <c r="J156" i="15"/>
  <c r="I156" i="15"/>
  <c r="M151" i="15"/>
  <c r="L151" i="15"/>
  <c r="J151" i="15"/>
  <c r="I151" i="15"/>
  <c r="K151" i="15"/>
  <c r="M59" i="15"/>
  <c r="L59" i="15"/>
  <c r="K59" i="15"/>
  <c r="J59" i="15"/>
  <c r="I59" i="15"/>
  <c r="K68" i="15"/>
  <c r="I68" i="15"/>
  <c r="M68" i="15"/>
  <c r="L68" i="15"/>
  <c r="J68" i="15"/>
  <c r="K76" i="15"/>
  <c r="I76" i="15"/>
  <c r="M76" i="15"/>
  <c r="J76" i="15"/>
  <c r="L76" i="15"/>
  <c r="K85" i="15"/>
  <c r="I85" i="15"/>
  <c r="M85" i="15"/>
  <c r="L85" i="15"/>
  <c r="J85" i="15"/>
  <c r="K94" i="15"/>
  <c r="I94" i="15"/>
  <c r="M94" i="15"/>
  <c r="L94" i="15"/>
  <c r="J94" i="15"/>
  <c r="K102" i="15"/>
  <c r="I102" i="15"/>
  <c r="M102" i="15"/>
  <c r="L102" i="15"/>
  <c r="J102" i="15"/>
  <c r="K111" i="15"/>
  <c r="I111" i="15"/>
  <c r="H119" i="15"/>
  <c r="M111" i="15"/>
  <c r="L111" i="15"/>
  <c r="J111" i="15"/>
  <c r="K128" i="15"/>
  <c r="I128" i="15"/>
  <c r="M128" i="15"/>
  <c r="L128" i="15"/>
  <c r="J128" i="15"/>
  <c r="L137" i="15"/>
  <c r="K137" i="15"/>
  <c r="I137" i="15"/>
  <c r="M137" i="15"/>
  <c r="J137" i="15"/>
  <c r="L145" i="15"/>
  <c r="K145" i="15"/>
  <c r="I145" i="15"/>
  <c r="M145" i="15"/>
  <c r="J145" i="15"/>
  <c r="L154" i="15"/>
  <c r="K154" i="15"/>
  <c r="I154" i="15"/>
  <c r="M154" i="15"/>
  <c r="J154" i="15"/>
  <c r="J71" i="15"/>
  <c r="M71" i="15"/>
  <c r="L71" i="15"/>
  <c r="K71" i="15"/>
  <c r="I71" i="15"/>
  <c r="J80" i="15"/>
  <c r="M80" i="15"/>
  <c r="L80" i="15"/>
  <c r="K80" i="15"/>
  <c r="I80" i="15"/>
  <c r="J88" i="15"/>
  <c r="M88" i="15"/>
  <c r="L88" i="15"/>
  <c r="K88" i="15"/>
  <c r="I88" i="15"/>
  <c r="J97" i="15"/>
  <c r="H105" i="15"/>
  <c r="M97" i="15"/>
  <c r="L97" i="15"/>
  <c r="K97" i="15"/>
  <c r="I97" i="15"/>
  <c r="J114" i="15"/>
  <c r="M114" i="15"/>
  <c r="L114" i="15"/>
  <c r="I114" i="15"/>
  <c r="K114" i="15"/>
  <c r="J123" i="15"/>
  <c r="M123" i="15"/>
  <c r="L123" i="15"/>
  <c r="K123" i="15"/>
  <c r="I123" i="15"/>
  <c r="J131" i="15"/>
  <c r="M131" i="15"/>
  <c r="L131" i="15"/>
  <c r="K131" i="15"/>
  <c r="I131" i="15"/>
  <c r="K140" i="15"/>
  <c r="J140" i="15"/>
  <c r="M140" i="15"/>
  <c r="L140" i="15"/>
  <c r="I140" i="15"/>
  <c r="K149" i="15"/>
  <c r="J149" i="15"/>
  <c r="M149" i="15"/>
  <c r="L149" i="15"/>
  <c r="I149" i="15"/>
  <c r="K157" i="15"/>
  <c r="J157" i="15"/>
  <c r="I157" i="15"/>
  <c r="M157" i="15"/>
  <c r="L157" i="15"/>
  <c r="M60" i="15"/>
  <c r="L60" i="15"/>
  <c r="K60" i="15"/>
  <c r="J60" i="15"/>
  <c r="I60" i="15"/>
  <c r="H77" i="15"/>
  <c r="M69" i="15"/>
  <c r="K69" i="15"/>
  <c r="J69" i="15"/>
  <c r="L69" i="15"/>
  <c r="I69" i="15"/>
  <c r="M86" i="15"/>
  <c r="K86" i="15"/>
  <c r="J86" i="15"/>
  <c r="L86" i="15"/>
  <c r="I86" i="15"/>
  <c r="M95" i="15"/>
  <c r="K95" i="15"/>
  <c r="J95" i="15"/>
  <c r="L95" i="15"/>
  <c r="I95" i="15"/>
  <c r="M103" i="15"/>
  <c r="K103" i="15"/>
  <c r="J103" i="15"/>
  <c r="L103" i="15"/>
  <c r="I103" i="15"/>
  <c r="M112" i="15"/>
  <c r="K112" i="15"/>
  <c r="J112" i="15"/>
  <c r="I112" i="15"/>
  <c r="L112" i="15"/>
  <c r="M121" i="15"/>
  <c r="K121" i="15"/>
  <c r="J121" i="15"/>
  <c r="L121" i="15"/>
  <c r="I121" i="15"/>
  <c r="M129" i="15"/>
  <c r="K129" i="15"/>
  <c r="J129" i="15"/>
  <c r="L129" i="15"/>
  <c r="I129" i="15"/>
  <c r="I138" i="15"/>
  <c r="M138" i="15"/>
  <c r="K138" i="15"/>
  <c r="J138" i="15"/>
  <c r="L138" i="15"/>
  <c r="I146" i="15"/>
  <c r="M146" i="15"/>
  <c r="L146" i="15"/>
  <c r="K146" i="15"/>
  <c r="J146" i="15"/>
  <c r="I155" i="15"/>
  <c r="M155" i="15"/>
  <c r="L155" i="15"/>
  <c r="K155" i="15"/>
  <c r="J155" i="15"/>
  <c r="J158" i="15"/>
  <c r="I158" i="15"/>
  <c r="M158" i="15"/>
  <c r="L158" i="15"/>
  <c r="K158" i="15"/>
  <c r="M141" i="15"/>
  <c r="L141" i="15"/>
  <c r="J141" i="15"/>
  <c r="I141" i="15"/>
  <c r="K141" i="15"/>
  <c r="M150" i="15"/>
  <c r="L150" i="15"/>
  <c r="K150" i="15"/>
  <c r="J150" i="15"/>
  <c r="I150" i="15"/>
  <c r="M160" i="15"/>
  <c r="L160" i="15"/>
  <c r="J160" i="15"/>
  <c r="I160" i="15"/>
  <c r="K160" i="15"/>
  <c r="M159" i="15"/>
  <c r="L159" i="15"/>
  <c r="K159" i="15"/>
  <c r="J159" i="15"/>
  <c r="I159" i="15"/>
  <c r="T21" i="14"/>
  <c r="S21" i="14"/>
  <c r="T13" i="14"/>
  <c r="S13" i="14"/>
  <c r="I52" i="12"/>
  <c r="L52" i="12"/>
  <c r="K52" i="12"/>
  <c r="J52" i="12"/>
  <c r="I50" i="12"/>
  <c r="L50" i="12"/>
  <c r="K50" i="12"/>
  <c r="J50" i="12"/>
  <c r="I48" i="12"/>
  <c r="L48" i="12"/>
  <c r="K48" i="12"/>
  <c r="J48" i="12"/>
  <c r="I46" i="12"/>
  <c r="L46" i="12"/>
  <c r="K46" i="12"/>
  <c r="J46" i="12"/>
  <c r="I44" i="12"/>
  <c r="L44" i="12"/>
  <c r="K44" i="12"/>
  <c r="J44" i="12"/>
  <c r="I42" i="12"/>
  <c r="L42" i="12"/>
  <c r="K42" i="12"/>
  <c r="J42" i="12"/>
  <c r="I40" i="12"/>
  <c r="J40" i="12"/>
  <c r="L40" i="12"/>
  <c r="K40" i="12"/>
  <c r="I38" i="12"/>
  <c r="K38" i="12"/>
  <c r="J38" i="12"/>
  <c r="L38" i="12"/>
  <c r="I36" i="12"/>
  <c r="L36" i="12"/>
  <c r="K36" i="12"/>
  <c r="J36" i="12"/>
  <c r="I34" i="12"/>
  <c r="L34" i="12"/>
  <c r="K34" i="12"/>
  <c r="J34" i="12"/>
  <c r="I32" i="12"/>
  <c r="L32" i="12"/>
  <c r="K32" i="12"/>
  <c r="J32" i="12"/>
  <c r="I30" i="12"/>
  <c r="L30" i="12"/>
  <c r="K30" i="12"/>
  <c r="J30" i="12"/>
  <c r="I28" i="12"/>
  <c r="L28" i="12"/>
  <c r="K28" i="12"/>
  <c r="J28" i="12"/>
  <c r="I26" i="12"/>
  <c r="L26" i="12"/>
  <c r="K26" i="12"/>
  <c r="J26" i="12"/>
  <c r="I24" i="12"/>
  <c r="J24" i="12"/>
  <c r="L24" i="12"/>
  <c r="K24" i="12"/>
  <c r="I22" i="12"/>
  <c r="K22" i="12"/>
  <c r="J22" i="12"/>
  <c r="L22" i="12"/>
  <c r="I20" i="12"/>
  <c r="L20" i="12"/>
  <c r="K20" i="12"/>
  <c r="J20" i="12"/>
  <c r="I18" i="12"/>
  <c r="L18" i="12"/>
  <c r="K18" i="12"/>
  <c r="J18" i="12"/>
  <c r="I16" i="12"/>
  <c r="L16" i="12"/>
  <c r="K16" i="12"/>
  <c r="J16" i="12"/>
  <c r="I11" i="12"/>
  <c r="L11" i="12"/>
  <c r="K11" i="12"/>
  <c r="J11" i="12"/>
  <c r="M142" i="15"/>
  <c r="L142" i="15"/>
  <c r="J142" i="15"/>
  <c r="I142" i="15"/>
  <c r="K142" i="15"/>
  <c r="I100" i="15"/>
  <c r="L100" i="15"/>
  <c r="K100" i="15"/>
  <c r="M100" i="15"/>
  <c r="J100" i="15"/>
  <c r="M98" i="15"/>
  <c r="L98" i="15"/>
  <c r="J98" i="15"/>
  <c r="I98" i="15"/>
  <c r="K98" i="15"/>
  <c r="J62" i="15"/>
  <c r="M62" i="15"/>
  <c r="L62" i="15"/>
  <c r="K62" i="15"/>
  <c r="I62" i="15"/>
  <c r="M61" i="15"/>
  <c r="J61" i="15"/>
  <c r="L61" i="15"/>
  <c r="K61" i="15"/>
  <c r="I61" i="15"/>
  <c r="M51" i="15"/>
  <c r="L51" i="15"/>
  <c r="K51" i="15"/>
  <c r="J51" i="15"/>
  <c r="I51" i="15"/>
  <c r="M42" i="15"/>
  <c r="L42" i="15"/>
  <c r="K42" i="15"/>
  <c r="J42" i="15"/>
  <c r="I42" i="15"/>
  <c r="M33" i="15"/>
  <c r="L33" i="15"/>
  <c r="K33" i="15"/>
  <c r="J33" i="15"/>
  <c r="I33" i="15"/>
  <c r="M25" i="15"/>
  <c r="L25" i="15"/>
  <c r="K25" i="15"/>
  <c r="J25" i="15"/>
  <c r="I25" i="15"/>
  <c r="T22" i="14"/>
  <c r="S22" i="14"/>
  <c r="T14" i="14"/>
  <c r="S14" i="14"/>
  <c r="J14" i="12"/>
  <c r="I14" i="12"/>
  <c r="L14" i="12"/>
  <c r="K14" i="12"/>
  <c r="T12" i="12"/>
  <c r="S12" i="12"/>
  <c r="V12" i="12"/>
  <c r="J9" i="12"/>
  <c r="H56" i="12"/>
  <c r="I9" i="12"/>
  <c r="L9" i="12"/>
  <c r="K9" i="12"/>
  <c r="J7" i="12"/>
  <c r="H54" i="12"/>
  <c r="I7" i="12"/>
  <c r="L7" i="12"/>
  <c r="K7" i="12"/>
  <c r="K131" i="13"/>
  <c r="J131" i="13"/>
  <c r="I131" i="13"/>
  <c r="I103" i="13"/>
  <c r="J103" i="13"/>
  <c r="K103" i="13"/>
  <c r="K98" i="13"/>
  <c r="J98" i="13"/>
  <c r="I98" i="13"/>
  <c r="H104" i="13"/>
  <c r="K96" i="13"/>
  <c r="J96" i="13"/>
  <c r="I96" i="13"/>
  <c r="K79" i="13"/>
  <c r="I79" i="13"/>
  <c r="J79" i="13"/>
  <c r="K72" i="13"/>
  <c r="J72" i="13"/>
  <c r="I72" i="13"/>
  <c r="H76" i="13"/>
  <c r="K68" i="13"/>
  <c r="J68" i="13"/>
  <c r="I68" i="13"/>
  <c r="K54" i="13"/>
  <c r="J54" i="13"/>
  <c r="H62" i="13"/>
  <c r="I54" i="13"/>
  <c r="K36" i="13"/>
  <c r="I36" i="13"/>
  <c r="J36" i="13"/>
  <c r="K19" i="13"/>
  <c r="I19" i="13"/>
  <c r="J19" i="13"/>
  <c r="K150" i="13"/>
  <c r="J150" i="13"/>
  <c r="I150" i="13"/>
  <c r="K141" i="13"/>
  <c r="J141" i="13"/>
  <c r="I141" i="13"/>
  <c r="K106" i="13"/>
  <c r="J106" i="13"/>
  <c r="I106" i="13"/>
  <c r="I86" i="13"/>
  <c r="K86" i="13"/>
  <c r="J86" i="13"/>
  <c r="K61" i="13"/>
  <c r="I61" i="13"/>
  <c r="J61" i="13"/>
  <c r="I43" i="13"/>
  <c r="K43" i="13"/>
  <c r="J43" i="13"/>
  <c r="K29" i="13"/>
  <c r="J29" i="13"/>
  <c r="I29" i="13"/>
  <c r="I25" i="13"/>
  <c r="K25" i="13"/>
  <c r="J25" i="13"/>
  <c r="T18" i="14"/>
  <c r="S18" i="14"/>
  <c r="T16" i="14"/>
  <c r="S16" i="14"/>
  <c r="K157" i="13"/>
  <c r="J157" i="13"/>
  <c r="I157" i="13"/>
  <c r="I121" i="13"/>
  <c r="K121" i="13"/>
  <c r="J121" i="13"/>
  <c r="K115" i="13"/>
  <c r="J115" i="13"/>
  <c r="I115" i="13"/>
  <c r="K89" i="13"/>
  <c r="J89" i="13"/>
  <c r="I89" i="13"/>
  <c r="J69" i="13"/>
  <c r="I69" i="13"/>
  <c r="K69" i="13"/>
  <c r="K55" i="13"/>
  <c r="J55" i="13"/>
  <c r="I55" i="13"/>
  <c r="J51" i="13"/>
  <c r="I51" i="13"/>
  <c r="K51" i="13"/>
  <c r="K37" i="13"/>
  <c r="J37" i="13"/>
  <c r="I37" i="13"/>
  <c r="K123" i="13"/>
  <c r="J123" i="13"/>
  <c r="I123" i="13"/>
  <c r="K80" i="13"/>
  <c r="J80" i="13"/>
  <c r="I80" i="13"/>
  <c r="K44" i="13"/>
  <c r="J44" i="13"/>
  <c r="I44" i="13"/>
  <c r="K26" i="13"/>
  <c r="J26" i="13"/>
  <c r="I26" i="13"/>
  <c r="H34" i="13"/>
  <c r="W16" i="13"/>
  <c r="V16" i="13"/>
  <c r="U16" i="13"/>
  <c r="W14" i="13"/>
  <c r="V14" i="13"/>
  <c r="U14" i="13"/>
  <c r="K8" i="13"/>
  <c r="J8" i="13"/>
  <c r="I8" i="13"/>
  <c r="U9" i="13"/>
  <c r="W9" i="13"/>
  <c r="V9" i="13"/>
  <c r="U13" i="13"/>
  <c r="W13" i="13"/>
  <c r="V13" i="13"/>
  <c r="U17" i="13"/>
  <c r="V17" i="13"/>
  <c r="W17" i="13"/>
  <c r="K149" i="13"/>
  <c r="J149" i="13"/>
  <c r="I149" i="13"/>
  <c r="I138" i="13"/>
  <c r="H146" i="13"/>
  <c r="K138" i="13"/>
  <c r="J138" i="13"/>
  <c r="K97" i="13"/>
  <c r="J97" i="13"/>
  <c r="I97" i="13"/>
  <c r="K87" i="13"/>
  <c r="J87" i="13"/>
  <c r="I87" i="13"/>
  <c r="K70" i="13"/>
  <c r="J70" i="13"/>
  <c r="I70" i="13"/>
  <c r="K52" i="13"/>
  <c r="J52" i="13"/>
  <c r="I52" i="13"/>
  <c r="K38" i="13"/>
  <c r="J38" i="13"/>
  <c r="I38" i="13"/>
  <c r="K33" i="13"/>
  <c r="J33" i="13"/>
  <c r="I33" i="13"/>
  <c r="J9" i="13"/>
  <c r="I9" i="13"/>
  <c r="K9" i="13"/>
  <c r="J13" i="13"/>
  <c r="I13" i="13"/>
  <c r="K13" i="13"/>
  <c r="J17" i="13"/>
  <c r="I17" i="13"/>
  <c r="K17" i="13"/>
  <c r="J22" i="13"/>
  <c r="I22" i="13"/>
  <c r="K22" i="13"/>
  <c r="J30" i="13"/>
  <c r="I30" i="13"/>
  <c r="K30" i="13"/>
  <c r="J39" i="13"/>
  <c r="I39" i="13"/>
  <c r="K39" i="13"/>
  <c r="J47" i="13"/>
  <c r="I47" i="13"/>
  <c r="K47" i="13"/>
  <c r="J56" i="13"/>
  <c r="I56" i="13"/>
  <c r="K56" i="13"/>
  <c r="J65" i="13"/>
  <c r="I65" i="13"/>
  <c r="K65" i="13"/>
  <c r="J73" i="13"/>
  <c r="I73" i="13"/>
  <c r="K73" i="13"/>
  <c r="K82" i="13"/>
  <c r="J82" i="13"/>
  <c r="I82" i="13"/>
  <c r="H90" i="13"/>
  <c r="K99" i="13"/>
  <c r="J99" i="13"/>
  <c r="I99" i="13"/>
  <c r="K108" i="13"/>
  <c r="J108" i="13"/>
  <c r="I108" i="13"/>
  <c r="K116" i="13"/>
  <c r="J116" i="13"/>
  <c r="I116" i="13"/>
  <c r="K125" i="13"/>
  <c r="J125" i="13"/>
  <c r="I125" i="13"/>
  <c r="K134" i="13"/>
  <c r="J134" i="13"/>
  <c r="I134" i="13"/>
  <c r="K142" i="13"/>
  <c r="J142" i="13"/>
  <c r="I142" i="13"/>
  <c r="K151" i="13"/>
  <c r="J151" i="13"/>
  <c r="I151" i="13"/>
  <c r="K159" i="13"/>
  <c r="J159" i="13"/>
  <c r="I159" i="13"/>
  <c r="I23" i="13"/>
  <c r="K23" i="13"/>
  <c r="J23" i="13"/>
  <c r="I31" i="13"/>
  <c r="K31" i="13"/>
  <c r="J31" i="13"/>
  <c r="I40" i="13"/>
  <c r="H48" i="13"/>
  <c r="K40" i="13"/>
  <c r="J40" i="13"/>
  <c r="I57" i="13"/>
  <c r="K57" i="13"/>
  <c r="J57" i="13"/>
  <c r="I66" i="13"/>
  <c r="K66" i="13"/>
  <c r="J66" i="13"/>
  <c r="I74" i="13"/>
  <c r="K74" i="13"/>
  <c r="J74" i="13"/>
  <c r="J83" i="13"/>
  <c r="I83" i="13"/>
  <c r="K83" i="13"/>
  <c r="J92" i="13"/>
  <c r="I92" i="13"/>
  <c r="K92" i="13"/>
  <c r="J100" i="13"/>
  <c r="I100" i="13"/>
  <c r="K100" i="13"/>
  <c r="J109" i="13"/>
  <c r="I109" i="13"/>
  <c r="K109" i="13"/>
  <c r="J117" i="13"/>
  <c r="I117" i="13"/>
  <c r="K117" i="13"/>
  <c r="J126" i="13"/>
  <c r="I126" i="13"/>
  <c r="K126" i="13"/>
  <c r="J135" i="13"/>
  <c r="I135" i="13"/>
  <c r="K135" i="13"/>
  <c r="J143" i="13"/>
  <c r="I143" i="13"/>
  <c r="K143" i="13"/>
  <c r="K152" i="13"/>
  <c r="J152" i="13"/>
  <c r="I152" i="13"/>
  <c r="H160" i="13"/>
  <c r="K10" i="13"/>
  <c r="J10" i="13"/>
  <c r="I10" i="13"/>
  <c r="I14" i="13"/>
  <c r="K14" i="13"/>
  <c r="J14" i="13"/>
  <c r="K18" i="13"/>
  <c r="J18" i="13"/>
  <c r="I18" i="13"/>
  <c r="K24" i="13"/>
  <c r="J24" i="13"/>
  <c r="I24" i="13"/>
  <c r="J32" i="13"/>
  <c r="I32" i="13"/>
  <c r="K32" i="13"/>
  <c r="K41" i="13"/>
  <c r="J41" i="13"/>
  <c r="I41" i="13"/>
  <c r="K50" i="13"/>
  <c r="J50" i="13"/>
  <c r="I50" i="13"/>
  <c r="K58" i="13"/>
  <c r="J58" i="13"/>
  <c r="I58" i="13"/>
  <c r="K67" i="13"/>
  <c r="J67" i="13"/>
  <c r="I67" i="13"/>
  <c r="I75" i="13"/>
  <c r="K75" i="13"/>
  <c r="J75" i="13"/>
  <c r="I84" i="13"/>
  <c r="K84" i="13"/>
  <c r="J84" i="13"/>
  <c r="I93" i="13"/>
  <c r="K93" i="13"/>
  <c r="J93" i="13"/>
  <c r="K101" i="13"/>
  <c r="I101" i="13"/>
  <c r="J101" i="13"/>
  <c r="K110" i="13"/>
  <c r="I110" i="13"/>
  <c r="H118" i="13"/>
  <c r="J110" i="13"/>
  <c r="K127" i="13"/>
  <c r="I127" i="13"/>
  <c r="J127" i="13"/>
  <c r="K136" i="13"/>
  <c r="I136" i="13"/>
  <c r="J136" i="13"/>
  <c r="K144" i="13"/>
  <c r="I144" i="13"/>
  <c r="J144" i="13"/>
  <c r="K153" i="13"/>
  <c r="J153" i="13"/>
  <c r="I153" i="13"/>
  <c r="K85" i="13"/>
  <c r="J85" i="13"/>
  <c r="I85" i="13"/>
  <c r="J94" i="13"/>
  <c r="I94" i="13"/>
  <c r="K94" i="13"/>
  <c r="J102" i="13"/>
  <c r="K102" i="13"/>
  <c r="I102" i="13"/>
  <c r="J111" i="13"/>
  <c r="I111" i="13"/>
  <c r="K111" i="13"/>
  <c r="J120" i="13"/>
  <c r="K120" i="13"/>
  <c r="I120" i="13"/>
  <c r="J128" i="13"/>
  <c r="K128" i="13"/>
  <c r="I128" i="13"/>
  <c r="J137" i="13"/>
  <c r="K137" i="13"/>
  <c r="I137" i="13"/>
  <c r="J145" i="13"/>
  <c r="K145" i="13"/>
  <c r="I145" i="13"/>
  <c r="J154" i="13"/>
  <c r="I154" i="13"/>
  <c r="K154" i="13"/>
  <c r="I155" i="13"/>
  <c r="K155" i="13"/>
  <c r="J155" i="13"/>
  <c r="K113" i="13"/>
  <c r="J113" i="13"/>
  <c r="I113" i="13"/>
  <c r="K122" i="13"/>
  <c r="J122" i="13"/>
  <c r="I122" i="13"/>
  <c r="K130" i="13"/>
  <c r="J130" i="13"/>
  <c r="I130" i="13"/>
  <c r="K139" i="13"/>
  <c r="I139" i="13"/>
  <c r="J139" i="13"/>
  <c r="K148" i="13"/>
  <c r="J148" i="13"/>
  <c r="I148" i="13"/>
  <c r="K156" i="13"/>
  <c r="J156" i="13"/>
  <c r="I156" i="13"/>
  <c r="S17" i="14"/>
  <c r="T17" i="14"/>
  <c r="I112" i="13"/>
  <c r="K112" i="13"/>
  <c r="J112" i="13"/>
  <c r="K107" i="13"/>
  <c r="J107" i="13"/>
  <c r="I107" i="13"/>
  <c r="K95" i="13"/>
  <c r="J95" i="13"/>
  <c r="I95" i="13"/>
  <c r="K78" i="13"/>
  <c r="J78" i="13"/>
  <c r="I78" i="13"/>
  <c r="K64" i="13"/>
  <c r="J64" i="13"/>
  <c r="I64" i="13"/>
  <c r="K59" i="13"/>
  <c r="J59" i="13"/>
  <c r="I59" i="13"/>
  <c r="K45" i="13"/>
  <c r="J45" i="13"/>
  <c r="I45" i="13"/>
  <c r="K27" i="13"/>
  <c r="J27" i="13"/>
  <c r="I27" i="13"/>
  <c r="K15" i="13"/>
  <c r="J15" i="13"/>
  <c r="I15" i="13"/>
  <c r="K40" i="6"/>
  <c r="J40" i="6"/>
  <c r="I40" i="6"/>
  <c r="S32" i="6"/>
  <c r="R32" i="6"/>
  <c r="Q32" i="6"/>
  <c r="S10" i="6"/>
  <c r="R10" i="6"/>
  <c r="Q10" i="6"/>
  <c r="J11" i="6"/>
  <c r="I11" i="6"/>
  <c r="K11" i="6"/>
  <c r="J18" i="6"/>
  <c r="I18" i="6"/>
  <c r="K18" i="6"/>
  <c r="J26" i="6"/>
  <c r="I26" i="6"/>
  <c r="K26" i="6"/>
  <c r="K34" i="6"/>
  <c r="J34" i="6"/>
  <c r="I34" i="6"/>
  <c r="K42" i="6"/>
  <c r="J42" i="6"/>
  <c r="I42" i="6"/>
  <c r="K50" i="6"/>
  <c r="J50" i="6"/>
  <c r="I50" i="6"/>
  <c r="K12" i="6"/>
  <c r="I12" i="6"/>
  <c r="J12" i="6"/>
  <c r="K19" i="6"/>
  <c r="I19" i="6"/>
  <c r="J19" i="6"/>
  <c r="K27" i="6"/>
  <c r="I27" i="6"/>
  <c r="J27" i="6"/>
  <c r="K35" i="6"/>
  <c r="J35" i="6"/>
  <c r="I35" i="6"/>
  <c r="K43" i="6"/>
  <c r="J43" i="6"/>
  <c r="I43" i="6"/>
  <c r="K51" i="6"/>
  <c r="J51" i="6"/>
  <c r="I51" i="6"/>
  <c r="K13" i="6"/>
  <c r="J13" i="6"/>
  <c r="I13" i="6"/>
  <c r="K20" i="6"/>
  <c r="J20" i="6"/>
  <c r="I20" i="6"/>
  <c r="K28" i="6"/>
  <c r="J28" i="6"/>
  <c r="I28" i="6"/>
  <c r="K36" i="6"/>
  <c r="J36" i="6"/>
  <c r="I36" i="6"/>
  <c r="K44" i="6"/>
  <c r="J44" i="6"/>
  <c r="I44" i="6"/>
  <c r="K52" i="6"/>
  <c r="J52" i="6"/>
  <c r="I52" i="6"/>
  <c r="J37" i="6"/>
  <c r="I37" i="6"/>
  <c r="K37" i="6"/>
  <c r="J45" i="6"/>
  <c r="I45" i="6"/>
  <c r="K45" i="6"/>
  <c r="I7" i="6"/>
  <c r="K7" i="6"/>
  <c r="J7" i="6"/>
  <c r="I15" i="6"/>
  <c r="K15" i="6"/>
  <c r="J15" i="6"/>
  <c r="I22" i="6"/>
  <c r="K22" i="6"/>
  <c r="J22" i="6"/>
  <c r="I30" i="6"/>
  <c r="K30" i="6"/>
  <c r="J30" i="6"/>
  <c r="I38" i="6"/>
  <c r="J38" i="6"/>
  <c r="K38" i="6"/>
  <c r="I46" i="6"/>
  <c r="K46" i="6"/>
  <c r="J46" i="6"/>
  <c r="K8" i="6"/>
  <c r="I8" i="6"/>
  <c r="J8" i="6"/>
  <c r="K16" i="6"/>
  <c r="J16" i="6"/>
  <c r="I16" i="6"/>
  <c r="K23" i="6"/>
  <c r="I23" i="6"/>
  <c r="J23" i="6"/>
  <c r="K31" i="6"/>
  <c r="J31" i="6"/>
  <c r="I31" i="6"/>
  <c r="K39" i="6"/>
  <c r="J39" i="6"/>
  <c r="I39" i="6"/>
  <c r="K47" i="6"/>
  <c r="J47" i="6"/>
  <c r="I47" i="6"/>
  <c r="W52" i="5"/>
  <c r="U52" i="5"/>
  <c r="T52" i="5"/>
  <c r="S52" i="5"/>
  <c r="V52" i="5"/>
  <c r="T48" i="5"/>
  <c r="S48" i="5"/>
  <c r="W48" i="5"/>
  <c r="U48" i="5"/>
  <c r="V48" i="5"/>
  <c r="M38" i="5"/>
  <c r="K38" i="5"/>
  <c r="I38" i="5"/>
  <c r="J38" i="5"/>
  <c r="L38" i="5"/>
  <c r="I25" i="5"/>
  <c r="M25" i="5"/>
  <c r="L25" i="5"/>
  <c r="K25" i="5"/>
  <c r="J25" i="5"/>
  <c r="M17" i="5"/>
  <c r="L17" i="5"/>
  <c r="I17" i="5"/>
  <c r="K17" i="5"/>
  <c r="J17" i="5"/>
  <c r="M14" i="5"/>
  <c r="L14" i="5"/>
  <c r="I14" i="5"/>
  <c r="K14" i="5"/>
  <c r="J14" i="5"/>
  <c r="L27" i="5"/>
  <c r="J27" i="5"/>
  <c r="I27" i="5"/>
  <c r="M27" i="5"/>
  <c r="K27" i="5"/>
  <c r="L35" i="5"/>
  <c r="J35" i="5"/>
  <c r="M35" i="5"/>
  <c r="I35" i="5"/>
  <c r="K35" i="5"/>
  <c r="L43" i="5"/>
  <c r="J43" i="5"/>
  <c r="M43" i="5"/>
  <c r="K43" i="5"/>
  <c r="I43" i="5"/>
  <c r="M51" i="5"/>
  <c r="L51" i="5"/>
  <c r="J51" i="5"/>
  <c r="I51" i="5"/>
  <c r="K51" i="5"/>
  <c r="L48" i="5"/>
  <c r="K48" i="5"/>
  <c r="I48" i="5"/>
  <c r="M48" i="5"/>
  <c r="J48" i="5"/>
  <c r="J29" i="5"/>
  <c r="M29" i="5"/>
  <c r="L29" i="5"/>
  <c r="K29" i="5"/>
  <c r="I29" i="5"/>
  <c r="J37" i="5"/>
  <c r="M37" i="5"/>
  <c r="L37" i="5"/>
  <c r="K37" i="5"/>
  <c r="I37" i="5"/>
  <c r="J45" i="5"/>
  <c r="M45" i="5"/>
  <c r="L45" i="5"/>
  <c r="K45" i="5"/>
  <c r="I45" i="5"/>
  <c r="L31" i="5"/>
  <c r="M31" i="5"/>
  <c r="K31" i="5"/>
  <c r="J31" i="5"/>
  <c r="I31" i="5"/>
  <c r="L39" i="5"/>
  <c r="M39" i="5"/>
  <c r="K39" i="5"/>
  <c r="J39" i="5"/>
  <c r="I39" i="5"/>
  <c r="I47" i="5"/>
  <c r="M47" i="5"/>
  <c r="L47" i="5"/>
  <c r="K47" i="5"/>
  <c r="J47" i="5"/>
  <c r="M52" i="5"/>
  <c r="L52" i="5"/>
  <c r="K52" i="5"/>
  <c r="J52" i="5"/>
  <c r="I52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J48" i="3"/>
  <c r="K48" i="3"/>
  <c r="J40" i="3"/>
  <c r="K40" i="3"/>
  <c r="L39" i="3"/>
  <c r="K39" i="3"/>
  <c r="J39" i="3"/>
  <c r="L38" i="3"/>
  <c r="K38" i="3"/>
  <c r="J38" i="3"/>
  <c r="J37" i="3"/>
  <c r="L37" i="3"/>
  <c r="K37" i="3"/>
  <c r="L36" i="3"/>
  <c r="K36" i="3"/>
  <c r="J36" i="3"/>
  <c r="L35" i="3"/>
  <c r="J35" i="3"/>
  <c r="K35" i="3"/>
  <c r="L34" i="3"/>
  <c r="K34" i="3"/>
  <c r="J34" i="3"/>
  <c r="J33" i="3"/>
  <c r="L33" i="3"/>
  <c r="K33" i="3"/>
  <c r="J32" i="3"/>
  <c r="L32" i="3"/>
  <c r="K32" i="3"/>
  <c r="L31" i="3"/>
  <c r="K31" i="3"/>
  <c r="J31" i="3"/>
  <c r="L30" i="3"/>
  <c r="J30" i="3"/>
  <c r="K30" i="3"/>
  <c r="J29" i="3"/>
  <c r="L29" i="3"/>
  <c r="K29" i="3"/>
  <c r="J28" i="3"/>
  <c r="L28" i="3"/>
  <c r="K28" i="3"/>
  <c r="L27" i="3"/>
  <c r="K27" i="3"/>
  <c r="J27" i="3"/>
  <c r="J26" i="3"/>
  <c r="L26" i="3"/>
  <c r="K26" i="3"/>
  <c r="L25" i="3"/>
  <c r="J25" i="3"/>
  <c r="K25" i="3"/>
  <c r="J24" i="3"/>
  <c r="L24" i="3"/>
  <c r="K24" i="3"/>
  <c r="J23" i="3"/>
  <c r="L23" i="3"/>
  <c r="K23" i="3"/>
  <c r="L22" i="3"/>
  <c r="J22" i="3"/>
  <c r="K22" i="3"/>
  <c r="J21" i="3"/>
  <c r="L21" i="3"/>
  <c r="K21" i="3"/>
  <c r="L20" i="3"/>
  <c r="K20" i="3"/>
  <c r="J20" i="3"/>
  <c r="J19" i="3"/>
  <c r="L19" i="3"/>
  <c r="K19" i="3"/>
  <c r="J18" i="3"/>
  <c r="L18" i="3"/>
  <c r="K18" i="3"/>
  <c r="L17" i="3"/>
  <c r="J17" i="3"/>
  <c r="K17" i="3"/>
  <c r="J16" i="3"/>
  <c r="L16" i="3"/>
  <c r="K16" i="3"/>
  <c r="J15" i="3"/>
  <c r="L15" i="3"/>
  <c r="K15" i="3"/>
  <c r="L14" i="3"/>
  <c r="J14" i="3"/>
  <c r="K14" i="3"/>
  <c r="L13" i="3"/>
  <c r="K13" i="3"/>
  <c r="J13" i="3"/>
  <c r="J12" i="3"/>
  <c r="L12" i="3"/>
  <c r="K12" i="3"/>
  <c r="J11" i="3"/>
  <c r="L11" i="3"/>
  <c r="K11" i="3"/>
  <c r="J10" i="3"/>
  <c r="L10" i="3"/>
  <c r="K10" i="3"/>
  <c r="L9" i="3"/>
  <c r="J9" i="3"/>
  <c r="K9" i="3"/>
  <c r="J8" i="3"/>
  <c r="L8" i="3"/>
  <c r="K8" i="3"/>
  <c r="J7" i="3"/>
  <c r="L7" i="3"/>
  <c r="K7" i="3"/>
  <c r="E68" i="2"/>
  <c r="E67" i="2"/>
  <c r="J40" i="2"/>
  <c r="I43" i="2"/>
  <c r="L40" i="2"/>
  <c r="K40" i="2"/>
  <c r="I42" i="2"/>
  <c r="J39" i="2"/>
  <c r="L39" i="2"/>
  <c r="K39" i="2"/>
  <c r="L38" i="2"/>
  <c r="K38" i="2"/>
  <c r="J38" i="2"/>
  <c r="J37" i="2"/>
  <c r="L37" i="2"/>
  <c r="K37" i="2"/>
  <c r="J36" i="2"/>
  <c r="L36" i="2"/>
  <c r="K36" i="2"/>
  <c r="L35" i="2"/>
  <c r="K35" i="2"/>
  <c r="J35" i="2"/>
  <c r="L34" i="2"/>
  <c r="J34" i="2"/>
  <c r="K34" i="2"/>
  <c r="J33" i="2"/>
  <c r="L33" i="2"/>
  <c r="K33" i="2"/>
  <c r="J32" i="2"/>
  <c r="L32" i="2"/>
  <c r="K32" i="2"/>
  <c r="H119" i="3"/>
  <c r="H114" i="3"/>
  <c r="S41" i="6"/>
  <c r="R41" i="6"/>
  <c r="Q41" i="6"/>
  <c r="J29" i="6"/>
  <c r="I29" i="6"/>
  <c r="K29" i="6"/>
  <c r="K24" i="6"/>
  <c r="J24" i="6"/>
  <c r="I24" i="6"/>
  <c r="R21" i="6"/>
  <c r="Q21" i="6"/>
  <c r="S21" i="6"/>
  <c r="M30" i="5"/>
  <c r="K30" i="5"/>
  <c r="I30" i="5"/>
  <c r="J30" i="5"/>
  <c r="L30" i="5"/>
  <c r="I20" i="5"/>
  <c r="J20" i="5"/>
  <c r="M20" i="5"/>
  <c r="L20" i="5"/>
  <c r="K20" i="5"/>
  <c r="F122" i="3"/>
  <c r="F121" i="3"/>
  <c r="F120" i="3"/>
  <c r="F119" i="3"/>
  <c r="F118" i="3"/>
  <c r="F117" i="3"/>
  <c r="F116" i="3"/>
  <c r="F115" i="3"/>
  <c r="F114" i="3"/>
  <c r="F113" i="3"/>
  <c r="J57" i="3"/>
  <c r="K57" i="3"/>
  <c r="J49" i="3"/>
  <c r="K49" i="3"/>
  <c r="J41" i="3"/>
  <c r="K41" i="3"/>
  <c r="H43" i="2"/>
  <c r="H42" i="2"/>
  <c r="F189" i="3"/>
  <c r="H116" i="3"/>
  <c r="K32" i="6"/>
  <c r="J32" i="6"/>
  <c r="I32" i="6"/>
  <c r="K25" i="6"/>
  <c r="J25" i="6"/>
  <c r="I25" i="6"/>
  <c r="S17" i="6"/>
  <c r="R17" i="6"/>
  <c r="Q17" i="6"/>
  <c r="J14" i="6"/>
  <c r="I14" i="6"/>
  <c r="K14" i="6"/>
  <c r="K9" i="6"/>
  <c r="J9" i="6"/>
  <c r="I9" i="6"/>
  <c r="R11" i="6"/>
  <c r="Q11" i="6"/>
  <c r="S11" i="6"/>
  <c r="R18" i="6"/>
  <c r="Q18" i="6"/>
  <c r="S18" i="6"/>
  <c r="R26" i="6"/>
  <c r="Q26" i="6"/>
  <c r="S26" i="6"/>
  <c r="S34" i="6"/>
  <c r="R34" i="6"/>
  <c r="Q34" i="6"/>
  <c r="S42" i="6"/>
  <c r="R42" i="6"/>
  <c r="Q42" i="6"/>
  <c r="S50" i="6"/>
  <c r="R50" i="6"/>
  <c r="Q50" i="6"/>
  <c r="S12" i="6"/>
  <c r="Q12" i="6"/>
  <c r="R12" i="6"/>
  <c r="S19" i="6"/>
  <c r="Q19" i="6"/>
  <c r="R19" i="6"/>
  <c r="S27" i="6"/>
  <c r="Q27" i="6"/>
  <c r="R27" i="6"/>
  <c r="S35" i="6"/>
  <c r="R35" i="6"/>
  <c r="Q35" i="6"/>
  <c r="S43" i="6"/>
  <c r="R43" i="6"/>
  <c r="Q43" i="6"/>
  <c r="S51" i="6"/>
  <c r="R51" i="6"/>
  <c r="Q51" i="6"/>
  <c r="S13" i="6"/>
  <c r="R13" i="6"/>
  <c r="Q13" i="6"/>
  <c r="S20" i="6"/>
  <c r="R20" i="6"/>
  <c r="Q20" i="6"/>
  <c r="S28" i="6"/>
  <c r="R28" i="6"/>
  <c r="Q28" i="6"/>
  <c r="S36" i="6"/>
  <c r="R36" i="6"/>
  <c r="Q36" i="6"/>
  <c r="S44" i="6"/>
  <c r="R44" i="6"/>
  <c r="Q44" i="6"/>
  <c r="S52" i="6"/>
  <c r="R52" i="6"/>
  <c r="Q52" i="6"/>
  <c r="R37" i="6"/>
  <c r="Q37" i="6"/>
  <c r="S37" i="6"/>
  <c r="R45" i="6"/>
  <c r="Q45" i="6"/>
  <c r="S45" i="6"/>
  <c r="Q7" i="6"/>
  <c r="S7" i="6"/>
  <c r="R7" i="6"/>
  <c r="Q15" i="6"/>
  <c r="R15" i="6"/>
  <c r="S15" i="6"/>
  <c r="Q22" i="6"/>
  <c r="S22" i="6"/>
  <c r="R22" i="6"/>
  <c r="Q30" i="6"/>
  <c r="R30" i="6"/>
  <c r="S30" i="6"/>
  <c r="Q38" i="6"/>
  <c r="S38" i="6"/>
  <c r="R38" i="6"/>
  <c r="Q46" i="6"/>
  <c r="S46" i="6"/>
  <c r="R46" i="6"/>
  <c r="S8" i="6"/>
  <c r="R8" i="6"/>
  <c r="Q8" i="6"/>
  <c r="S16" i="6"/>
  <c r="R16" i="6"/>
  <c r="Q16" i="6"/>
  <c r="S23" i="6"/>
  <c r="R23" i="6"/>
  <c r="Q23" i="6"/>
  <c r="S31" i="6"/>
  <c r="R31" i="6"/>
  <c r="Q31" i="6"/>
  <c r="S39" i="6"/>
  <c r="R39" i="6"/>
  <c r="Q39" i="6"/>
  <c r="S47" i="6"/>
  <c r="Q47" i="6"/>
  <c r="R47" i="6"/>
  <c r="M44" i="5"/>
  <c r="K44" i="5"/>
  <c r="J44" i="5"/>
  <c r="L44" i="5"/>
  <c r="I44" i="5"/>
  <c r="L33" i="5"/>
  <c r="J33" i="5"/>
  <c r="K33" i="5"/>
  <c r="I33" i="5"/>
  <c r="M33" i="5"/>
  <c r="J23" i="5"/>
  <c r="I23" i="5"/>
  <c r="M23" i="5"/>
  <c r="K23" i="5"/>
  <c r="L23" i="5"/>
  <c r="J12" i="5"/>
  <c r="I12" i="5"/>
  <c r="K12" i="5"/>
  <c r="M12" i="5"/>
  <c r="L12" i="5"/>
  <c r="E123" i="3"/>
  <c r="E122" i="3"/>
  <c r="E121" i="3"/>
  <c r="E120" i="3"/>
  <c r="E119" i="3"/>
  <c r="E118" i="3"/>
  <c r="E117" i="3"/>
  <c r="E116" i="3"/>
  <c r="E115" i="3"/>
  <c r="E114" i="3"/>
  <c r="E113" i="3"/>
  <c r="K58" i="3"/>
  <c r="J58" i="3"/>
  <c r="K50" i="3"/>
  <c r="J50" i="3"/>
  <c r="K42" i="3"/>
  <c r="J42" i="3"/>
  <c r="H121" i="3"/>
  <c r="K41" i="6"/>
  <c r="J41" i="6"/>
  <c r="I41" i="6"/>
  <c r="K10" i="6"/>
  <c r="J10" i="6"/>
  <c r="I10" i="6"/>
  <c r="W44" i="5"/>
  <c r="U44" i="5"/>
  <c r="S44" i="5"/>
  <c r="V44" i="5"/>
  <c r="T44" i="5"/>
  <c r="M36" i="5"/>
  <c r="K36" i="5"/>
  <c r="L36" i="5"/>
  <c r="J36" i="5"/>
  <c r="I36" i="5"/>
  <c r="U30" i="5"/>
  <c r="S30" i="5"/>
  <c r="W30" i="5"/>
  <c r="V30" i="5"/>
  <c r="T30" i="5"/>
  <c r="K26" i="5"/>
  <c r="J26" i="5"/>
  <c r="I26" i="5"/>
  <c r="L26" i="5"/>
  <c r="M26" i="5"/>
  <c r="U24" i="5"/>
  <c r="T24" i="5"/>
  <c r="V24" i="5"/>
  <c r="S24" i="5"/>
  <c r="W24" i="5"/>
  <c r="K18" i="5"/>
  <c r="J18" i="5"/>
  <c r="I18" i="5"/>
  <c r="L18" i="5"/>
  <c r="M18" i="5"/>
  <c r="K15" i="5"/>
  <c r="J15" i="5"/>
  <c r="I15" i="5"/>
  <c r="L15" i="5"/>
  <c r="M15" i="5"/>
  <c r="K7" i="5"/>
  <c r="J7" i="5"/>
  <c r="I7" i="5"/>
  <c r="L7" i="5"/>
  <c r="M7" i="5"/>
  <c r="K59" i="3"/>
  <c r="J59" i="3"/>
  <c r="K51" i="3"/>
  <c r="J51" i="3"/>
  <c r="K43" i="3"/>
  <c r="J43" i="3"/>
  <c r="F43" i="2"/>
  <c r="F42" i="2"/>
  <c r="F195" i="3"/>
  <c r="F190" i="3"/>
  <c r="H118" i="3"/>
  <c r="S48" i="6"/>
  <c r="R48" i="6"/>
  <c r="Q48" i="6"/>
  <c r="J21" i="6"/>
  <c r="I21" i="6"/>
  <c r="K21" i="6"/>
  <c r="J50" i="5"/>
  <c r="I50" i="5"/>
  <c r="M50" i="5"/>
  <c r="L50" i="5"/>
  <c r="K50" i="5"/>
  <c r="L49" i="5"/>
  <c r="K49" i="5"/>
  <c r="J49" i="5"/>
  <c r="M49" i="5"/>
  <c r="I49" i="5"/>
  <c r="I42" i="5"/>
  <c r="M42" i="5"/>
  <c r="L42" i="5"/>
  <c r="K42" i="5"/>
  <c r="J42" i="5"/>
  <c r="W36" i="5"/>
  <c r="U36" i="5"/>
  <c r="S36" i="5"/>
  <c r="V36" i="5"/>
  <c r="T36" i="5"/>
  <c r="M28" i="5"/>
  <c r="K28" i="5"/>
  <c r="L28" i="5"/>
  <c r="J28" i="5"/>
  <c r="I28" i="5"/>
  <c r="L21" i="5"/>
  <c r="K21" i="5"/>
  <c r="J21" i="5"/>
  <c r="M21" i="5"/>
  <c r="I21" i="5"/>
  <c r="V19" i="5"/>
  <c r="U19" i="5"/>
  <c r="T19" i="5"/>
  <c r="S19" i="5"/>
  <c r="W19" i="5"/>
  <c r="V16" i="5"/>
  <c r="U16" i="5"/>
  <c r="T16" i="5"/>
  <c r="W16" i="5"/>
  <c r="S16" i="5"/>
  <c r="L10" i="5"/>
  <c r="M10" i="5"/>
  <c r="K10" i="5"/>
  <c r="J10" i="5"/>
  <c r="I10" i="5"/>
  <c r="V8" i="5"/>
  <c r="W8" i="5"/>
  <c r="U8" i="5"/>
  <c r="T8" i="5"/>
  <c r="S8" i="5"/>
  <c r="L184" i="3"/>
  <c r="K184" i="3"/>
  <c r="J184" i="3"/>
  <c r="I195" i="3"/>
  <c r="L183" i="3"/>
  <c r="K183" i="3"/>
  <c r="J183" i="3"/>
  <c r="I194" i="3"/>
  <c r="L182" i="3"/>
  <c r="K182" i="3"/>
  <c r="I193" i="3"/>
  <c r="J182" i="3"/>
  <c r="L181" i="3"/>
  <c r="I192" i="3"/>
  <c r="K181" i="3"/>
  <c r="J181" i="3"/>
  <c r="I191" i="3"/>
  <c r="L180" i="3"/>
  <c r="K180" i="3"/>
  <c r="J180" i="3"/>
  <c r="I190" i="3"/>
  <c r="L179" i="3"/>
  <c r="K179" i="3"/>
  <c r="J179" i="3"/>
  <c r="L178" i="3"/>
  <c r="K178" i="3"/>
  <c r="J178" i="3"/>
  <c r="I189" i="3"/>
  <c r="L177" i="3"/>
  <c r="K177" i="3"/>
  <c r="J177" i="3"/>
  <c r="I188" i="3"/>
  <c r="L176" i="3"/>
  <c r="K176" i="3"/>
  <c r="J176" i="3"/>
  <c r="I187" i="3"/>
  <c r="L175" i="3"/>
  <c r="K175" i="3"/>
  <c r="J175" i="3"/>
  <c r="I186" i="3"/>
  <c r="L174" i="3"/>
  <c r="K174" i="3"/>
  <c r="J174" i="3"/>
  <c r="L173" i="3"/>
  <c r="K173" i="3"/>
  <c r="J173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3" i="3"/>
  <c r="K153" i="3"/>
  <c r="J153" i="3"/>
  <c r="L145" i="3"/>
  <c r="K145" i="3"/>
  <c r="J145" i="3"/>
  <c r="L144" i="3"/>
  <c r="K144" i="3"/>
  <c r="J144" i="3"/>
  <c r="L143" i="3"/>
  <c r="K143" i="3"/>
  <c r="J143" i="3"/>
  <c r="L142" i="3"/>
  <c r="K142" i="3"/>
  <c r="J142" i="3"/>
  <c r="L141" i="3"/>
  <c r="K141" i="3"/>
  <c r="J141" i="3"/>
  <c r="L140" i="3"/>
  <c r="K140" i="3"/>
  <c r="J140" i="3"/>
  <c r="L139" i="3"/>
  <c r="K139" i="3"/>
  <c r="J139" i="3"/>
  <c r="L138" i="3"/>
  <c r="K138" i="3"/>
  <c r="J138" i="3"/>
  <c r="L137" i="3"/>
  <c r="K137" i="3"/>
  <c r="J137" i="3"/>
  <c r="L136" i="3"/>
  <c r="K136" i="3"/>
  <c r="J136" i="3"/>
  <c r="L135" i="3"/>
  <c r="K135" i="3"/>
  <c r="J135" i="3"/>
  <c r="K60" i="3"/>
  <c r="J60" i="3"/>
  <c r="K52" i="3"/>
  <c r="J52" i="3"/>
  <c r="K44" i="3"/>
  <c r="J44" i="3"/>
  <c r="K66" i="2"/>
  <c r="J66" i="2"/>
  <c r="L65" i="2"/>
  <c r="K65" i="2"/>
  <c r="J65" i="2"/>
  <c r="I68" i="2"/>
  <c r="L64" i="2"/>
  <c r="K64" i="2"/>
  <c r="J64" i="2"/>
  <c r="I67" i="2"/>
  <c r="L63" i="2"/>
  <c r="K63" i="2"/>
  <c r="J63" i="2"/>
  <c r="L62" i="2"/>
  <c r="K62" i="2"/>
  <c r="J62" i="2"/>
  <c r="L61" i="2"/>
  <c r="K61" i="2"/>
  <c r="J61" i="2"/>
  <c r="L60" i="2"/>
  <c r="K60" i="2"/>
  <c r="J60" i="2"/>
  <c r="L59" i="2"/>
  <c r="K59" i="2"/>
  <c r="J59" i="2"/>
  <c r="L58" i="2"/>
  <c r="K58" i="2"/>
  <c r="J58" i="2"/>
  <c r="L57" i="2"/>
  <c r="K57" i="2"/>
  <c r="J57" i="2"/>
  <c r="E43" i="2"/>
  <c r="E42" i="2"/>
  <c r="K16" i="2"/>
  <c r="J16" i="2"/>
  <c r="L15" i="2"/>
  <c r="K15" i="2"/>
  <c r="J15" i="2"/>
  <c r="I18" i="2"/>
  <c r="L14" i="2"/>
  <c r="K14" i="2"/>
  <c r="J14" i="2"/>
  <c r="I17" i="2"/>
  <c r="L13" i="2"/>
  <c r="K13" i="2"/>
  <c r="J13" i="2"/>
  <c r="K12" i="2"/>
  <c r="L12" i="2"/>
  <c r="J12" i="2"/>
  <c r="L11" i="2"/>
  <c r="K11" i="2"/>
  <c r="J11" i="2"/>
  <c r="L10" i="2"/>
  <c r="K10" i="2"/>
  <c r="J10" i="2"/>
  <c r="L9" i="2"/>
  <c r="K9" i="2"/>
  <c r="J9" i="2"/>
  <c r="L8" i="2"/>
  <c r="K8" i="2"/>
  <c r="J8" i="2"/>
  <c r="L7" i="2"/>
  <c r="K7" i="2"/>
  <c r="J7" i="2"/>
  <c r="F196" i="3"/>
  <c r="F188" i="3"/>
  <c r="H122" i="3"/>
  <c r="H115" i="3"/>
  <c r="K33" i="6"/>
  <c r="J33" i="6"/>
  <c r="I33" i="6"/>
  <c r="K17" i="6"/>
  <c r="J17" i="6"/>
  <c r="I17" i="6"/>
  <c r="I34" i="5"/>
  <c r="M34" i="5"/>
  <c r="L34" i="5"/>
  <c r="K34" i="5"/>
  <c r="J34" i="5"/>
  <c r="M24" i="5"/>
  <c r="L24" i="5"/>
  <c r="K24" i="5"/>
  <c r="J24" i="5"/>
  <c r="I24" i="5"/>
  <c r="M13" i="5"/>
  <c r="L13" i="5"/>
  <c r="K13" i="5"/>
  <c r="J13" i="5"/>
  <c r="I13" i="5"/>
  <c r="H196" i="3"/>
  <c r="H195" i="3"/>
  <c r="H194" i="3"/>
  <c r="H193" i="3"/>
  <c r="H192" i="3"/>
  <c r="H191" i="3"/>
  <c r="H190" i="3"/>
  <c r="H189" i="3"/>
  <c r="H188" i="3"/>
  <c r="H187" i="3"/>
  <c r="H186" i="3"/>
  <c r="K61" i="3"/>
  <c r="J61" i="3"/>
  <c r="K53" i="3"/>
  <c r="J53" i="3"/>
  <c r="K45" i="3"/>
  <c r="J45" i="3"/>
  <c r="F193" i="3"/>
  <c r="F186" i="3"/>
  <c r="H117" i="3"/>
  <c r="K48" i="6"/>
  <c r="J48" i="6"/>
  <c r="I48" i="6"/>
  <c r="S40" i="6"/>
  <c r="R40" i="6"/>
  <c r="Q40" i="6"/>
  <c r="R29" i="6"/>
  <c r="Q29" i="6"/>
  <c r="S29" i="6"/>
  <c r="S24" i="6"/>
  <c r="R24" i="6"/>
  <c r="Q24" i="6"/>
  <c r="W42" i="5"/>
  <c r="U42" i="5"/>
  <c r="V42" i="5"/>
  <c r="T42" i="5"/>
  <c r="S42" i="5"/>
  <c r="K40" i="5"/>
  <c r="I40" i="5"/>
  <c r="M40" i="5"/>
  <c r="L40" i="5"/>
  <c r="J40" i="5"/>
  <c r="V31" i="5"/>
  <c r="T31" i="5"/>
  <c r="W31" i="5"/>
  <c r="U31" i="5"/>
  <c r="S31" i="5"/>
  <c r="W25" i="5"/>
  <c r="V25" i="5"/>
  <c r="U25" i="5"/>
  <c r="T25" i="5"/>
  <c r="S25" i="5"/>
  <c r="M19" i="5"/>
  <c r="L19" i="5"/>
  <c r="K19" i="5"/>
  <c r="J19" i="5"/>
  <c r="I19" i="5"/>
  <c r="W17" i="5"/>
  <c r="V17" i="5"/>
  <c r="U17" i="5"/>
  <c r="T17" i="5"/>
  <c r="S17" i="5"/>
  <c r="M16" i="5"/>
  <c r="L16" i="5"/>
  <c r="K16" i="5"/>
  <c r="J16" i="5"/>
  <c r="I16" i="5"/>
  <c r="W14" i="5"/>
  <c r="V14" i="5"/>
  <c r="U14" i="5"/>
  <c r="T14" i="5"/>
  <c r="S14" i="5"/>
  <c r="M8" i="5"/>
  <c r="L8" i="5"/>
  <c r="K8" i="5"/>
  <c r="J8" i="5"/>
  <c r="I8" i="5"/>
  <c r="V33" i="5"/>
  <c r="T33" i="5"/>
  <c r="W33" i="5"/>
  <c r="U33" i="5"/>
  <c r="S33" i="5"/>
  <c r="V41" i="5"/>
  <c r="T41" i="5"/>
  <c r="W41" i="5"/>
  <c r="U41" i="5"/>
  <c r="S41" i="5"/>
  <c r="W49" i="5"/>
  <c r="V49" i="5"/>
  <c r="T49" i="5"/>
  <c r="S49" i="5"/>
  <c r="U49" i="5"/>
  <c r="T27" i="5"/>
  <c r="V27" i="5"/>
  <c r="U27" i="5"/>
  <c r="S27" i="5"/>
  <c r="W27" i="5"/>
  <c r="T35" i="5"/>
  <c r="U35" i="5"/>
  <c r="S35" i="5"/>
  <c r="V35" i="5"/>
  <c r="W35" i="5"/>
  <c r="T43" i="5"/>
  <c r="S43" i="5"/>
  <c r="U43" i="5"/>
  <c r="W43" i="5"/>
  <c r="V43" i="5"/>
  <c r="U51" i="5"/>
  <c r="T51" i="5"/>
  <c r="S51" i="5"/>
  <c r="W51" i="5"/>
  <c r="V51" i="5"/>
  <c r="V29" i="5"/>
  <c r="S29" i="5"/>
  <c r="T29" i="5"/>
  <c r="W29" i="5"/>
  <c r="U29" i="5"/>
  <c r="V37" i="5"/>
  <c r="W37" i="5"/>
  <c r="S37" i="5"/>
  <c r="U37" i="5"/>
  <c r="T37" i="5"/>
  <c r="V45" i="5"/>
  <c r="W45" i="5"/>
  <c r="U45" i="5"/>
  <c r="T45" i="5"/>
  <c r="S45" i="5"/>
  <c r="W50" i="5"/>
  <c r="V50" i="5"/>
  <c r="U50" i="5"/>
  <c r="S50" i="5"/>
  <c r="T50" i="5"/>
  <c r="G196" i="3"/>
  <c r="G195" i="3"/>
  <c r="G194" i="3"/>
  <c r="G193" i="3"/>
  <c r="G192" i="3"/>
  <c r="G191" i="3"/>
  <c r="G190" i="3"/>
  <c r="G189" i="3"/>
  <c r="G188" i="3"/>
  <c r="G187" i="3"/>
  <c r="G186" i="3"/>
  <c r="I123" i="3"/>
  <c r="L112" i="3"/>
  <c r="K112" i="3"/>
  <c r="J112" i="3"/>
  <c r="L111" i="3"/>
  <c r="K111" i="3"/>
  <c r="I122" i="3"/>
  <c r="J111" i="3"/>
  <c r="L110" i="3"/>
  <c r="K110" i="3"/>
  <c r="J110" i="3"/>
  <c r="I121" i="3"/>
  <c r="L109" i="3"/>
  <c r="K109" i="3"/>
  <c r="I120" i="3"/>
  <c r="J109" i="3"/>
  <c r="L108" i="3"/>
  <c r="I119" i="3"/>
  <c r="K108" i="3"/>
  <c r="J108" i="3"/>
  <c r="I118" i="3"/>
  <c r="L107" i="3"/>
  <c r="K107" i="3"/>
  <c r="J107" i="3"/>
  <c r="I117" i="3"/>
  <c r="L106" i="3"/>
  <c r="K106" i="3"/>
  <c r="J106" i="3"/>
  <c r="I116" i="3"/>
  <c r="L105" i="3"/>
  <c r="K105" i="3"/>
  <c r="J105" i="3"/>
  <c r="I115" i="3"/>
  <c r="L104" i="3"/>
  <c r="K104" i="3"/>
  <c r="J104" i="3"/>
  <c r="L103" i="3"/>
  <c r="K103" i="3"/>
  <c r="J103" i="3"/>
  <c r="I114" i="3"/>
  <c r="L102" i="3"/>
  <c r="K102" i="3"/>
  <c r="J102" i="3"/>
  <c r="I113" i="3"/>
  <c r="L101" i="3"/>
  <c r="K101" i="3"/>
  <c r="J101" i="3"/>
  <c r="L100" i="3"/>
  <c r="K100" i="3"/>
  <c r="J100" i="3"/>
  <c r="L99" i="3"/>
  <c r="K99" i="3"/>
  <c r="J99" i="3"/>
  <c r="L98" i="3"/>
  <c r="K98" i="3"/>
  <c r="J98" i="3"/>
  <c r="L97" i="3"/>
  <c r="K97" i="3"/>
  <c r="J97" i="3"/>
  <c r="L96" i="3"/>
  <c r="K96" i="3"/>
  <c r="J96" i="3"/>
  <c r="L95" i="3"/>
  <c r="K95" i="3"/>
  <c r="J95" i="3"/>
  <c r="L94" i="3"/>
  <c r="K94" i="3"/>
  <c r="J94" i="3"/>
  <c r="L93" i="3"/>
  <c r="K93" i="3"/>
  <c r="J93" i="3"/>
  <c r="L92" i="3"/>
  <c r="K92" i="3"/>
  <c r="J92" i="3"/>
  <c r="L91" i="3"/>
  <c r="K91" i="3"/>
  <c r="J91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L85" i="3"/>
  <c r="K85" i="3"/>
  <c r="J85" i="3"/>
  <c r="L84" i="3"/>
  <c r="K84" i="3"/>
  <c r="J84" i="3"/>
  <c r="L83" i="3"/>
  <c r="K83" i="3"/>
  <c r="J83" i="3"/>
  <c r="L82" i="3"/>
  <c r="K82" i="3"/>
  <c r="J82" i="3"/>
  <c r="L81" i="3"/>
  <c r="K81" i="3"/>
  <c r="J81" i="3"/>
  <c r="L80" i="3"/>
  <c r="K80" i="3"/>
  <c r="J80" i="3"/>
  <c r="L72" i="3"/>
  <c r="K72" i="3"/>
  <c r="J72" i="3"/>
  <c r="L71" i="3"/>
  <c r="K71" i="3"/>
  <c r="J71" i="3"/>
  <c r="L70" i="3"/>
  <c r="K70" i="3"/>
  <c r="J70" i="3"/>
  <c r="L69" i="3"/>
  <c r="K69" i="3"/>
  <c r="J69" i="3"/>
  <c r="L68" i="3"/>
  <c r="K68" i="3"/>
  <c r="J68" i="3"/>
  <c r="L67" i="3"/>
  <c r="K67" i="3"/>
  <c r="J67" i="3"/>
  <c r="L66" i="3"/>
  <c r="K66" i="3"/>
  <c r="J66" i="3"/>
  <c r="L65" i="3"/>
  <c r="K65" i="3"/>
  <c r="J65" i="3"/>
  <c r="L64" i="3"/>
  <c r="K64" i="3"/>
  <c r="J64" i="3"/>
  <c r="L63" i="3"/>
  <c r="K63" i="3"/>
  <c r="J63" i="3"/>
  <c r="L62" i="3"/>
  <c r="K62" i="3"/>
  <c r="J62" i="3"/>
  <c r="K54" i="3"/>
  <c r="J54" i="3"/>
  <c r="K46" i="3"/>
  <c r="J46" i="3"/>
  <c r="G68" i="2"/>
  <c r="G67" i="2"/>
  <c r="L49" i="2"/>
  <c r="J49" i="2"/>
  <c r="K49" i="2"/>
  <c r="L48" i="2"/>
  <c r="K48" i="2"/>
  <c r="J48" i="2"/>
  <c r="L47" i="2"/>
  <c r="K47" i="2"/>
  <c r="J47" i="2"/>
  <c r="F194" i="3"/>
  <c r="F191" i="3"/>
  <c r="F187" i="3"/>
  <c r="H120" i="3"/>
  <c r="H113" i="3"/>
  <c r="O146" i="43"/>
  <c r="N146" i="43"/>
  <c r="M146" i="43"/>
  <c r="L146" i="43"/>
  <c r="N16" i="43"/>
  <c r="M16" i="43"/>
  <c r="L16" i="43"/>
  <c r="R16" i="43"/>
  <c r="Q16" i="43"/>
  <c r="P16" i="43"/>
  <c r="T16" i="43"/>
  <c r="S16" i="43"/>
  <c r="J16" i="43"/>
  <c r="I16" i="43"/>
  <c r="H16" i="43"/>
  <c r="H16" i="42"/>
  <c r="J16" i="42"/>
  <c r="I16" i="42"/>
  <c r="T16" i="42"/>
  <c r="P16" i="42"/>
  <c r="S16" i="42"/>
  <c r="R16" i="42"/>
  <c r="Q16" i="42"/>
  <c r="N16" i="42"/>
  <c r="M16" i="42"/>
  <c r="L16" i="42"/>
  <c r="I146" i="42"/>
  <c r="H146" i="42"/>
  <c r="K146" i="42" s="1"/>
  <c r="G146" i="42"/>
  <c r="N16" i="41"/>
  <c r="M16" i="41"/>
  <c r="L16" i="41"/>
  <c r="R11" i="37"/>
  <c r="Q11" i="37"/>
  <c r="P11" i="37"/>
  <c r="O11" i="37"/>
  <c r="T11" i="37"/>
  <c r="S11" i="37"/>
  <c r="I11" i="37"/>
  <c r="H11" i="37"/>
  <c r="G11" i="37"/>
  <c r="O129" i="37"/>
  <c r="N129" i="37"/>
  <c r="M129" i="37"/>
  <c r="L129" i="37"/>
  <c r="K129" i="37"/>
  <c r="M11" i="37"/>
  <c r="L11" i="37"/>
  <c r="K11" i="37"/>
  <c r="G129" i="37"/>
  <c r="H129" i="37"/>
  <c r="I129" i="37"/>
  <c r="M34" i="28"/>
  <c r="K34" i="28"/>
  <c r="J34" i="28"/>
  <c r="I34" i="28"/>
  <c r="L34" i="28"/>
  <c r="L48" i="28"/>
  <c r="K48" i="28"/>
  <c r="J48" i="28"/>
  <c r="M48" i="28"/>
  <c r="I48" i="28"/>
  <c r="I104" i="28"/>
  <c r="M104" i="28"/>
  <c r="L104" i="28"/>
  <c r="K104" i="28"/>
  <c r="J104" i="28"/>
  <c r="K62" i="27"/>
  <c r="J62" i="27"/>
  <c r="I62" i="27"/>
  <c r="J76" i="27"/>
  <c r="I76" i="27"/>
  <c r="K76" i="27"/>
  <c r="K48" i="26"/>
  <c r="J48" i="26"/>
  <c r="I48" i="26"/>
  <c r="L63" i="22"/>
  <c r="K63" i="22"/>
  <c r="J63" i="22"/>
  <c r="I134" i="21"/>
  <c r="H134" i="21"/>
  <c r="I36" i="21"/>
  <c r="H36" i="21"/>
  <c r="I22" i="21"/>
  <c r="H22" i="21"/>
  <c r="K35" i="22"/>
  <c r="J35" i="22"/>
  <c r="L35" i="22"/>
  <c r="X35" i="19"/>
  <c r="L119" i="22"/>
  <c r="K119" i="22"/>
  <c r="J119" i="22"/>
  <c r="H161" i="19"/>
  <c r="R63" i="19"/>
  <c r="P63" i="19"/>
  <c r="R65" i="19"/>
  <c r="P65" i="19"/>
  <c r="X107" i="19"/>
  <c r="Y48" i="18"/>
  <c r="X48" i="18"/>
  <c r="X51" i="19"/>
  <c r="J51" i="19"/>
  <c r="H51" i="19"/>
  <c r="Y64" i="18"/>
  <c r="X64" i="18"/>
  <c r="X77" i="19"/>
  <c r="Y22" i="18"/>
  <c r="X22" i="18"/>
  <c r="H105" i="19"/>
  <c r="H77" i="19"/>
  <c r="Y90" i="18"/>
  <c r="X90" i="18"/>
  <c r="J9" i="17"/>
  <c r="I9" i="17"/>
  <c r="K9" i="17"/>
  <c r="K63" i="16"/>
  <c r="J63" i="16"/>
  <c r="I63" i="16"/>
  <c r="K161" i="16"/>
  <c r="J161" i="16"/>
  <c r="I161" i="16"/>
  <c r="K49" i="17"/>
  <c r="J49" i="17"/>
  <c r="I49" i="17"/>
  <c r="K119" i="16"/>
  <c r="J119" i="16"/>
  <c r="I119" i="16"/>
  <c r="K23" i="16"/>
  <c r="J23" i="16"/>
  <c r="I23" i="16"/>
  <c r="J21" i="16"/>
  <c r="I21" i="16"/>
  <c r="K21" i="16"/>
  <c r="U9" i="16"/>
  <c r="W9" i="16"/>
  <c r="V9" i="16"/>
  <c r="K23" i="17"/>
  <c r="J23" i="17"/>
  <c r="I23" i="17"/>
  <c r="K93" i="16"/>
  <c r="J93" i="16"/>
  <c r="I93" i="16"/>
  <c r="K49" i="16"/>
  <c r="J49" i="16"/>
  <c r="I49" i="16"/>
  <c r="K37" i="16"/>
  <c r="J37" i="16"/>
  <c r="I37" i="16"/>
  <c r="K135" i="17"/>
  <c r="J135" i="17"/>
  <c r="I135" i="17"/>
  <c r="U9" i="17"/>
  <c r="W9" i="17"/>
  <c r="V9" i="17"/>
  <c r="M35" i="15"/>
  <c r="L35" i="15"/>
  <c r="K35" i="15"/>
  <c r="J35" i="15"/>
  <c r="I35" i="15"/>
  <c r="M21" i="15"/>
  <c r="L21" i="15"/>
  <c r="K21" i="15"/>
  <c r="J21" i="15"/>
  <c r="I21" i="15"/>
  <c r="J23" i="14"/>
  <c r="I23" i="14"/>
  <c r="J79" i="14"/>
  <c r="I79" i="14"/>
  <c r="W20" i="13"/>
  <c r="V20" i="13"/>
  <c r="U20" i="13"/>
  <c r="J121" i="14"/>
  <c r="I121" i="14"/>
  <c r="J163" i="14"/>
  <c r="I163" i="14"/>
  <c r="J51" i="14"/>
  <c r="I51" i="14"/>
  <c r="J93" i="14"/>
  <c r="I93" i="14"/>
  <c r="L133" i="15"/>
  <c r="J133" i="15"/>
  <c r="I133" i="15"/>
  <c r="M133" i="15"/>
  <c r="K133" i="15"/>
  <c r="J135" i="14"/>
  <c r="I135" i="14"/>
  <c r="L55" i="12"/>
  <c r="K55" i="12"/>
  <c r="J55" i="12"/>
  <c r="I55" i="12"/>
  <c r="J65" i="14"/>
  <c r="I65" i="14"/>
  <c r="L53" i="12"/>
  <c r="K53" i="12"/>
  <c r="H57" i="12"/>
  <c r="J53" i="12"/>
  <c r="I53" i="12"/>
  <c r="K132" i="13"/>
  <c r="J132" i="13"/>
  <c r="I132" i="13"/>
  <c r="J149" i="14"/>
  <c r="I149" i="14"/>
  <c r="K20" i="13"/>
  <c r="J20" i="13"/>
  <c r="I20" i="13"/>
  <c r="J107" i="14"/>
  <c r="I107" i="14"/>
  <c r="J37" i="14"/>
  <c r="I37" i="14"/>
  <c r="T23" i="14"/>
  <c r="S23" i="14"/>
  <c r="K196" i="3"/>
  <c r="J196" i="3"/>
  <c r="J207" i="3"/>
  <c r="K207" i="3"/>
  <c r="J73" i="18" l="1"/>
  <c r="J93" i="18"/>
  <c r="J74" i="18"/>
  <c r="J152" i="18"/>
  <c r="J23" i="18"/>
  <c r="J15" i="18"/>
  <c r="K57" i="16"/>
  <c r="K160" i="16"/>
  <c r="K58" i="16"/>
  <c r="K136" i="16"/>
  <c r="R75" i="18"/>
  <c r="R128" i="18"/>
  <c r="R149" i="18"/>
  <c r="R141" i="18"/>
  <c r="R16" i="18"/>
  <c r="R53" i="18"/>
  <c r="R10" i="18"/>
  <c r="R45" i="18"/>
  <c r="R107" i="18"/>
  <c r="R72" i="18"/>
  <c r="R29" i="18"/>
  <c r="R129" i="18"/>
  <c r="R47" i="18"/>
  <c r="Y9" i="18"/>
  <c r="Y25" i="18"/>
  <c r="Y94" i="18"/>
  <c r="Y143" i="18"/>
  <c r="Y153" i="18"/>
  <c r="Y129" i="18"/>
  <c r="Y139" i="18"/>
  <c r="Y131" i="18"/>
  <c r="Y150" i="18"/>
  <c r="J132" i="19"/>
  <c r="J28" i="19"/>
  <c r="J32" i="19"/>
  <c r="J39" i="19"/>
  <c r="J57" i="19"/>
  <c r="J59" i="19"/>
  <c r="J61" i="19"/>
  <c r="Z9" i="19"/>
  <c r="Z47" i="19"/>
  <c r="Z43" i="19"/>
  <c r="Z82" i="19"/>
  <c r="Z152" i="19"/>
  <c r="Z140" i="19"/>
  <c r="Z127" i="19"/>
  <c r="Z114" i="19"/>
  <c r="Z101" i="19"/>
  <c r="Z74" i="19"/>
  <c r="Z61" i="19"/>
  <c r="Z89" i="19"/>
  <c r="Z46" i="19"/>
  <c r="Z154" i="19"/>
  <c r="Z12" i="19"/>
  <c r="Z26" i="19"/>
  <c r="Z14" i="19"/>
  <c r="Z90" i="19"/>
  <c r="Z160" i="19"/>
  <c r="Z151" i="19"/>
  <c r="Z138" i="19"/>
  <c r="Z126" i="19"/>
  <c r="Z113" i="19"/>
  <c r="Z100" i="19"/>
  <c r="Z73" i="19"/>
  <c r="Z60" i="19"/>
  <c r="Z85" i="19"/>
  <c r="Z84" i="19"/>
  <c r="Z29" i="19"/>
  <c r="Z75" i="19"/>
  <c r="Z25" i="19"/>
  <c r="Z30" i="19"/>
  <c r="Z18" i="19"/>
  <c r="Z39" i="19"/>
  <c r="Z159" i="19"/>
  <c r="Z146" i="19"/>
  <c r="Z137" i="19"/>
  <c r="Z124" i="19"/>
  <c r="Z112" i="19"/>
  <c r="Z99" i="19"/>
  <c r="Z72" i="19"/>
  <c r="Z59" i="19"/>
  <c r="Z81" i="19"/>
  <c r="Z15" i="19"/>
  <c r="Z33" i="19"/>
  <c r="Z115" i="19"/>
  <c r="Z34" i="19"/>
  <c r="Z31" i="19"/>
  <c r="Z158" i="19"/>
  <c r="Z145" i="19"/>
  <c r="Z132" i="19"/>
  <c r="Z123" i="19"/>
  <c r="Z110" i="19"/>
  <c r="Z98" i="19"/>
  <c r="Z71" i="19"/>
  <c r="Z58" i="19"/>
  <c r="Z76" i="19"/>
  <c r="Z19" i="19"/>
  <c r="Z44" i="19"/>
  <c r="Z42" i="19"/>
  <c r="Z157" i="19"/>
  <c r="Z144" i="19"/>
  <c r="Z131" i="19"/>
  <c r="Z118" i="19"/>
  <c r="Z109" i="19"/>
  <c r="Z96" i="19"/>
  <c r="Z70" i="19"/>
  <c r="Z57" i="19"/>
  <c r="Z16" i="19"/>
  <c r="Z86" i="19"/>
  <c r="Z40" i="19"/>
  <c r="Z156" i="19"/>
  <c r="Z143" i="19"/>
  <c r="Z130" i="19"/>
  <c r="Z117" i="19"/>
  <c r="Z104" i="19"/>
  <c r="Z95" i="19"/>
  <c r="Z68" i="19"/>
  <c r="Z56" i="19"/>
  <c r="Z28" i="19"/>
  <c r="Z20" i="19"/>
  <c r="Z17" i="19"/>
  <c r="Z128" i="19"/>
  <c r="Z62" i="19"/>
  <c r="Z88" i="19"/>
  <c r="Z48" i="19"/>
  <c r="Z155" i="19"/>
  <c r="Z142" i="19"/>
  <c r="Z129" i="19"/>
  <c r="Z116" i="19"/>
  <c r="Z103" i="19"/>
  <c r="Z87" i="19"/>
  <c r="Z67" i="19"/>
  <c r="Z54" i="19"/>
  <c r="Z11" i="19"/>
  <c r="Z32" i="19"/>
  <c r="Z45" i="19"/>
  <c r="Z141" i="19"/>
  <c r="Z53" i="19"/>
  <c r="Z102" i="19"/>
  <c r="J115" i="19"/>
  <c r="J131" i="19"/>
  <c r="J118" i="19"/>
  <c r="J142" i="19"/>
  <c r="J122" i="19"/>
  <c r="R27" i="19"/>
  <c r="R31" i="19"/>
  <c r="R40" i="19"/>
  <c r="R48" i="19"/>
  <c r="J83" i="19"/>
  <c r="R58" i="18"/>
  <c r="J54" i="18"/>
  <c r="J107" i="18"/>
  <c r="J72" i="18"/>
  <c r="J29" i="18"/>
  <c r="J108" i="18"/>
  <c r="J39" i="18"/>
  <c r="J100" i="18"/>
  <c r="J101" i="18"/>
  <c r="J75" i="18"/>
  <c r="K109" i="16"/>
  <c r="K84" i="16"/>
  <c r="R100" i="18"/>
  <c r="R67" i="18"/>
  <c r="R127" i="18"/>
  <c r="R130" i="18"/>
  <c r="R114" i="18"/>
  <c r="R151" i="18"/>
  <c r="R111" i="18"/>
  <c r="R69" i="18"/>
  <c r="R26" i="18"/>
  <c r="R80" i="18"/>
  <c r="R11" i="18"/>
  <c r="R73" i="18"/>
  <c r="R40" i="18"/>
  <c r="Y52" i="18"/>
  <c r="Y95" i="18"/>
  <c r="Y59" i="18"/>
  <c r="Y154" i="18"/>
  <c r="Y157" i="18"/>
  <c r="Y15" i="18"/>
  <c r="Y58" i="18"/>
  <c r="Y93" i="18"/>
  <c r="Y116" i="18"/>
  <c r="J27" i="19"/>
  <c r="J31" i="19"/>
  <c r="J150" i="19"/>
  <c r="J40" i="19"/>
  <c r="J47" i="19"/>
  <c r="J66" i="19"/>
  <c r="J81" i="19"/>
  <c r="J136" i="19"/>
  <c r="J156" i="19"/>
  <c r="J84" i="19"/>
  <c r="J160" i="19"/>
  <c r="J90" i="19"/>
  <c r="J126" i="19"/>
  <c r="J103" i="19"/>
  <c r="J11" i="19"/>
  <c r="J12" i="19"/>
  <c r="J13" i="19"/>
  <c r="J17" i="19"/>
  <c r="R87" i="18"/>
  <c r="R19" i="18"/>
  <c r="J77" i="19"/>
  <c r="J58" i="18"/>
  <c r="J83" i="18"/>
  <c r="K14" i="16"/>
  <c r="K83" i="16"/>
  <c r="K143" i="16"/>
  <c r="K118" i="16"/>
  <c r="R23" i="18"/>
  <c r="R110" i="18"/>
  <c r="R154" i="18"/>
  <c r="R135" i="18"/>
  <c r="R68" i="18"/>
  <c r="R42" i="18"/>
  <c r="R143" i="18"/>
  <c r="R79" i="18"/>
  <c r="R44" i="18"/>
  <c r="R98" i="18"/>
  <c r="R55" i="18"/>
  <c r="R108" i="18"/>
  <c r="R39" i="18"/>
  <c r="Y17" i="18"/>
  <c r="Y33" i="18"/>
  <c r="Y102" i="18"/>
  <c r="Y144" i="18"/>
  <c r="Y130" i="18"/>
  <c r="Y123" i="18"/>
  <c r="Y141" i="18"/>
  <c r="Y67" i="18"/>
  <c r="J18" i="19"/>
  <c r="J154" i="19"/>
  <c r="J68" i="19"/>
  <c r="Z13" i="19"/>
  <c r="J89" i="19"/>
  <c r="J146" i="19"/>
  <c r="J125" i="19"/>
  <c r="J99" i="19"/>
  <c r="R32" i="18"/>
  <c r="R101" i="18"/>
  <c r="R24" i="18"/>
  <c r="J67" i="19"/>
  <c r="J62" i="19"/>
  <c r="J114" i="19"/>
  <c r="J25" i="19"/>
  <c r="J75" i="19"/>
  <c r="J56" i="19"/>
  <c r="J73" i="19"/>
  <c r="J29" i="19"/>
  <c r="J33" i="19"/>
  <c r="J97" i="19"/>
  <c r="J52" i="19"/>
  <c r="J153" i="19"/>
  <c r="J157" i="19"/>
  <c r="J71" i="19"/>
  <c r="J58" i="19"/>
  <c r="J16" i="19"/>
  <c r="J20" i="19"/>
  <c r="J42" i="19"/>
  <c r="J54" i="19"/>
  <c r="J69" i="19"/>
  <c r="J140" i="19"/>
  <c r="J60" i="19"/>
  <c r="J9" i="18"/>
  <c r="J96" i="18"/>
  <c r="J45" i="18"/>
  <c r="J98" i="18"/>
  <c r="J55" i="18"/>
  <c r="J99" i="18"/>
  <c r="J65" i="18"/>
  <c r="J30" i="18"/>
  <c r="J66" i="18"/>
  <c r="J40" i="18"/>
  <c r="J67" i="18"/>
  <c r="J41" i="18"/>
  <c r="J24" i="18"/>
  <c r="K40" i="16"/>
  <c r="K66" i="16"/>
  <c r="K67" i="16"/>
  <c r="R126" i="18"/>
  <c r="R153" i="18"/>
  <c r="R155" i="18"/>
  <c r="R122" i="18"/>
  <c r="R140" i="18"/>
  <c r="R124" i="18"/>
  <c r="R142" i="18"/>
  <c r="R103" i="18"/>
  <c r="R60" i="18"/>
  <c r="R121" i="18"/>
  <c r="R71" i="18"/>
  <c r="R37" i="18"/>
  <c r="R117" i="18"/>
  <c r="R12" i="18"/>
  <c r="R74" i="18"/>
  <c r="Y60" i="18"/>
  <c r="Y103" i="18"/>
  <c r="Y68" i="18"/>
  <c r="Y135" i="18"/>
  <c r="Y155" i="18"/>
  <c r="Y121" i="18"/>
  <c r="Y24" i="18"/>
  <c r="Y101" i="18"/>
  <c r="Y151" i="18"/>
  <c r="J85" i="19"/>
  <c r="J48" i="19"/>
  <c r="J110" i="19"/>
  <c r="J87" i="19"/>
  <c r="J70" i="19"/>
  <c r="J72" i="19"/>
  <c r="J74" i="19"/>
  <c r="Z52" i="19"/>
  <c r="Z23" i="19"/>
  <c r="J101" i="19"/>
  <c r="J98" i="19"/>
  <c r="J76" i="19"/>
  <c r="J129" i="19"/>
  <c r="J116" i="19"/>
  <c r="J111" i="19"/>
  <c r="J130" i="19"/>
  <c r="J117" i="19"/>
  <c r="R158" i="19"/>
  <c r="R17" i="19"/>
  <c r="R59" i="19"/>
  <c r="R66" i="19"/>
  <c r="R55" i="19"/>
  <c r="R57" i="19"/>
  <c r="R47" i="19"/>
  <c r="R70" i="19"/>
  <c r="R39" i="19"/>
  <c r="R72" i="19"/>
  <c r="R68" i="19"/>
  <c r="R26" i="19"/>
  <c r="R61" i="19"/>
  <c r="R30" i="19"/>
  <c r="R34" i="19"/>
  <c r="R53" i="19"/>
  <c r="R102" i="19"/>
  <c r="R74" i="19"/>
  <c r="R145" i="19"/>
  <c r="R15" i="19"/>
  <c r="J43" i="19"/>
  <c r="J100" i="19"/>
  <c r="K144" i="41"/>
  <c r="K141" i="41"/>
  <c r="J61" i="18"/>
  <c r="J18" i="18"/>
  <c r="J80" i="18"/>
  <c r="J11" i="18"/>
  <c r="J12" i="18"/>
  <c r="J117" i="18"/>
  <c r="J14" i="18"/>
  <c r="K117" i="16"/>
  <c r="K101" i="16"/>
  <c r="R57" i="18"/>
  <c r="R145" i="18"/>
  <c r="R158" i="18"/>
  <c r="R102" i="18"/>
  <c r="R33" i="18"/>
  <c r="R17" i="18"/>
  <c r="R70" i="18"/>
  <c r="R27" i="18"/>
  <c r="R112" i="18"/>
  <c r="R89" i="18"/>
  <c r="R46" i="18"/>
  <c r="R99" i="18"/>
  <c r="R65" i="18"/>
  <c r="R30" i="18"/>
  <c r="Y42" i="18"/>
  <c r="Y136" i="18"/>
  <c r="Y122" i="18"/>
  <c r="Y149" i="18"/>
  <c r="Y114" i="18"/>
  <c r="Y32" i="18"/>
  <c r="J94" i="19"/>
  <c r="J137" i="19"/>
  <c r="Z24" i="19"/>
  <c r="J45" i="19"/>
  <c r="J44" i="19"/>
  <c r="J80" i="19"/>
  <c r="J152" i="19"/>
  <c r="J86" i="19"/>
  <c r="J124" i="19"/>
  <c r="J95" i="19"/>
  <c r="R11" i="19"/>
  <c r="R12" i="19"/>
  <c r="J14" i="19"/>
  <c r="R18" i="19"/>
  <c r="J26" i="19"/>
  <c r="R80" i="19"/>
  <c r="J145" i="19"/>
  <c r="R86" i="18"/>
  <c r="R82" i="18"/>
  <c r="J87" i="18"/>
  <c r="J89" i="18"/>
  <c r="J46" i="18"/>
  <c r="J56" i="18"/>
  <c r="J13" i="18"/>
  <c r="J31" i="18"/>
  <c r="J129" i="18"/>
  <c r="J32" i="18"/>
  <c r="J57" i="18"/>
  <c r="K111" i="16"/>
  <c r="K11" i="16"/>
  <c r="K38" i="16"/>
  <c r="K33" i="16"/>
  <c r="K128" i="16"/>
  <c r="K68" i="16"/>
  <c r="K76" i="16"/>
  <c r="K154" i="16"/>
  <c r="K41" i="16"/>
  <c r="K13" i="16"/>
  <c r="K25" i="16"/>
  <c r="K42" i="16"/>
  <c r="K102" i="16"/>
  <c r="K153" i="16"/>
  <c r="K29" i="16"/>
  <c r="K46" i="16"/>
  <c r="K137" i="16"/>
  <c r="K145" i="16"/>
  <c r="K24" i="16"/>
  <c r="K17" i="16"/>
  <c r="K15" i="16"/>
  <c r="K94" i="16"/>
  <c r="K59" i="16"/>
  <c r="K32" i="16"/>
  <c r="K85" i="16"/>
  <c r="K19" i="16"/>
  <c r="K55" i="16"/>
  <c r="K18" i="16"/>
  <c r="K48" i="16"/>
  <c r="K152" i="16"/>
  <c r="K127" i="16"/>
  <c r="R31" i="18"/>
  <c r="R15" i="18"/>
  <c r="R14" i="18"/>
  <c r="R144" i="18"/>
  <c r="R156" i="18"/>
  <c r="R113" i="18"/>
  <c r="R131" i="18"/>
  <c r="R115" i="18"/>
  <c r="R125" i="18"/>
  <c r="R59" i="18"/>
  <c r="R95" i="18"/>
  <c r="R52" i="18"/>
  <c r="R96" i="18"/>
  <c r="R97" i="18"/>
  <c r="R28" i="18"/>
  <c r="R109" i="18"/>
  <c r="R138" i="18"/>
  <c r="Y137" i="18"/>
  <c r="Y26" i="18"/>
  <c r="Y69" i="18"/>
  <c r="Y125" i="18"/>
  <c r="Y152" i="18"/>
  <c r="Y126" i="18"/>
  <c r="Y112" i="18"/>
  <c r="Y124" i="18"/>
  <c r="Y75" i="18"/>
  <c r="J113" i="19"/>
  <c r="J38" i="19"/>
  <c r="J46" i="19"/>
  <c r="J139" i="19"/>
  <c r="J138" i="19"/>
  <c r="J123" i="19"/>
  <c r="J151" i="19"/>
  <c r="R13" i="19"/>
  <c r="J30" i="19"/>
  <c r="J34" i="19"/>
  <c r="R88" i="19"/>
  <c r="R43" i="18"/>
  <c r="R88" i="18"/>
  <c r="J105" i="19"/>
  <c r="J161" i="19"/>
  <c r="J53" i="18"/>
  <c r="J10" i="18"/>
  <c r="J71" i="18"/>
  <c r="J37" i="18"/>
  <c r="J143" i="18"/>
  <c r="J82" i="18"/>
  <c r="J109" i="18"/>
  <c r="J112" i="18"/>
  <c r="K100" i="16"/>
  <c r="K75" i="16"/>
  <c r="R41" i="18"/>
  <c r="R137" i="18"/>
  <c r="R150" i="18"/>
  <c r="R94" i="18"/>
  <c r="R51" i="18"/>
  <c r="R25" i="18"/>
  <c r="R9" i="18"/>
  <c r="R61" i="18"/>
  <c r="R18" i="18"/>
  <c r="R54" i="18"/>
  <c r="R81" i="18"/>
  <c r="R38" i="18"/>
  <c r="R152" i="18"/>
  <c r="R56" i="18"/>
  <c r="R13" i="18"/>
  <c r="Y47" i="18"/>
  <c r="Y39" i="18"/>
  <c r="Y99" i="18"/>
  <c r="Y142" i="18"/>
  <c r="Y74" i="18"/>
  <c r="Y14" i="18"/>
  <c r="Y23" i="18"/>
  <c r="Y128" i="18"/>
  <c r="Y82" i="18"/>
  <c r="Y31" i="18"/>
  <c r="Y73" i="18"/>
  <c r="Y109" i="18"/>
  <c r="Y30" i="18"/>
  <c r="Y83" i="18"/>
  <c r="Y66" i="18"/>
  <c r="Y108" i="18"/>
  <c r="Y57" i="18"/>
  <c r="Y65" i="18"/>
  <c r="Y40" i="18"/>
  <c r="Y13" i="18"/>
  <c r="Y100" i="18"/>
  <c r="Y56" i="18"/>
  <c r="Y16" i="18"/>
  <c r="Y51" i="18"/>
  <c r="Y85" i="18"/>
  <c r="Y127" i="18"/>
  <c r="Y138" i="18"/>
  <c r="Y113" i="18"/>
  <c r="Y140" i="18"/>
  <c r="Y158" i="18"/>
  <c r="Y110" i="18"/>
  <c r="J41" i="19"/>
  <c r="J144" i="19"/>
  <c r="J24" i="19"/>
  <c r="J109" i="19"/>
  <c r="J53" i="19"/>
  <c r="Z38" i="19"/>
  <c r="J88" i="19"/>
  <c r="J127" i="19"/>
  <c r="J102" i="19"/>
  <c r="J128" i="19"/>
  <c r="J112" i="19"/>
  <c r="J10" i="19"/>
  <c r="L57" i="12"/>
  <c r="K57" i="12"/>
  <c r="J57" i="12"/>
  <c r="I57" i="12"/>
  <c r="K113" i="3"/>
  <c r="J113" i="3"/>
  <c r="J124" i="3"/>
  <c r="K124" i="3"/>
  <c r="K114" i="3"/>
  <c r="J114" i="3"/>
  <c r="K125" i="3"/>
  <c r="J125" i="3"/>
  <c r="K126" i="3"/>
  <c r="J126" i="3"/>
  <c r="J115" i="3"/>
  <c r="K115" i="3"/>
  <c r="K127" i="3"/>
  <c r="J127" i="3"/>
  <c r="J116" i="3"/>
  <c r="K116" i="3"/>
  <c r="K128" i="3"/>
  <c r="J128" i="3"/>
  <c r="K117" i="3"/>
  <c r="J117" i="3"/>
  <c r="K129" i="3"/>
  <c r="J129" i="3"/>
  <c r="K118" i="3"/>
  <c r="J118" i="3"/>
  <c r="K130" i="3"/>
  <c r="J130" i="3"/>
  <c r="K119" i="3"/>
  <c r="J119" i="3"/>
  <c r="K120" i="3"/>
  <c r="J120" i="3"/>
  <c r="J131" i="3"/>
  <c r="K131" i="3"/>
  <c r="K121" i="3"/>
  <c r="J121" i="3"/>
  <c r="J132" i="3"/>
  <c r="K132" i="3"/>
  <c r="K122" i="3"/>
  <c r="J122" i="3"/>
  <c r="K133" i="3"/>
  <c r="J133" i="3"/>
  <c r="K134" i="3"/>
  <c r="J134" i="3"/>
  <c r="K123" i="3"/>
  <c r="J123" i="3"/>
  <c r="K17" i="2"/>
  <c r="J17" i="2"/>
  <c r="K18" i="2"/>
  <c r="J18" i="2"/>
  <c r="K69" i="2"/>
  <c r="J69" i="2"/>
  <c r="K67" i="2"/>
  <c r="J67" i="2"/>
  <c r="K70" i="2"/>
  <c r="J70" i="2"/>
  <c r="L68" i="2"/>
  <c r="K68" i="2"/>
  <c r="J68" i="2"/>
  <c r="J71" i="2"/>
  <c r="L71" i="2"/>
  <c r="K71" i="2"/>
  <c r="K197" i="3"/>
  <c r="J197" i="3"/>
  <c r="K186" i="3"/>
  <c r="J186" i="3"/>
  <c r="K187" i="3"/>
  <c r="J187" i="3"/>
  <c r="J198" i="3"/>
  <c r="K198" i="3"/>
  <c r="K188" i="3"/>
  <c r="J188" i="3"/>
  <c r="J199" i="3"/>
  <c r="K199" i="3"/>
  <c r="K189" i="3"/>
  <c r="J189" i="3"/>
  <c r="K200" i="3"/>
  <c r="J200" i="3"/>
  <c r="K201" i="3"/>
  <c r="J201" i="3"/>
  <c r="J190" i="3"/>
  <c r="K190" i="3"/>
  <c r="K202" i="3"/>
  <c r="J202" i="3"/>
  <c r="J191" i="3"/>
  <c r="K191" i="3"/>
  <c r="K203" i="3"/>
  <c r="J203" i="3"/>
  <c r="K192" i="3"/>
  <c r="J192" i="3"/>
  <c r="K204" i="3"/>
  <c r="J204" i="3"/>
  <c r="K193" i="3"/>
  <c r="J193" i="3"/>
  <c r="K205" i="3"/>
  <c r="J205" i="3"/>
  <c r="K194" i="3"/>
  <c r="J194" i="3"/>
  <c r="K195" i="3"/>
  <c r="J195" i="3"/>
  <c r="J206" i="3"/>
  <c r="K206" i="3"/>
  <c r="K44" i="2"/>
  <c r="J44" i="2"/>
  <c r="K45" i="2"/>
  <c r="J45" i="2"/>
  <c r="J42" i="2"/>
  <c r="K42" i="2"/>
  <c r="K46" i="2"/>
  <c r="J46" i="2"/>
  <c r="K43" i="2"/>
  <c r="J43" i="2"/>
  <c r="K118" i="13"/>
  <c r="I118" i="13"/>
  <c r="J118" i="13"/>
  <c r="K160" i="13"/>
  <c r="J160" i="13"/>
  <c r="I160" i="13"/>
  <c r="I48" i="13"/>
  <c r="K48" i="13"/>
  <c r="J48" i="13"/>
  <c r="K90" i="13"/>
  <c r="J90" i="13"/>
  <c r="I90" i="13"/>
  <c r="I146" i="13"/>
  <c r="J146" i="13"/>
  <c r="K146" i="13"/>
  <c r="K34" i="13"/>
  <c r="J34" i="13"/>
  <c r="I34" i="13"/>
  <c r="K62" i="13"/>
  <c r="J62" i="13"/>
  <c r="I62" i="13"/>
  <c r="K76" i="13"/>
  <c r="J76" i="13"/>
  <c r="I76" i="13"/>
  <c r="K104" i="13"/>
  <c r="J104" i="13"/>
  <c r="I104" i="13"/>
  <c r="I54" i="12"/>
  <c r="K54" i="12"/>
  <c r="J54" i="12"/>
  <c r="L54" i="12"/>
  <c r="I56" i="12"/>
  <c r="J56" i="12"/>
  <c r="K56" i="12"/>
  <c r="L56" i="12"/>
  <c r="M77" i="15"/>
  <c r="K77" i="15"/>
  <c r="J77" i="15"/>
  <c r="L77" i="15"/>
  <c r="I77" i="15"/>
  <c r="J105" i="15"/>
  <c r="M105" i="15"/>
  <c r="L105" i="15"/>
  <c r="K105" i="15"/>
  <c r="I105" i="15"/>
  <c r="K119" i="15"/>
  <c r="I119" i="15"/>
  <c r="M119" i="15"/>
  <c r="L119" i="15"/>
  <c r="J119" i="15"/>
  <c r="M147" i="15"/>
  <c r="K147" i="15"/>
  <c r="J147" i="15"/>
  <c r="I147" i="15"/>
  <c r="L147" i="15"/>
  <c r="J161" i="15"/>
  <c r="I161" i="15"/>
  <c r="M161" i="15"/>
  <c r="L161" i="15"/>
  <c r="K161" i="15"/>
  <c r="Y21" i="15"/>
  <c r="X21" i="15"/>
  <c r="W21" i="15"/>
  <c r="L63" i="15"/>
  <c r="M63" i="15"/>
  <c r="K63" i="15"/>
  <c r="J63" i="15"/>
  <c r="I63" i="15"/>
  <c r="I49" i="15"/>
  <c r="M49" i="15"/>
  <c r="L49" i="15"/>
  <c r="K49" i="15"/>
  <c r="J49" i="15"/>
  <c r="I91" i="15"/>
  <c r="L91" i="15"/>
  <c r="K91" i="15"/>
  <c r="M91" i="15"/>
  <c r="J91" i="15"/>
  <c r="K51" i="16"/>
  <c r="J51" i="16"/>
  <c r="I51" i="16"/>
  <c r="K77" i="16"/>
  <c r="J77" i="16"/>
  <c r="I77" i="16"/>
  <c r="K93" i="17"/>
  <c r="J93" i="17"/>
  <c r="I93" i="17"/>
  <c r="K119" i="17"/>
  <c r="J119" i="17"/>
  <c r="I119" i="17"/>
  <c r="J148" i="18"/>
  <c r="I148" i="18"/>
  <c r="J132" i="18"/>
  <c r="I132" i="18"/>
  <c r="I76" i="18"/>
  <c r="J76" i="18"/>
  <c r="J50" i="18"/>
  <c r="I50" i="18"/>
  <c r="J146" i="18"/>
  <c r="I146" i="18"/>
  <c r="I34" i="18"/>
  <c r="J34" i="18"/>
  <c r="J8" i="18"/>
  <c r="I8" i="18"/>
  <c r="J134" i="18"/>
  <c r="I134" i="18"/>
  <c r="J104" i="18"/>
  <c r="I104" i="18"/>
  <c r="I78" i="18"/>
  <c r="J78" i="18"/>
  <c r="J62" i="18"/>
  <c r="I62" i="18"/>
  <c r="J36" i="18"/>
  <c r="I36" i="18"/>
  <c r="J106" i="18"/>
  <c r="I106" i="18"/>
  <c r="J20" i="18"/>
  <c r="I20" i="18"/>
  <c r="I120" i="18"/>
  <c r="J120" i="18"/>
  <c r="J90" i="18"/>
  <c r="I90" i="18"/>
  <c r="J64" i="18"/>
  <c r="I64" i="18"/>
  <c r="J92" i="18"/>
  <c r="I92" i="18"/>
  <c r="J48" i="18"/>
  <c r="I48" i="18"/>
  <c r="J160" i="18"/>
  <c r="I160" i="18"/>
  <c r="J118" i="18"/>
  <c r="I118" i="18"/>
  <c r="J22" i="18"/>
  <c r="I22" i="18"/>
  <c r="K35" i="16"/>
  <c r="I35" i="16"/>
  <c r="J35" i="16"/>
  <c r="K121" i="16"/>
  <c r="J121" i="16"/>
  <c r="I121" i="16"/>
  <c r="K147" i="16"/>
  <c r="J147" i="16"/>
  <c r="I147" i="16"/>
  <c r="K147" i="17"/>
  <c r="I147" i="17"/>
  <c r="J147" i="17"/>
  <c r="K51" i="17"/>
  <c r="J51" i="17"/>
  <c r="I51" i="17"/>
  <c r="K77" i="17"/>
  <c r="J77" i="17"/>
  <c r="I77" i="17"/>
  <c r="K79" i="16"/>
  <c r="J79" i="16"/>
  <c r="I79" i="16"/>
  <c r="K105" i="16"/>
  <c r="J105" i="16"/>
  <c r="I105" i="16"/>
  <c r="K35" i="17"/>
  <c r="J35" i="17"/>
  <c r="I35" i="17"/>
  <c r="K121" i="17"/>
  <c r="J121" i="17"/>
  <c r="I121" i="17"/>
  <c r="K149" i="16"/>
  <c r="J149" i="16"/>
  <c r="I149" i="16"/>
  <c r="K79" i="17"/>
  <c r="J79" i="17"/>
  <c r="I79" i="17"/>
  <c r="K105" i="17"/>
  <c r="J105" i="17"/>
  <c r="I105" i="17"/>
  <c r="U21" i="16"/>
  <c r="V21" i="16"/>
  <c r="W21" i="16"/>
  <c r="K107" i="16"/>
  <c r="J107" i="16"/>
  <c r="I107" i="16"/>
  <c r="J133" i="16"/>
  <c r="I133" i="16"/>
  <c r="K133" i="16"/>
  <c r="J21" i="17"/>
  <c r="I21" i="17"/>
  <c r="K21" i="17"/>
  <c r="K37" i="17"/>
  <c r="J37" i="17"/>
  <c r="I37" i="17"/>
  <c r="J63" i="17"/>
  <c r="I63" i="17"/>
  <c r="K63" i="17"/>
  <c r="J9" i="16"/>
  <c r="I9" i="16"/>
  <c r="K9" i="16"/>
  <c r="J65" i="16"/>
  <c r="I65" i="16"/>
  <c r="K65" i="16"/>
  <c r="I91" i="16"/>
  <c r="K91" i="16"/>
  <c r="J91" i="16"/>
  <c r="U21" i="17"/>
  <c r="W21" i="17"/>
  <c r="V21" i="17"/>
  <c r="J107" i="17"/>
  <c r="I107" i="17"/>
  <c r="K107" i="17"/>
  <c r="I133" i="17"/>
  <c r="K133" i="17"/>
  <c r="J133" i="17"/>
  <c r="I161" i="17"/>
  <c r="K161" i="17"/>
  <c r="J161" i="17"/>
  <c r="I135" i="16"/>
  <c r="K135" i="16"/>
  <c r="J135" i="16"/>
  <c r="I65" i="17"/>
  <c r="K65" i="17"/>
  <c r="J65" i="17"/>
  <c r="K91" i="17"/>
  <c r="J91" i="17"/>
  <c r="I91" i="17"/>
  <c r="J149" i="17"/>
  <c r="K149" i="17"/>
  <c r="I149" i="17"/>
  <c r="R22" i="18"/>
  <c r="Q22" i="18"/>
  <c r="R118" i="18"/>
  <c r="Q118" i="18"/>
  <c r="R148" i="18"/>
  <c r="Q148" i="18"/>
  <c r="R132" i="18"/>
  <c r="Q132" i="18"/>
  <c r="R134" i="18"/>
  <c r="Q134" i="18"/>
  <c r="R76" i="18"/>
  <c r="Q76" i="18"/>
  <c r="R50" i="18"/>
  <c r="Q50" i="18"/>
  <c r="Q34" i="18"/>
  <c r="R34" i="18"/>
  <c r="R8" i="18"/>
  <c r="Q8" i="18"/>
  <c r="R104" i="18"/>
  <c r="Q104" i="18"/>
  <c r="Q78" i="18"/>
  <c r="R78" i="18"/>
  <c r="Q120" i="18"/>
  <c r="R120" i="18"/>
  <c r="R62" i="18"/>
  <c r="Q62" i="18"/>
  <c r="R36" i="18"/>
  <c r="Q36" i="18"/>
  <c r="R106" i="18"/>
  <c r="Q106" i="18"/>
  <c r="R20" i="18"/>
  <c r="Q20" i="18"/>
  <c r="R160" i="18"/>
  <c r="Q160" i="18"/>
  <c r="R90" i="18"/>
  <c r="Q90" i="18"/>
  <c r="R64" i="18"/>
  <c r="Q64" i="18"/>
  <c r="R48" i="18"/>
  <c r="Q48" i="18"/>
  <c r="R92" i="18"/>
  <c r="Q92" i="18"/>
  <c r="R146" i="18"/>
  <c r="Q146" i="18"/>
  <c r="Y20" i="18"/>
  <c r="X20" i="18"/>
  <c r="Y106" i="18"/>
  <c r="X106" i="18"/>
  <c r="Y36" i="18"/>
  <c r="X36" i="18"/>
  <c r="Y62" i="18"/>
  <c r="X62" i="18"/>
  <c r="Y78" i="18"/>
  <c r="X78" i="18"/>
  <c r="Y104" i="18"/>
  <c r="X104" i="18"/>
  <c r="X8" i="18"/>
  <c r="Y8" i="18"/>
  <c r="Y34" i="18"/>
  <c r="X34" i="18"/>
  <c r="Y50" i="18"/>
  <c r="X50" i="18"/>
  <c r="X76" i="18"/>
  <c r="Y76" i="18"/>
  <c r="Y160" i="18"/>
  <c r="X160" i="18"/>
  <c r="Y134" i="18"/>
  <c r="X134" i="18"/>
  <c r="Y146" i="18"/>
  <c r="X146" i="18"/>
  <c r="Y120" i="18"/>
  <c r="X120" i="18"/>
  <c r="X148" i="18"/>
  <c r="Y148" i="18"/>
  <c r="Y132" i="18"/>
  <c r="X132" i="18"/>
  <c r="Y92" i="18"/>
  <c r="X92" i="18"/>
  <c r="X118" i="18"/>
  <c r="Y118" i="18"/>
  <c r="R23" i="19"/>
  <c r="Q23" i="19"/>
  <c r="P23" i="19"/>
  <c r="J35" i="19"/>
  <c r="H35" i="19"/>
  <c r="R37" i="19"/>
  <c r="Q37" i="19"/>
  <c r="P37" i="19"/>
  <c r="J49" i="19"/>
  <c r="H49" i="19"/>
  <c r="J93" i="19"/>
  <c r="I93" i="19"/>
  <c r="H93" i="19"/>
  <c r="J149" i="19"/>
  <c r="H149" i="19"/>
  <c r="R149" i="19"/>
  <c r="Q149" i="19"/>
  <c r="P149" i="19"/>
  <c r="J23" i="19"/>
  <c r="H23" i="19"/>
  <c r="Y49" i="19"/>
  <c r="X49" i="19"/>
  <c r="R105" i="19"/>
  <c r="P105" i="19"/>
  <c r="R22" i="21"/>
  <c r="Q22" i="21"/>
  <c r="C149" i="19"/>
  <c r="I149" i="19" s="1"/>
  <c r="C121" i="19"/>
  <c r="C133" i="19"/>
  <c r="I133" i="19" s="1"/>
  <c r="C107" i="19"/>
  <c r="C161" i="19"/>
  <c r="I161" i="19" s="1"/>
  <c r="C135" i="19"/>
  <c r="I135" i="19" s="1"/>
  <c r="C79" i="19"/>
  <c r="C105" i="19"/>
  <c r="I105" i="19" s="1"/>
  <c r="C93" i="19"/>
  <c r="C23" i="19"/>
  <c r="I23" i="19" s="1"/>
  <c r="C77" i="19"/>
  <c r="I77" i="19" s="1"/>
  <c r="C51" i="19"/>
  <c r="I51" i="19" s="1"/>
  <c r="C49" i="19"/>
  <c r="I49" i="19" s="1"/>
  <c r="C91" i="19"/>
  <c r="C35" i="19"/>
  <c r="I35" i="19" s="1"/>
  <c r="C147" i="19"/>
  <c r="C21" i="19"/>
  <c r="C9" i="19"/>
  <c r="C65" i="19"/>
  <c r="I65" i="19" s="1"/>
  <c r="C63" i="19"/>
  <c r="C37" i="19"/>
  <c r="I7" i="19"/>
  <c r="C119" i="19"/>
  <c r="K133" i="19"/>
  <c r="K91" i="19"/>
  <c r="K121" i="19"/>
  <c r="K93" i="19"/>
  <c r="Q93" i="19" s="1"/>
  <c r="K149" i="19"/>
  <c r="K105" i="19"/>
  <c r="Q105" i="19" s="1"/>
  <c r="K161" i="19"/>
  <c r="K135" i="19"/>
  <c r="Q135" i="19" s="1"/>
  <c r="K65" i="19"/>
  <c r="Q65" i="19" s="1"/>
  <c r="K63" i="19"/>
  <c r="Q63" i="19" s="1"/>
  <c r="K37" i="19"/>
  <c r="K79" i="19"/>
  <c r="K23" i="19"/>
  <c r="K147" i="19"/>
  <c r="K107" i="19"/>
  <c r="K119" i="19"/>
  <c r="Q119" i="19" s="1"/>
  <c r="K49" i="19"/>
  <c r="K35" i="19"/>
  <c r="K21" i="19"/>
  <c r="K9" i="19"/>
  <c r="Q9" i="19" s="1"/>
  <c r="K77" i="19"/>
  <c r="K51" i="19"/>
  <c r="Q7" i="19"/>
  <c r="S121" i="19"/>
  <c r="Y121" i="19" s="1"/>
  <c r="S105" i="19"/>
  <c r="Y105" i="19" s="1"/>
  <c r="S79" i="19"/>
  <c r="Y79" i="19" s="1"/>
  <c r="S147" i="19"/>
  <c r="S133" i="19"/>
  <c r="Y133" i="19" s="1"/>
  <c r="S119" i="19"/>
  <c r="S107" i="19"/>
  <c r="Y107" i="19" s="1"/>
  <c r="S77" i="19"/>
  <c r="Y77" i="19" s="1"/>
  <c r="S51" i="19"/>
  <c r="Y51" i="19" s="1"/>
  <c r="S93" i="19"/>
  <c r="S149" i="19"/>
  <c r="S91" i="19"/>
  <c r="Y91" i="19" s="1"/>
  <c r="S37" i="19"/>
  <c r="Y37" i="19" s="1"/>
  <c r="S23" i="19"/>
  <c r="S21" i="19"/>
  <c r="Y21" i="19" s="1"/>
  <c r="S9" i="19"/>
  <c r="Y9" i="19" s="1"/>
  <c r="S65" i="19"/>
  <c r="Y65" i="19" s="1"/>
  <c r="S63" i="19"/>
  <c r="S35" i="19"/>
  <c r="Y35" i="19" s="1"/>
  <c r="Y7" i="19"/>
  <c r="S161" i="19"/>
  <c r="Y161" i="19" s="1"/>
  <c r="S49" i="19"/>
  <c r="S135" i="19"/>
  <c r="J37" i="19"/>
  <c r="I37" i="19"/>
  <c r="H37" i="19"/>
  <c r="R51" i="19"/>
  <c r="Q51" i="19"/>
  <c r="P51" i="19"/>
  <c r="J63" i="19"/>
  <c r="I63" i="19"/>
  <c r="H63" i="19"/>
  <c r="Y63" i="19"/>
  <c r="X63" i="19"/>
  <c r="J65" i="19"/>
  <c r="H65" i="19"/>
  <c r="X65" i="19"/>
  <c r="Q77" i="19"/>
  <c r="R77" i="19"/>
  <c r="P77" i="19"/>
  <c r="R119" i="19"/>
  <c r="P119" i="19"/>
  <c r="X91" i="19"/>
  <c r="X37" i="19"/>
  <c r="R49" i="19"/>
  <c r="Q49" i="19"/>
  <c r="P49" i="19"/>
  <c r="J135" i="19"/>
  <c r="H135" i="19"/>
  <c r="J147" i="19"/>
  <c r="I147" i="19"/>
  <c r="H147" i="19"/>
  <c r="J133" i="19"/>
  <c r="H133" i="19"/>
  <c r="J107" i="19"/>
  <c r="I107" i="19"/>
  <c r="H107" i="19"/>
  <c r="I79" i="19"/>
  <c r="J79" i="19"/>
  <c r="H79" i="19"/>
  <c r="J119" i="19"/>
  <c r="I119" i="19"/>
  <c r="H119" i="19"/>
  <c r="J121" i="19"/>
  <c r="I121" i="19"/>
  <c r="H121" i="19"/>
  <c r="R161" i="19"/>
  <c r="Q161" i="19"/>
  <c r="P161" i="19"/>
  <c r="R135" i="19"/>
  <c r="P135" i="19"/>
  <c r="R93" i="19"/>
  <c r="P93" i="19"/>
  <c r="R121" i="19"/>
  <c r="Q121" i="19"/>
  <c r="P121" i="19"/>
  <c r="R107" i="19"/>
  <c r="Q107" i="19"/>
  <c r="P107" i="19"/>
  <c r="R91" i="19"/>
  <c r="Q91" i="19"/>
  <c r="P91" i="19"/>
  <c r="R147" i="19"/>
  <c r="Q147" i="19"/>
  <c r="P147" i="19"/>
  <c r="R133" i="19"/>
  <c r="Q133" i="19"/>
  <c r="P133" i="19"/>
  <c r="Y149" i="19"/>
  <c r="X149" i="19"/>
  <c r="X133" i="19"/>
  <c r="X79" i="19"/>
  <c r="X161" i="19"/>
  <c r="Y135" i="19"/>
  <c r="X135" i="19"/>
  <c r="X121" i="19"/>
  <c r="X105" i="19"/>
  <c r="J9" i="19"/>
  <c r="I9" i="19"/>
  <c r="H9" i="19"/>
  <c r="R9" i="19"/>
  <c r="P9" i="19"/>
  <c r="X9" i="19"/>
  <c r="J21" i="19"/>
  <c r="I21" i="19"/>
  <c r="H21" i="19"/>
  <c r="R21" i="19"/>
  <c r="Q21" i="19"/>
  <c r="P21" i="19"/>
  <c r="X21" i="19"/>
  <c r="Y23" i="19"/>
  <c r="X23" i="19"/>
  <c r="R35" i="19"/>
  <c r="Q35" i="19"/>
  <c r="P35" i="19"/>
  <c r="Q79" i="19"/>
  <c r="R79" i="19"/>
  <c r="P79" i="19"/>
  <c r="J91" i="19"/>
  <c r="I91" i="19"/>
  <c r="H91" i="19"/>
  <c r="Y93" i="19"/>
  <c r="X93" i="19"/>
  <c r="Y119" i="19"/>
  <c r="X119" i="19"/>
  <c r="Y147" i="19"/>
  <c r="X147" i="19"/>
  <c r="I64" i="21"/>
  <c r="H64" i="21"/>
  <c r="I162" i="21"/>
  <c r="H162" i="21"/>
  <c r="H120" i="21"/>
  <c r="I120" i="21"/>
  <c r="I148" i="21"/>
  <c r="H148" i="21"/>
  <c r="H106" i="21"/>
  <c r="I106" i="21"/>
  <c r="I78" i="21"/>
  <c r="H78" i="21"/>
  <c r="I92" i="21"/>
  <c r="H92" i="21"/>
  <c r="H50" i="21"/>
  <c r="I50" i="21"/>
  <c r="K21" i="22"/>
  <c r="J21" i="22"/>
  <c r="L21" i="22"/>
  <c r="X21" i="22"/>
  <c r="V21" i="22"/>
  <c r="W21" i="22"/>
  <c r="L77" i="22"/>
  <c r="K77" i="22"/>
  <c r="J77" i="22"/>
  <c r="K133" i="22"/>
  <c r="J133" i="22"/>
  <c r="L133" i="22"/>
  <c r="L147" i="22"/>
  <c r="K147" i="22"/>
  <c r="J147" i="22"/>
  <c r="K91" i="22"/>
  <c r="J91" i="22"/>
  <c r="L91" i="22"/>
  <c r="K161" i="22"/>
  <c r="J161" i="22"/>
  <c r="L161" i="22"/>
  <c r="G253" i="24"/>
  <c r="G161" i="24"/>
  <c r="G29" i="24"/>
  <c r="G183" i="24"/>
  <c r="G95" i="24"/>
  <c r="G205" i="24"/>
  <c r="G227" i="24"/>
  <c r="G139" i="24"/>
  <c r="G73" i="24"/>
  <c r="E7" i="24"/>
  <c r="G51" i="24"/>
  <c r="G117" i="24"/>
  <c r="L49" i="22"/>
  <c r="K49" i="22"/>
  <c r="J49" i="22"/>
  <c r="L105" i="22"/>
  <c r="K105" i="22"/>
  <c r="J105" i="22"/>
  <c r="K118" i="26"/>
  <c r="J118" i="26"/>
  <c r="I118" i="26"/>
  <c r="K76" i="26"/>
  <c r="J76" i="26"/>
  <c r="I76" i="26"/>
  <c r="K34" i="26"/>
  <c r="J34" i="26"/>
  <c r="I34" i="26"/>
  <c r="K146" i="26"/>
  <c r="J146" i="26"/>
  <c r="I146" i="26"/>
  <c r="K104" i="26"/>
  <c r="J104" i="26"/>
  <c r="I104" i="26"/>
  <c r="J62" i="26"/>
  <c r="I62" i="26"/>
  <c r="K62" i="26"/>
  <c r="J160" i="26"/>
  <c r="K160" i="26"/>
  <c r="I160" i="26"/>
  <c r="K20" i="26"/>
  <c r="J20" i="26"/>
  <c r="I20" i="26"/>
  <c r="I132" i="26"/>
  <c r="K132" i="26"/>
  <c r="J132" i="26"/>
  <c r="K90" i="26"/>
  <c r="J90" i="26"/>
  <c r="I90" i="26"/>
  <c r="K20" i="27"/>
  <c r="J20" i="27"/>
  <c r="I20" i="27"/>
  <c r="K160" i="27"/>
  <c r="J160" i="27"/>
  <c r="I160" i="27"/>
  <c r="K90" i="27"/>
  <c r="J90" i="27"/>
  <c r="I90" i="27"/>
  <c r="K48" i="27"/>
  <c r="I48" i="27"/>
  <c r="J48" i="27"/>
  <c r="K132" i="27"/>
  <c r="J132" i="27"/>
  <c r="I132" i="27"/>
  <c r="K146" i="27"/>
  <c r="J146" i="27"/>
  <c r="I146" i="27"/>
  <c r="J118" i="27"/>
  <c r="I118" i="27"/>
  <c r="K118" i="27"/>
  <c r="K34" i="27"/>
  <c r="J34" i="27"/>
  <c r="I34" i="27"/>
  <c r="K104" i="27"/>
  <c r="J104" i="27"/>
  <c r="I104" i="27"/>
  <c r="M20" i="28"/>
  <c r="L20" i="28"/>
  <c r="J20" i="28"/>
  <c r="I20" i="28"/>
  <c r="K20" i="28"/>
  <c r="M90" i="28"/>
  <c r="L90" i="28"/>
  <c r="K90" i="28"/>
  <c r="J90" i="28"/>
  <c r="I90" i="28"/>
  <c r="K118" i="28"/>
  <c r="J118" i="28"/>
  <c r="M118" i="28"/>
  <c r="L118" i="28"/>
  <c r="I118" i="28"/>
  <c r="L132" i="28"/>
  <c r="K132" i="28"/>
  <c r="I132" i="28"/>
  <c r="M132" i="28"/>
  <c r="J132" i="28"/>
  <c r="M146" i="28"/>
  <c r="L146" i="28"/>
  <c r="K146" i="28"/>
  <c r="J146" i="28"/>
  <c r="I146" i="28"/>
  <c r="I160" i="28"/>
  <c r="J160" i="28"/>
  <c r="M160" i="28"/>
  <c r="L160" i="28"/>
  <c r="K160" i="28"/>
  <c r="L62" i="28"/>
  <c r="I62" i="28"/>
  <c r="K62" i="28"/>
  <c r="J62" i="28"/>
  <c r="M62" i="28"/>
  <c r="M76" i="28"/>
  <c r="L76" i="28"/>
  <c r="K76" i="28"/>
  <c r="J76" i="28"/>
  <c r="I76" i="28"/>
  <c r="J16" i="41"/>
  <c r="I16" i="41"/>
  <c r="H16" i="41"/>
  <c r="T16" i="41"/>
  <c r="S16" i="41"/>
  <c r="R16" i="41"/>
  <c r="Q16" i="41"/>
  <c r="P16" i="41"/>
  <c r="N146" i="41"/>
  <c r="M146" i="41"/>
  <c r="L146" i="41"/>
  <c r="O146" i="41"/>
  <c r="I146" i="41"/>
  <c r="H146" i="41"/>
  <c r="K146" i="41" s="1"/>
  <c r="G146" i="41"/>
  <c r="M146" i="42"/>
  <c r="L146" i="42"/>
  <c r="O146" i="42"/>
  <c r="N146" i="42"/>
  <c r="I146" i="43"/>
  <c r="H146" i="43"/>
  <c r="K146" i="43" s="1"/>
  <c r="G146" i="43"/>
  <c r="E73" i="24" l="1"/>
  <c r="E253" i="24"/>
  <c r="E161" i="24"/>
  <c r="E183" i="24"/>
  <c r="E95" i="24"/>
  <c r="E205" i="24"/>
  <c r="E117" i="24"/>
  <c r="E51" i="24"/>
  <c r="E227" i="24"/>
  <c r="C7" i="24"/>
  <c r="E139" i="24"/>
  <c r="E29" i="24"/>
  <c r="C227" i="24" l="1"/>
  <c r="D228" i="24" s="1"/>
  <c r="C139" i="24"/>
  <c r="D140" i="24" s="1"/>
  <c r="C73" i="24"/>
  <c r="D74" i="24" s="1"/>
  <c r="C253" i="24"/>
  <c r="D254" i="24" s="1"/>
  <c r="C161" i="24"/>
  <c r="D162" i="24" s="1"/>
  <c r="C29" i="24"/>
  <c r="D30" i="24" s="1"/>
  <c r="C183" i="24"/>
  <c r="D184" i="24" s="1"/>
  <c r="C205" i="24"/>
  <c r="D206" i="24" s="1"/>
  <c r="C117" i="24"/>
  <c r="D118" i="24" s="1"/>
  <c r="C95" i="24"/>
  <c r="D96" i="24" s="1"/>
  <c r="C51" i="24"/>
  <c r="D8" i="24"/>
  <c r="D52" i="24" l="1"/>
</calcChain>
</file>

<file path=xl/sharedStrings.xml><?xml version="1.0" encoding="utf-8"?>
<sst xmlns="http://schemas.openxmlformats.org/spreadsheetml/2006/main" count="5843" uniqueCount="316">
  <si>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</si>
  <si>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</si>
  <si>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</si>
  <si>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</si>
  <si>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</si>
  <si>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</si>
  <si>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</si>
  <si>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</si>
  <si>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</si>
  <si>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</si>
  <si>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</si>
  <si>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</si>
  <si>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</si>
  <si>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</si>
  <si>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</si>
  <si>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</si>
  <si>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</si>
  <si>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</si>
  <si>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</si>
  <si>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</si>
  <si>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</si>
  <si>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</si>
  <si>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</si>
  <si>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</si>
  <si>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</si>
  <si>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</si>
  <si>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</si>
  <si>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</si>
  <si>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</si>
  <si>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</si>
  <si>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</si>
  <si>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</si>
  <si>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</si>
  <si>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</si>
  <si>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</si>
  <si>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</si>
  <si>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</si>
  <si>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</si>
  <si>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</si>
  <si>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</si>
  <si>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</si>
  <si>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</si>
  <si>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</si>
  <si>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</si>
  <si>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</si>
  <si>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</si>
  <si>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</si>
  <si>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</si>
  <si>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</si>
  <si>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</si>
  <si>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</si>
  <si>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</si>
  <si>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</si>
  <si>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</si>
  <si>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</si>
  <si>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</si>
  <si>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</si>
  <si>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</si>
  <si>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</si>
  <si>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</si>
  <si>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</si>
  <si>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</si>
  <si>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</si>
  <si>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</si>
  <si>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</si>
  <si>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</si>
  <si>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</si>
  <si>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</si>
  <si>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</si>
  <si>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</si>
  <si>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</si>
  <si>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</si>
  <si>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</si>
  <si>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</si>
  <si>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</si>
  <si>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</si>
  <si>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</si>
  <si>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</si>
  <si>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</si>
  <si>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</si>
  <si>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</si>
  <si>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</si>
  <si>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</si>
  <si>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</si>
  <si>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</si>
  <si>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</si>
  <si>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</si>
  <si>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</si>
  <si>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</si>
  <si>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</si>
  <si>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</si>
  <si>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</si>
  <si>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</si>
  <si>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</si>
  <si>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</si>
  <si>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</si>
  <si>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</si>
  <si>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</si>
  <si>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</si>
  <si>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</si>
  <si>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</si>
  <si>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</si>
  <si>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</si>
  <si>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</si>
  <si>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</si>
  <si>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</si>
  <si>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</si>
  <si>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</si>
  <si>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</si>
  <si>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</si>
  <si>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</si>
  <si>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</si>
  <si>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</si>
  <si>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</si>
  <si>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</si>
  <si>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</si>
  <si>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</si>
  <si>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</si>
  <si>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</si>
  <si>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</si>
  <si>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</si>
  <si>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</si>
  <si>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</si>
  <si>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</si>
  <si>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</si>
  <si>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</si>
  <si>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</si>
  <si>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</si>
  <si>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</si>
  <si>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</si>
  <si>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</si>
  <si>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</si>
  <si>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</si>
  <si>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</si>
  <si>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</si>
  <si>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</si>
  <si>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</si>
  <si>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</si>
  <si>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</si>
  <si>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</si>
  <si>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</si>
  <si>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</si>
  <si>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</si>
  <si>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</si>
  <si>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</si>
  <si>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</si>
  <si>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</si>
  <si>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</si>
  <si>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</si>
  <si>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</si>
  <si>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</si>
  <si>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</si>
  <si>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</si>
  <si>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</si>
  <si>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</si>
  <si>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</si>
  <si>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</si>
  <si>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</si>
  <si>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</si>
  <si>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</si>
  <si>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</si>
  <si>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</si>
  <si>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</si>
  <si>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</si>
  <si>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</si>
  <si>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</si>
  <si>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</si>
  <si>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</si>
  <si>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</si>
  <si>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</si>
  <si>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</si>
  <si>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</si>
  <si>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</si>
  <si>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</si>
  <si>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</si>
  <si>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</si>
  <si>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</si>
  <si>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</si>
  <si>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</si>
  <si>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</si>
  <si>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</si>
  <si>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</si>
  <si>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</si>
  <si>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</si>
  <si>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</si>
  <si>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</si>
  <si>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</si>
  <si>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</si>
  <si>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</si>
  <si>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</si>
  <si>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</si>
  <si>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</si>
  <si>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</si>
  <si>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</si>
  <si>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</si>
  <si>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</si>
  <si>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</si>
  <si>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</si>
  <si>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</si>
  <si>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</si>
  <si>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</si>
  <si>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</si>
  <si>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</si>
  <si>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</si>
  <si>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</si>
  <si>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</si>
  <si>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</si>
  <si>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</si>
  <si>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febrero 2025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</si>
  <si>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</si>
  <si>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</si>
  <si>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</si>
  <si>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</si>
  <si>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</si>
  <si>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</si>
  <si>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</si>
  <si>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</si>
  <si>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</si>
  <si>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</si>
  <si>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</si>
  <si>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</si>
  <si>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</si>
  <si>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</si>
  <si>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febrero 2021</t>
  </si>
  <si>
    <t>febrero 2022</t>
  </si>
  <si>
    <t>febrero 2023</t>
  </si>
  <si>
    <t>febrero 2024</t>
  </si>
  <si>
    <t>febrero 2025</t>
  </si>
  <si>
    <t>-</t>
  </si>
  <si>
    <t>acumulado a febrero 2021</t>
  </si>
  <si>
    <t>acumulado a febrero 2022</t>
  </si>
  <si>
    <t>acumulado a febrero 2023</t>
  </si>
  <si>
    <t>acumulado a febrero 2024</t>
  </si>
  <si>
    <t>acumulado a febrero 2025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</si>
  <si>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</si>
  <si>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</si>
  <si>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</si>
  <si>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</si>
  <si>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</si>
  <si>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</si>
  <si>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</si>
  <si>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</si>
  <si>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</si>
  <si>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</si>
  <si>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</si>
  <si>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</si>
  <si>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23/22</t>
  </si>
  <si>
    <t>var 24/23</t>
  </si>
  <si>
    <t>Viajeros entrados en los establecimientos alojativos de Guía de Isora 
(hotel + apartamento)</t>
  </si>
  <si>
    <t>Viajeros entrados en los hoteles de Guía de Isora</t>
  </si>
  <si>
    <t>Viajeros entrados en los apartamentos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</si>
  <si>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</si>
  <si>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</si>
  <si>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</si>
  <si>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</si>
  <si>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febrero 2020</t>
  </si>
  <si>
    <t>febrero 2020</t>
  </si>
  <si>
    <t>Viajeros entrados en los establecimientos alojativos de Guía de Isora según lugar de residencia (hotel + apartamento)</t>
  </si>
  <si>
    <t>acumulado febrero 2020</t>
  </si>
  <si>
    <t>acumulado febrero 2021</t>
  </si>
  <si>
    <t>acumulado febrero 2022</t>
  </si>
  <si>
    <t>acumulado febrero 2023</t>
  </si>
  <si>
    <t>acumulado febrero 2024</t>
  </si>
  <si>
    <t>acumulado febrero 2025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</si>
  <si>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</si>
  <si>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</si>
  <si>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Viajeros alojados en los establecimientos alojativos de Guía de Isora según lugar de residencia (hotel + apartamento)</t>
  </si>
  <si>
    <t>acumulado febrero 2019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</si>
  <si>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</si>
  <si>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</si>
  <si>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25/24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</si>
  <si>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</si>
  <si>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</si>
  <si>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</si>
  <si>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</si>
  <si>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</si>
  <si>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</si>
  <si>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</si>
  <si>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</si>
  <si>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</si>
  <si>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</si>
  <si>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Pernoctaciones realizadas por los turistas en los hoteles de Guía de Isora</t>
  </si>
  <si>
    <t>Pernoctaciones realizadas por los turistas en los apartamentos de Guía de Isora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</si>
  <si>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</si>
  <si>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</si>
  <si>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</si>
  <si>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</si>
  <si>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</si>
  <si>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</si>
  <si>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</si>
  <si>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</si>
  <si>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</si>
  <si>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</si>
  <si>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</si>
  <si>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</si>
  <si>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</si>
  <si>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</si>
  <si>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</si>
  <si>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Estancia Media en los apartamentos de Guía de Isora</t>
  </si>
  <si>
    <t>Tasa de ocupación por plaza en los establecimientos alojativos de Guía de Isora
(hotel + apartamento)</t>
  </si>
  <si>
    <t>Tasa de ocupación por plaza en los hoteles de Guía de Isora</t>
  </si>
  <si>
    <t>Tasa de ocupación por plaza en los hoteles de 4, 5 Estrellas de Guía de Isora</t>
  </si>
  <si>
    <t>Tasa de ocupación por plaza en los hoteles de 1, 2, 3 Estrellas de Guía de Isora</t>
  </si>
  <si>
    <t>Tasa de ocupación por plaza en los apartamentos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</si>
  <si>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</si>
  <si>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</si>
  <si>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</si>
  <si>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</si>
  <si>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</si>
  <si>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</si>
  <si>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</si>
  <si>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</si>
  <si>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</si>
  <si>
    <t>2020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</si>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</sst>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6" fillId="0" borderId="35" xfId="1" applyNumberFormat="1" applyFont="1" applyBorder="1" applyAlignment="1" applyProtection="1">
      <alignment vertical="center"/>
      <protection hidden="1"/>
    </xf>
    <xf numFmtId="164" fontId="26" fillId="0" borderId="36" xfId="4" applyNumberFormat="1" applyFont="1" applyBorder="1" applyAlignment="1" applyProtection="1">
      <alignment horizontal="right" vertical="center" wrapText="1"/>
      <protection hidden="1"/>
    </xf>
    <xf numFmtId="164" fontId="26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F53E47BC-EBF6-456F-9849-A9F138466273}"/>
    <cellStyle name="Normal 2 6" xfId="3" xr:uid="{FAE475C6-723D-4334-AEBB-2D986065E697}"/>
    <cellStyle name="Porcentaje" xfId="1" builtinId="5"/>
  </cellStyles>
  <dxfs count="0"/>
  <tableStyles count="1" defaultTableStyle="TableStyleMedium2" defaultPivotStyle="PivotStyleLight16">
    <tableStyle name="Invisible" pivot="0" table="0" count="0" xr9:uid="{8BC51A85-B810-497F-A1BE-60FA718E05F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6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8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77-4808-8C4E-9AD51609710B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7-4808-8C4E-9AD51609710B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77-4808-8C4E-9AD5160971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7-4808-8C4E-9AD51609710B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77-4808-8C4E-9AD5160971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77-4808-8C4E-9AD5160971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12">
                  <c:v>30561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77-4808-8C4E-9AD516097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77-4808-8C4E-9AD51609710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77-4808-8C4E-9AD5160971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77-4808-8C4E-9AD5160971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77-4808-8C4E-9AD5160971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77-4808-8C4E-9AD5160971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77-4808-8C4E-9AD5160971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77-4808-8C4E-9AD5160971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77-4808-8C4E-9AD5160971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77-4808-8C4E-9AD5160971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77-4808-8C4E-9AD5160971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77-4808-8C4E-9AD5160971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77-4808-8C4E-9AD5160971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77-4808-8C4E-9AD5160971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77-4808-8C4E-9AD5160971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77-4808-8C4E-9AD51609710B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12">
                  <c:v>-0.24068276684555756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77-4808-8C4E-9AD516097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6-412D-AFFA-164A2AAE7BC6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6-412D-AFFA-164A2AAE7BC6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76-412D-AFFA-164A2AAE7B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9">
                  <c:v>867</c:v>
                </c:pt>
                <c:pt idx="10">
                  <c:v>441</c:v>
                </c:pt>
                <c:pt idx="11">
                  <c:v>429</c:v>
                </c:pt>
                <c:pt idx="12">
                  <c:v>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76-412D-AFFA-164A2AAE7BC6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6-412D-AFFA-164A2AAE7B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76-412D-AFFA-164A2AAE7B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580</c:v>
                </c:pt>
                <c:pt idx="1">
                  <c:v>524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76-412D-AFFA-164A2AAE7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76-412D-AFFA-164A2AAE7B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</c:v>
                      </c:pt>
                      <c:pt idx="1">
                        <c:v>122</c:v>
                      </c:pt>
                      <c:pt idx="2">
                        <c:v>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8</c:v>
                      </c:pt>
                      <c:pt idx="9">
                        <c:v>7</c:v>
                      </c:pt>
                      <c:pt idx="10">
                        <c:v>32</c:v>
                      </c:pt>
                      <c:pt idx="11">
                        <c:v>163</c:v>
                      </c:pt>
                      <c:pt idx="12">
                        <c:v>536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76-412D-AFFA-164A2AAE7B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76-412D-AFFA-164A2AAE7B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76-412D-AFFA-164A2AAE7B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76-412D-AFFA-164A2AAE7B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76-412D-AFFA-164A2AAE7B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76-412D-AFFA-164A2AAE7B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76-412D-AFFA-164A2AAE7B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76-412D-AFFA-164A2AAE7B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76-412D-AFFA-164A2AAE7B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76-412D-AFFA-164A2AAE7B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76-412D-AFFA-164A2AAE7B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76-412D-AFFA-164A2AAE7B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76-412D-AFFA-164A2AAE7B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76-412D-AFFA-164A2AAE7BC6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-4.132231404958675E-2</c:v>
                </c:pt>
                <c:pt idx="1">
                  <c:v>-0.42163355408388525</c:v>
                </c:pt>
                <c:pt idx="12">
                  <c:v>-0.26935804103242889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76-412D-AFFA-164A2AAE7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35-4029-BCCF-160949FCA732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5-4029-BCCF-160949FCA732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35-4029-BCCF-160949FCA7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35-4029-BCCF-160949FCA732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35-4029-BCCF-160949FCA7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35-4029-BCCF-160949FCA7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12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35-4029-BCCF-160949FCA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35-4029-BCCF-160949FCA7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35-4029-BCCF-160949FCA7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35-4029-BCCF-160949FCA7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35-4029-BCCF-160949FCA7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35-4029-BCCF-160949FCA7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35-4029-BCCF-160949FCA7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35-4029-BCCF-160949FCA7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35-4029-BCCF-160949FCA7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35-4029-BCCF-160949FCA7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35-4029-BCCF-160949FCA7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35-4029-BCCF-160949FCA7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35-4029-BCCF-160949FCA7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35-4029-BCCF-160949FCA7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35-4029-BCCF-160949FCA7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35-4029-BCCF-160949FCA73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12">
                  <c:v>-0.21912350597609564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35-4029-BCCF-160949FCA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E5-4FD4-A954-0BC6B6EF8565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5-4FD4-A954-0BC6B6EF8565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E5-4FD4-A954-0BC6B6EF85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249</c:v>
                </c:pt>
                <c:pt idx="10">
                  <c:v>339</c:v>
                </c:pt>
                <c:pt idx="11">
                  <c:v>349</c:v>
                </c:pt>
                <c:pt idx="12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E5-4FD4-A954-0BC6B6EF8565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E5-4FD4-A954-0BC6B6EF85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E5-4FD4-A954-0BC6B6EF85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408</c:v>
                </c:pt>
                <c:pt idx="1">
                  <c:v>431</c:v>
                </c:pt>
                <c:pt idx="12">
                  <c:v>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E5-4FD4-A954-0BC6B6EF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E5-4FD4-A954-0BC6B6EF85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276</c:v>
                      </c:pt>
                      <c:pt idx="1">
                        <c:v>348</c:v>
                      </c:pt>
                      <c:pt idx="2">
                        <c:v>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4</c:v>
                      </c:pt>
                      <c:pt idx="11">
                        <c:v>13</c:v>
                      </c:pt>
                      <c:pt idx="12">
                        <c:v>686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E5-4FD4-A954-0BC6B6EF85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E5-4FD4-A954-0BC6B6EF85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E5-4FD4-A954-0BC6B6EF85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E5-4FD4-A954-0BC6B6EF85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E5-4FD4-A954-0BC6B6EF85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E5-4FD4-A954-0BC6B6EF85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E5-4FD4-A954-0BC6B6EF85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E5-4FD4-A954-0BC6B6EF85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E5-4FD4-A954-0BC6B6EF85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E5-4FD4-A954-0BC6B6EF85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E5-4FD4-A954-0BC6B6EF85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E5-4FD4-A954-0BC6B6EF85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E5-4FD4-A954-0BC6B6EF85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E5-4FD4-A954-0BC6B6EF8565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0.52238805970149249</c:v>
                </c:pt>
                <c:pt idx="1">
                  <c:v>-0.45922208281053956</c:v>
                </c:pt>
                <c:pt idx="12">
                  <c:v>-0.21220657276995303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E5-4FD4-A954-0BC6B6EF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B8-47CD-B37C-EFAE4DA5164C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8-47CD-B37C-EFAE4DA5164C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B8-47CD-B37C-EFAE4DA516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9">
                  <c:v>140</c:v>
                </c:pt>
                <c:pt idx="10">
                  <c:v>531</c:v>
                </c:pt>
                <c:pt idx="11">
                  <c:v>776</c:v>
                </c:pt>
                <c:pt idx="12">
                  <c:v>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B8-47CD-B37C-EFAE4DA5164C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B8-47CD-B37C-EFAE4DA516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B8-47CD-B37C-EFAE4DA516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598</c:v>
                </c:pt>
                <c:pt idx="1">
                  <c:v>502</c:v>
                </c:pt>
                <c:pt idx="12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B8-47CD-B37C-EFAE4DA51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B8-47CD-B37C-EFAE4DA516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319</c:v>
                      </c:pt>
                      <c:pt idx="1">
                        <c:v>356</c:v>
                      </c:pt>
                      <c:pt idx="2">
                        <c:v>113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9</c:v>
                      </c:pt>
                      <c:pt idx="9">
                        <c:v>74</c:v>
                      </c:pt>
                      <c:pt idx="10">
                        <c:v>25</c:v>
                      </c:pt>
                      <c:pt idx="11">
                        <c:v>29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B8-47CD-B37C-EFAE4DA516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B8-47CD-B37C-EFAE4DA516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B8-47CD-B37C-EFAE4DA516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B8-47CD-B37C-EFAE4DA516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B8-47CD-B37C-EFAE4DA516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B8-47CD-B37C-EFAE4DA516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B8-47CD-B37C-EFAE4DA516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B8-47CD-B37C-EFAE4DA516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B8-47CD-B37C-EFAE4DA516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B8-47CD-B37C-EFAE4DA516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B8-47CD-B37C-EFAE4DA516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B8-47CD-B37C-EFAE4DA516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B8-47CD-B37C-EFAE4DA516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B8-47CD-B37C-EFAE4DA5164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0.19123505976095623</c:v>
                </c:pt>
                <c:pt idx="1">
                  <c:v>0.32105263157894748</c:v>
                </c:pt>
                <c:pt idx="12">
                  <c:v>0.24716553287981857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B8-47CD-B37C-EFAE4DA51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30-4EEE-98EB-0863FB03F52A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0-4EEE-98EB-0863FB03F52A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30-4EEE-98EB-0863FB03F5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0-4EEE-98EB-0863FB03F52A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30-4EEE-98EB-0863FB03F5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30-4EEE-98EB-0863FB03F5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12">
                  <c:v>30561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30-4EEE-98EB-0863FB03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30-4EEE-98EB-0863FB03F5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30-4EEE-98EB-0863FB03F5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30-4EEE-98EB-0863FB03F5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30-4EEE-98EB-0863FB03F5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30-4EEE-98EB-0863FB03F5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30-4EEE-98EB-0863FB03F5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30-4EEE-98EB-0863FB03F5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30-4EEE-98EB-0863FB03F5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30-4EEE-98EB-0863FB03F5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30-4EEE-98EB-0863FB03F5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30-4EEE-98EB-0863FB03F5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30-4EEE-98EB-0863FB03F5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30-4EEE-98EB-0863FB03F5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30-4EEE-98EB-0863FB03F5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30-4EEE-98EB-0863FB03F52A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12">
                  <c:v>-0.24068276684555756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30-4EEE-98EB-0863FB03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42-4FE3-80AC-5E13098B210D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42-4FE3-80AC-5E13098B210D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42-4FE3-80AC-5E13098B210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0">
                  <c:v>12134</c:v>
                </c:pt>
                <c:pt idx="11">
                  <c:v>12150</c:v>
                </c:pt>
                <c:pt idx="12">
                  <c:v>191595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42-4FE3-80AC-5E13098B210D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42-4FE3-80AC-5E13098B21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42-4FE3-80AC-5E13098B210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11355</c:v>
                </c:pt>
                <c:pt idx="1">
                  <c:v>12705</c:v>
                </c:pt>
                <c:pt idx="12">
                  <c:v>24060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42-4FE3-80AC-5E13098B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42-4FE3-80AC-5E13098B21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9499</c:v>
                      </c:pt>
                      <c:pt idx="1">
                        <c:v>11353</c:v>
                      </c:pt>
                      <c:pt idx="2">
                        <c:v>2483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6206</c:v>
                      </c:pt>
                      <c:pt idx="9">
                        <c:v>4531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54073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42-4FE3-80AC-5E13098B21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42-4FE3-80AC-5E13098B21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42-4FE3-80AC-5E13098B21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42-4FE3-80AC-5E13098B21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42-4FE3-80AC-5E13098B21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42-4FE3-80AC-5E13098B21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42-4FE3-80AC-5E13098B21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42-4FE3-80AC-5E13098B21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42-4FE3-80AC-5E13098B21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42-4FE3-80AC-5E13098B21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42-4FE3-80AC-5E13098B21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42-4FE3-80AC-5E13098B21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42-4FE3-80AC-5E13098B21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42-4FE3-80AC-5E13098B210D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-6.0483203706768185E-2</c:v>
                </c:pt>
                <c:pt idx="1">
                  <c:v>-0.38853595148714992</c:v>
                </c:pt>
                <c:pt idx="12">
                  <c:v>-0.26789191820837388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42-4FE3-80AC-5E13098B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cat'!$I$52:$J$52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05-446A-9211-DA76997809D2}"/>
              </c:ext>
            </c:extLst>
          </c:dPt>
          <c:val>
            <c:numRef>
              <c:f>'Viajeros entr evol mensu TF cat'!$I$54:$I$66</c:f>
              <c:numCache>
                <c:formatCode>#,##0</c:formatCode>
                <c:ptCount val="13"/>
                <c:pt idx="0">
                  <c:v>485</c:v>
                </c:pt>
                <c:pt idx="1">
                  <c:v>729</c:v>
                </c:pt>
                <c:pt idx="2">
                  <c:v>821</c:v>
                </c:pt>
                <c:pt idx="3">
                  <c:v>984</c:v>
                </c:pt>
                <c:pt idx="4">
                  <c:v>772</c:v>
                </c:pt>
                <c:pt idx="5">
                  <c:v>424</c:v>
                </c:pt>
                <c:pt idx="6">
                  <c:v>754</c:v>
                </c:pt>
                <c:pt idx="7">
                  <c:v>970</c:v>
                </c:pt>
                <c:pt idx="8">
                  <c:v>589</c:v>
                </c:pt>
                <c:pt idx="9">
                  <c:v>870</c:v>
                </c:pt>
                <c:pt idx="10">
                  <c:v>645</c:v>
                </c:pt>
                <c:pt idx="11">
                  <c:v>836</c:v>
                </c:pt>
                <c:pt idx="12">
                  <c:v>8879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5-446A-9211-DA76997809D2}"/>
            </c:ext>
          </c:extLst>
        </c:ser>
        <c:ser>
          <c:idx val="0"/>
          <c:order val="2"/>
          <c:tx>
            <c:strRef>
              <c:f>'Viajeros entr evol mensu TF cat'!$K$52:$L$52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05-446A-9211-DA76997809D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cat'!$K$54:$K$66</c:f>
              <c:numCache>
                <c:formatCode>#,##0</c:formatCode>
                <c:ptCount val="13"/>
                <c:pt idx="0">
                  <c:v>3755</c:v>
                </c:pt>
                <c:pt idx="1">
                  <c:v>3629</c:v>
                </c:pt>
                <c:pt idx="2">
                  <c:v>3757</c:v>
                </c:pt>
                <c:pt idx="3">
                  <c:v>2560</c:v>
                </c:pt>
                <c:pt idx="4">
                  <c:v>2985</c:v>
                </c:pt>
                <c:pt idx="5">
                  <c:v>3308</c:v>
                </c:pt>
                <c:pt idx="6">
                  <c:v>3408</c:v>
                </c:pt>
                <c:pt idx="7">
                  <c:v>3195</c:v>
                </c:pt>
                <c:pt idx="8">
                  <c:v>3009</c:v>
                </c:pt>
                <c:pt idx="9">
                  <c:v>3535</c:v>
                </c:pt>
                <c:pt idx="10">
                  <c:v>3695</c:v>
                </c:pt>
                <c:pt idx="11">
                  <c:v>3425</c:v>
                </c:pt>
                <c:pt idx="12">
                  <c:v>40261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05-446A-9211-DA76997809D2}"/>
            </c:ext>
          </c:extLst>
        </c:ser>
        <c:ser>
          <c:idx val="1"/>
          <c:order val="3"/>
          <c:tx>
            <c:strRef>
              <c:f>'Viajeros entr evol mensu TF cat'!$M$52:$N$52</c:f>
              <c:strCache>
                <c:ptCount val="1"/>
                <c:pt idx="0">
                  <c:v>dato var /-1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05-446A-9211-DA76997809D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cat'!$M$54:$M$66</c:f>
              <c:numCache>
                <c:formatCode>#,##0</c:formatCode>
                <c:ptCount val="13"/>
                <c:pt idx="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05-446A-9211-DA7699780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cat'!$C$52:$D$52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cat'!$C$54:$C$66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314</c:v>
                      </c:pt>
                      <c:pt idx="1">
                        <c:v>330</c:v>
                      </c:pt>
                      <c:pt idx="2">
                        <c:v>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</c:v>
                      </c:pt>
                      <c:pt idx="8">
                        <c:v>30</c:v>
                      </c:pt>
                      <c:pt idx="9">
                        <c:v>52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1240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A-9C05-446A-9211-DA76997809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cat'!$N$53</c:f>
              <c:strCache>
                <c:ptCount val="1"/>
                <c:pt idx="0">
                  <c:v>-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cat'!$N$54:$N$66</c:f>
              <c:numCache>
                <c:formatCode>0.0%</c:formatCode>
                <c:ptCount val="13"/>
                <c:pt idx="0">
                  <c:v>-1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05-446A-9211-DA7699780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231856</c:v>
                </c:pt>
                <c:pt idx="1">
                  <c:v>179837</c:v>
                </c:pt>
                <c:pt idx="2">
                  <c:v>161080</c:v>
                </c:pt>
                <c:pt idx="3">
                  <c:v>70304</c:v>
                </c:pt>
                <c:pt idx="4">
                  <c:v>55313</c:v>
                </c:pt>
                <c:pt idx="5">
                  <c:v>137126</c:v>
                </c:pt>
                <c:pt idx="6">
                  <c:v>136881</c:v>
                </c:pt>
                <c:pt idx="7">
                  <c:v>138498</c:v>
                </c:pt>
                <c:pt idx="8">
                  <c:v>135793</c:v>
                </c:pt>
                <c:pt idx="9">
                  <c:v>139299</c:v>
                </c:pt>
                <c:pt idx="10">
                  <c:v>132148</c:v>
                </c:pt>
                <c:pt idx="11">
                  <c:v>132139</c:v>
                </c:pt>
                <c:pt idx="12">
                  <c:v>124699</c:v>
                </c:pt>
                <c:pt idx="13">
                  <c:v>116663</c:v>
                </c:pt>
                <c:pt idx="14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9-4AE4-92E0-5243EE1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0.28925638216829674</c:v>
                </c:pt>
                <c:pt idx="1">
                  <c:v>0.116445244598957</c:v>
                </c:pt>
                <c:pt idx="2">
                  <c:v>1.2911925352753757</c:v>
                </c:pt>
                <c:pt idx="3">
                  <c:v>0.27102127890369343</c:v>
                </c:pt>
                <c:pt idx="4">
                  <c:v>-0.59662646033574962</c:v>
                </c:pt>
                <c:pt idx="5">
                  <c:v>1.7898758775871659E-3</c:v>
                </c:pt>
                <c:pt idx="6">
                  <c:v>-1.1675258848503178E-2</c:v>
                </c:pt>
                <c:pt idx="7">
                  <c:v>1.9920025332675451E-2</c:v>
                </c:pt>
                <c:pt idx="8">
                  <c:v>-2.5168881327216952E-2</c:v>
                </c:pt>
                <c:pt idx="9">
                  <c:v>5.4113569634046677E-2</c:v>
                </c:pt>
                <c:pt idx="10">
                  <c:v>6.8110096186568825E-5</c:v>
                </c:pt>
                <c:pt idx="11">
                  <c:v>5.9663670117643175E-2</c:v>
                </c:pt>
                <c:pt idx="12">
                  <c:v>6.8882164868038664E-2</c:v>
                </c:pt>
                <c:pt idx="13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9-4AE4-92E0-5243EE1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191595</c:v>
                </c:pt>
                <c:pt idx="1">
                  <c:v>170958</c:v>
                </c:pt>
                <c:pt idx="2">
                  <c:v>151473</c:v>
                </c:pt>
                <c:pt idx="3">
                  <c:v>62020</c:v>
                </c:pt>
                <c:pt idx="4">
                  <c:v>54073</c:v>
                </c:pt>
                <c:pt idx="5">
                  <c:v>135352</c:v>
                </c:pt>
                <c:pt idx="6">
                  <c:v>134783</c:v>
                </c:pt>
                <c:pt idx="7">
                  <c:v>135680</c:v>
                </c:pt>
                <c:pt idx="8">
                  <c:v>133332</c:v>
                </c:pt>
                <c:pt idx="9">
                  <c:v>137687</c:v>
                </c:pt>
                <c:pt idx="10">
                  <c:v>130010</c:v>
                </c:pt>
                <c:pt idx="11">
                  <c:v>130442</c:v>
                </c:pt>
                <c:pt idx="12">
                  <c:v>123197</c:v>
                </c:pt>
                <c:pt idx="13">
                  <c:v>115291</c:v>
                </c:pt>
                <c:pt idx="14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3D-4FB4-9FAA-71EC7E0B9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0.12071385954444946</c:v>
                </c:pt>
                <c:pt idx="1">
                  <c:v>0.12863678675407497</c:v>
                </c:pt>
                <c:pt idx="2">
                  <c:v>1.4423250564334085</c:v>
                </c:pt>
                <c:pt idx="3">
                  <c:v>0.14696798772030406</c:v>
                </c:pt>
                <c:pt idx="4">
                  <c:v>-0.60050091612979495</c:v>
                </c:pt>
                <c:pt idx="5">
                  <c:v>4.2216006469659728E-3</c:v>
                </c:pt>
                <c:pt idx="6">
                  <c:v>-6.611143867924496E-3</c:v>
                </c:pt>
                <c:pt idx="7">
                  <c:v>1.7610176101761077E-2</c:v>
                </c:pt>
                <c:pt idx="8">
                  <c:v>-3.1629710865949567E-2</c:v>
                </c:pt>
                <c:pt idx="9">
                  <c:v>5.9049303899699979E-2</c:v>
                </c:pt>
                <c:pt idx="10">
                  <c:v>-3.3118167461400061E-3</c:v>
                </c:pt>
                <c:pt idx="11">
                  <c:v>5.8808250200897749E-2</c:v>
                </c:pt>
                <c:pt idx="12">
                  <c:v>6.8574303284731686E-2</c:v>
                </c:pt>
                <c:pt idx="13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D-4FB4-9FAA-71EC7E0B9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122557</c:v>
                </c:pt>
                <c:pt idx="6">
                  <c:v>120334</c:v>
                </c:pt>
                <c:pt idx="7">
                  <c:v>110264</c:v>
                </c:pt>
                <c:pt idx="8">
                  <c:v>90256</c:v>
                </c:pt>
                <c:pt idx="9">
                  <c:v>94284</c:v>
                </c:pt>
                <c:pt idx="10">
                  <c:v>93860</c:v>
                </c:pt>
                <c:pt idx="11">
                  <c:v>91239</c:v>
                </c:pt>
                <c:pt idx="12">
                  <c:v>86484</c:v>
                </c:pt>
                <c:pt idx="13">
                  <c:v>82832</c:v>
                </c:pt>
                <c:pt idx="14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2-439A-9540-DB0B9109C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1.8473581863812427E-2</c:v>
                </c:pt>
                <c:pt idx="6">
                  <c:v>9.1326271493869182E-2</c:v>
                </c:pt>
                <c:pt idx="7">
                  <c:v>0.22168055309342316</c:v>
                </c:pt>
                <c:pt idx="8">
                  <c:v>-4.27219888846464E-2</c:v>
                </c:pt>
                <c:pt idx="9">
                  <c:v>4.5173662902193712E-3</c:v>
                </c:pt>
                <c:pt idx="10">
                  <c:v>2.8726750621992814E-2</c:v>
                </c:pt>
                <c:pt idx="11">
                  <c:v>5.4981268211460987E-2</c:v>
                </c:pt>
                <c:pt idx="12">
                  <c:v>4.4089240873092628E-2</c:v>
                </c:pt>
                <c:pt idx="13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2-439A-9540-DB0B9109C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C6-44E5-9A08-32716A4002C5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6-44E5-9A08-32716A4002C5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C6-44E5-9A08-32716A4002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9">
                  <c:v>4829</c:v>
                </c:pt>
                <c:pt idx="10">
                  <c:v>3704</c:v>
                </c:pt>
                <c:pt idx="11">
                  <c:v>4017</c:v>
                </c:pt>
                <c:pt idx="12">
                  <c:v>61312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C6-44E5-9A08-32716A4002C5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C6-44E5-9A08-32716A4002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C6-44E5-9A08-32716A4002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2131</c:v>
                </c:pt>
                <c:pt idx="1">
                  <c:v>1914</c:v>
                </c:pt>
                <c:pt idx="12">
                  <c:v>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C6-44E5-9A08-32716A400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9C6-44E5-9A08-32716A4002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2373</c:v>
                      </c:pt>
                      <c:pt idx="1">
                        <c:v>2948</c:v>
                      </c:pt>
                      <c:pt idx="2">
                        <c:v>224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5897</c:v>
                      </c:pt>
                      <c:pt idx="8">
                        <c:v>5480</c:v>
                      </c:pt>
                      <c:pt idx="9">
                        <c:v>3209</c:v>
                      </c:pt>
                      <c:pt idx="10">
                        <c:v>1441</c:v>
                      </c:pt>
                      <c:pt idx="11">
                        <c:v>661</c:v>
                      </c:pt>
                      <c:pt idx="12">
                        <c:v>24273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9C6-44E5-9A08-32716A4002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C6-44E5-9A08-32716A4002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C6-44E5-9A08-32716A4002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C6-44E5-9A08-32716A4002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C6-44E5-9A08-32716A4002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C6-44E5-9A08-32716A4002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C6-44E5-9A08-32716A4002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C6-44E5-9A08-32716A4002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C6-44E5-9A08-32716A4002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C6-44E5-9A08-32716A4002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C6-44E5-9A08-32716A4002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C6-44E5-9A08-32716A4002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C6-44E5-9A08-32716A4002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C6-44E5-9A08-32716A4002C5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-0.23865666309396216</c:v>
                </c:pt>
                <c:pt idx="1">
                  <c:v>-0.47432024169184295</c:v>
                </c:pt>
                <c:pt idx="12">
                  <c:v>-0.37189440993788825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C6-44E5-9A08-32716A400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F3-46DC-91EE-6A8A4B4C336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F3-46DC-91EE-6A8A4B4C336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EF3-46DC-91EE-6A8A4B4C33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EF3-46DC-91EE-6A8A4B4C33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EF3-46DC-91EE-6A8A4B4C33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EF3-46DC-91EE-6A8A4B4C336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EF3-46DC-91EE-6A8A4B4C336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EF3-46DC-91EE-6A8A4B4C3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231856</c:v>
                </c:pt>
                <c:pt idx="1">
                  <c:v>61312</c:v>
                </c:pt>
                <c:pt idx="2">
                  <c:v>170544</c:v>
                </c:pt>
                <c:pt idx="3">
                  <c:v>73242</c:v>
                </c:pt>
                <c:pt idx="4">
                  <c:v>10731</c:v>
                </c:pt>
                <c:pt idx="5">
                  <c:v>19123</c:v>
                </c:pt>
                <c:pt idx="6">
                  <c:v>6454</c:v>
                </c:pt>
                <c:pt idx="7">
                  <c:v>4219</c:v>
                </c:pt>
                <c:pt idx="8">
                  <c:v>3186</c:v>
                </c:pt>
                <c:pt idx="9">
                  <c:v>3135</c:v>
                </c:pt>
                <c:pt idx="10">
                  <c:v>50454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F3-46DC-91EE-6A8A4B4C336D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0.28925638216829674</c:v>
                </c:pt>
                <c:pt idx="1">
                  <c:v>0.30262598793235318</c:v>
                </c:pt>
                <c:pt idx="2">
                  <c:v>0.28451671700472247</c:v>
                </c:pt>
                <c:pt idx="3">
                  <c:v>0.45157262619656335</c:v>
                </c:pt>
                <c:pt idx="4">
                  <c:v>-2.0447284345047945E-2</c:v>
                </c:pt>
                <c:pt idx="5">
                  <c:v>0.20748879206920501</c:v>
                </c:pt>
                <c:pt idx="6">
                  <c:v>0.63516594882189015</c:v>
                </c:pt>
                <c:pt idx="7">
                  <c:v>0.56317154501667277</c:v>
                </c:pt>
                <c:pt idx="8">
                  <c:v>-0.15847860538827263</c:v>
                </c:pt>
                <c:pt idx="9">
                  <c:v>1.7792553191489362</c:v>
                </c:pt>
                <c:pt idx="10">
                  <c:v>0.14772520473157424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EF3-46DC-91EE-6A8A4B4C336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EF3-46DC-91EE-6A8A4B4C336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EF3-46DC-91EE-6A8A4B4C336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EF3-46DC-91EE-6A8A4B4C336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EF3-46DC-91EE-6A8A4B4C336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EF3-46DC-91EE-6A8A4B4C336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EF3-46DC-91EE-6A8A4B4C336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EF3-46DC-91EE-6A8A4B4C336D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0.26443999723966599</c:v>
                </c:pt>
                <c:pt idx="2">
                  <c:v>0.73556000276033395</c:v>
                </c:pt>
                <c:pt idx="3">
                  <c:v>0.31589434821613416</c:v>
                </c:pt>
                <c:pt idx="4">
                  <c:v>4.6283037747567458E-2</c:v>
                </c:pt>
                <c:pt idx="5">
                  <c:v>8.2477917327996683E-2</c:v>
                </c:pt>
                <c:pt idx="6">
                  <c:v>2.7836243185425436E-2</c:v>
                </c:pt>
                <c:pt idx="7">
                  <c:v>1.8196639293354498E-2</c:v>
                </c:pt>
                <c:pt idx="8">
                  <c:v>1.3741287695811193E-2</c:v>
                </c:pt>
                <c:pt idx="9">
                  <c:v>1.3521323580153198E-2</c:v>
                </c:pt>
                <c:pt idx="10">
                  <c:v>0.21760920571389139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EF3-46DC-91EE-6A8A4B4C3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BB-45BA-A1D0-8201D8E6DF5D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BB-45BA-A1D0-8201D8E6DF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BB-45BA-A1D0-8201D8E6DF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BB-45BA-A1D0-8201D8E6DF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BB-45BA-A1D0-8201D8E6DF5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BB-45BA-A1D0-8201D8E6DF5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DBB-45BA-A1D0-8201D8E6DF5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DBB-45BA-A1D0-8201D8E6DF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24407</c:v>
                </c:pt>
                <c:pt idx="1">
                  <c:v>3641</c:v>
                </c:pt>
                <c:pt idx="2">
                  <c:v>2133</c:v>
                </c:pt>
                <c:pt idx="3">
                  <c:v>1508</c:v>
                </c:pt>
                <c:pt idx="4">
                  <c:v>20766</c:v>
                </c:pt>
                <c:pt idx="5">
                  <c:v>6599</c:v>
                </c:pt>
                <c:pt idx="6">
                  <c:v>1209</c:v>
                </c:pt>
                <c:pt idx="7">
                  <c:v>2680</c:v>
                </c:pt>
                <c:pt idx="8">
                  <c:v>906</c:v>
                </c:pt>
                <c:pt idx="9">
                  <c:v>582</c:v>
                </c:pt>
                <c:pt idx="10">
                  <c:v>797</c:v>
                </c:pt>
                <c:pt idx="11">
                  <c:v>380</c:v>
                </c:pt>
                <c:pt idx="12">
                  <c:v>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BB-45BA-A1D0-8201D8E6DF5D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febrero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0.32726086247213004</c:v>
                </c:pt>
                <c:pt idx="1">
                  <c:v>0.59134615384615374</c:v>
                </c:pt>
                <c:pt idx="2">
                  <c:v>8.6048879837067105E-2</c:v>
                </c:pt>
                <c:pt idx="3">
                  <c:v>3.6543209876543212</c:v>
                </c:pt>
                <c:pt idx="4">
                  <c:v>0.28973355692193037</c:v>
                </c:pt>
                <c:pt idx="5">
                  <c:v>0.21842688330871485</c:v>
                </c:pt>
                <c:pt idx="6">
                  <c:v>0.43076923076923079</c:v>
                </c:pt>
                <c:pt idx="7">
                  <c:v>0.10652353426919903</c:v>
                </c:pt>
                <c:pt idx="8">
                  <c:v>1.5449438202247192</c:v>
                </c:pt>
                <c:pt idx="9">
                  <c:v>0.71176470588235285</c:v>
                </c:pt>
                <c:pt idx="10">
                  <c:v>-0.31055363321799312</c:v>
                </c:pt>
                <c:pt idx="11">
                  <c:v>0.74311926605504586</c:v>
                </c:pt>
                <c:pt idx="12">
                  <c:v>0.42352281226626776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BB-45BA-A1D0-8201D8E6DF5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DBB-45BA-A1D0-8201D8E6DF5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DBB-45BA-A1D0-8201D8E6DF5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DBB-45BA-A1D0-8201D8E6DF5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DBB-45BA-A1D0-8201D8E6DF5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DBB-45BA-A1D0-8201D8E6DF5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DBB-45BA-A1D0-8201D8E6DF5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DBB-45BA-A1D0-8201D8E6DF5D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0.14917851436063426</c:v>
                </c:pt>
                <c:pt idx="2">
                  <c:v>8.7392961035768421E-2</c:v>
                </c:pt>
                <c:pt idx="3">
                  <c:v>6.1785553324865815E-2</c:v>
                </c:pt>
                <c:pt idx="4">
                  <c:v>0.85082148563936577</c:v>
                </c:pt>
                <c:pt idx="5">
                  <c:v>0.27037325357479414</c:v>
                </c:pt>
                <c:pt idx="6">
                  <c:v>4.9534969475970012E-2</c:v>
                </c:pt>
                <c:pt idx="7">
                  <c:v>0.1098045642643504</c:v>
                </c:pt>
                <c:pt idx="8">
                  <c:v>3.7120498217724424E-2</c:v>
                </c:pt>
                <c:pt idx="9">
                  <c:v>2.3845618060392509E-2</c:v>
                </c:pt>
                <c:pt idx="10">
                  <c:v>3.2654566312943008E-2</c:v>
                </c:pt>
                <c:pt idx="11">
                  <c:v>1.5569303888228787E-2</c:v>
                </c:pt>
                <c:pt idx="12">
                  <c:v>0.3119187118449625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DBB-45BA-A1D0-8201D8E6D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F1-444B-8995-431573DEDED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F1-444B-8995-431573DEDED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F1-444B-8995-431573DEDED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F1-444B-8995-431573DEDED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F1-444B-8995-431573DEDED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F1-444B-8995-431573DEDED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F1-444B-8995-431573DEDED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4F1-444B-8995-431573DEDE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30561</c:v>
                </c:pt>
                <c:pt idx="1">
                  <c:v>4045</c:v>
                </c:pt>
                <c:pt idx="2">
                  <c:v>26516</c:v>
                </c:pt>
                <c:pt idx="3">
                  <c:v>11728</c:v>
                </c:pt>
                <c:pt idx="4">
                  <c:v>2061</c:v>
                </c:pt>
                <c:pt idx="5">
                  <c:v>1575</c:v>
                </c:pt>
                <c:pt idx="6">
                  <c:v>1104</c:v>
                </c:pt>
                <c:pt idx="7">
                  <c:v>588</c:v>
                </c:pt>
                <c:pt idx="8">
                  <c:v>839</c:v>
                </c:pt>
                <c:pt idx="9">
                  <c:v>1100</c:v>
                </c:pt>
                <c:pt idx="10">
                  <c:v>7521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F1-444B-8995-431573DEDED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-0.24068276684555756</c:v>
                </c:pt>
                <c:pt idx="1">
                  <c:v>-0.37189440993788825</c:v>
                </c:pt>
                <c:pt idx="2">
                  <c:v>-0.21568859441552291</c:v>
                </c:pt>
                <c:pt idx="3">
                  <c:v>-0.10582494663007014</c:v>
                </c:pt>
                <c:pt idx="4">
                  <c:v>-0.1394572025052192</c:v>
                </c:pt>
                <c:pt idx="5">
                  <c:v>-0.49144333225702297</c:v>
                </c:pt>
                <c:pt idx="6">
                  <c:v>-0.26935804103242889</c:v>
                </c:pt>
                <c:pt idx="7">
                  <c:v>-0.21912350597609564</c:v>
                </c:pt>
                <c:pt idx="8">
                  <c:v>-0.21220657276995303</c:v>
                </c:pt>
                <c:pt idx="9">
                  <c:v>0.24716553287981857</c:v>
                </c:pt>
                <c:pt idx="10">
                  <c:v>-0.31558831558831557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F1-444B-8995-431573DEDED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F1-444B-8995-431573DEDED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4F1-444B-8995-431573DEDED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4F1-444B-8995-431573DEDED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4F1-444B-8995-431573DEDED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4F1-444B-8995-431573DEDED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4F1-444B-8995-431573DEDED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4F1-444B-8995-431573DEDED2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0.13235823435097019</c:v>
                </c:pt>
                <c:pt idx="2">
                  <c:v>0.86764176564902984</c:v>
                </c:pt>
                <c:pt idx="3">
                  <c:v>0.38375707601191061</c:v>
                </c:pt>
                <c:pt idx="4">
                  <c:v>6.7438892706390502E-2</c:v>
                </c:pt>
                <c:pt idx="5">
                  <c:v>5.1536271718857364E-2</c:v>
                </c:pt>
                <c:pt idx="6">
                  <c:v>3.6124472366741926E-2</c:v>
                </c:pt>
                <c:pt idx="7">
                  <c:v>1.9240208108373416E-2</c:v>
                </c:pt>
                <c:pt idx="8">
                  <c:v>2.7453290141029416E-2</c:v>
                </c:pt>
                <c:pt idx="9">
                  <c:v>3.5993586597297206E-2</c:v>
                </c:pt>
                <c:pt idx="10">
                  <c:v>0.24609796799842937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F1-444B-8995-431573DED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5-430B-B017-6E7466FE933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35-430B-B017-6E7466FE933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635-430B-B017-6E7466FE933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35-430B-B017-6E7466FE933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635-430B-B017-6E7466FE933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635-430B-B017-6E7466FE933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635-430B-B017-6E7466FE933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635-430B-B017-6E7466FE93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24060</c:v>
                </c:pt>
                <c:pt idx="1">
                  <c:v>3902</c:v>
                </c:pt>
                <c:pt idx="2">
                  <c:v>20158</c:v>
                </c:pt>
                <c:pt idx="3">
                  <c:v>7871</c:v>
                </c:pt>
                <c:pt idx="4">
                  <c:v>1962</c:v>
                </c:pt>
                <c:pt idx="5">
                  <c:v>1575</c:v>
                </c:pt>
                <c:pt idx="6">
                  <c:v>536</c:v>
                </c:pt>
                <c:pt idx="7">
                  <c:v>588</c:v>
                </c:pt>
                <c:pt idx="8">
                  <c:v>466</c:v>
                </c:pt>
                <c:pt idx="9">
                  <c:v>355</c:v>
                </c:pt>
                <c:pt idx="10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35-430B-B017-6E7466FE9332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-0.26789191820837388</c:v>
                </c:pt>
                <c:pt idx="1">
                  <c:v>-0.34639865996649921</c:v>
                </c:pt>
                <c:pt idx="2">
                  <c:v>-0.25046478768498548</c:v>
                </c:pt>
                <c:pt idx="3">
                  <c:v>-0.13257659246197928</c:v>
                </c:pt>
                <c:pt idx="4">
                  <c:v>-7.1022727272727293E-2</c:v>
                </c:pt>
                <c:pt idx="5">
                  <c:v>-0.49144333225702297</c:v>
                </c:pt>
                <c:pt idx="6">
                  <c:v>-0.50370370370370376</c:v>
                </c:pt>
                <c:pt idx="7">
                  <c:v>-3.9215686274509776E-2</c:v>
                </c:pt>
                <c:pt idx="8">
                  <c:v>-0.36770691994572591</c:v>
                </c:pt>
                <c:pt idx="9">
                  <c:v>1.3666666666666667</c:v>
                </c:pt>
                <c:pt idx="10">
                  <c:v>-0.32167065390749605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35-430B-B017-6E7466FE933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635-430B-B017-6E7466FE933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35-430B-B017-6E7466FE933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635-430B-B017-6E7466FE933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635-430B-B017-6E7466FE933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635-430B-B017-6E7466FE933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635-430B-B017-6E7466FE933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635-430B-B017-6E7466FE9332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0.16217788861180382</c:v>
                </c:pt>
                <c:pt idx="2">
                  <c:v>0.83782211138819618</c:v>
                </c:pt>
                <c:pt idx="3">
                  <c:v>0.32714048212801328</c:v>
                </c:pt>
                <c:pt idx="4">
                  <c:v>8.1546134663341652E-2</c:v>
                </c:pt>
                <c:pt idx="5">
                  <c:v>6.5461346633416462E-2</c:v>
                </c:pt>
                <c:pt idx="6">
                  <c:v>2.2277639235245221E-2</c:v>
                </c:pt>
                <c:pt idx="7">
                  <c:v>2.4438902743142144E-2</c:v>
                </c:pt>
                <c:pt idx="8">
                  <c:v>1.9368246051537821E-2</c:v>
                </c:pt>
                <c:pt idx="9">
                  <c:v>1.4754779717373233E-2</c:v>
                </c:pt>
                <c:pt idx="10">
                  <c:v>0.28283458021612634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635-430B-B017-6E7466FE9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9A-4DF2-AB4F-6087B11D3F3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9A-4DF2-AB4F-6087B11D3F3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9A-4DF2-AB4F-6087B11D3F3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9A-4DF2-AB4F-6087B11D3F3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9A-4DF2-AB4F-6087B11D3F3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9A-4DF2-AB4F-6087B11D3F3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9A-4DF2-AB4F-6087B11D3F3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69A-4DF2-AB4F-6087B11D3F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18081</c:v>
                </c:pt>
                <c:pt idx="1">
                  <c:v>2230</c:v>
                </c:pt>
                <c:pt idx="2">
                  <c:v>15851</c:v>
                </c:pt>
                <c:pt idx="3">
                  <c:v>7296</c:v>
                </c:pt>
                <c:pt idx="4">
                  <c:v>1198</c:v>
                </c:pt>
                <c:pt idx="5">
                  <c:v>1026</c:v>
                </c:pt>
                <c:pt idx="6">
                  <c:v>627</c:v>
                </c:pt>
                <c:pt idx="7">
                  <c:v>358</c:v>
                </c:pt>
                <c:pt idx="8">
                  <c:v>485</c:v>
                </c:pt>
                <c:pt idx="9">
                  <c:v>608</c:v>
                </c:pt>
                <c:pt idx="10">
                  <c:v>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9A-4DF2-AB4F-6087B11D3F32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-0.3511680482290882</c:v>
                </c:pt>
                <c:pt idx="1">
                  <c:v>-0.42077922077922081</c:v>
                </c:pt>
                <c:pt idx="2">
                  <c:v>-0.34000916017820715</c:v>
                </c:pt>
                <c:pt idx="3">
                  <c:v>-6.129955046996316E-3</c:v>
                </c:pt>
                <c:pt idx="4">
                  <c:v>-0.2441640378548896</c:v>
                </c:pt>
                <c:pt idx="5">
                  <c:v>-0.68057285180572857</c:v>
                </c:pt>
                <c:pt idx="6">
                  <c:v>-0.39303000968054214</c:v>
                </c:pt>
                <c:pt idx="7">
                  <c:v>-0.49075391180654337</c:v>
                </c:pt>
                <c:pt idx="8">
                  <c:v>-0.54028436018957349</c:v>
                </c:pt>
                <c:pt idx="9">
                  <c:v>0.18518518518518512</c:v>
                </c:pt>
                <c:pt idx="10">
                  <c:v>-0.50402332361516033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9A-4DF2-AB4F-6087B11D3F3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9A-4DF2-AB4F-6087B11D3F3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9A-4DF2-AB4F-6087B11D3F3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9A-4DF2-AB4F-6087B11D3F3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9A-4DF2-AB4F-6087B11D3F3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9A-4DF2-AB4F-6087B11D3F3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69A-4DF2-AB4F-6087B11D3F3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69A-4DF2-AB4F-6087B11D3F32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0.12333388640008849</c:v>
                </c:pt>
                <c:pt idx="2">
                  <c:v>0.87666611359991153</c:v>
                </c:pt>
                <c:pt idx="3">
                  <c:v>0.40351750456280072</c:v>
                </c:pt>
                <c:pt idx="4">
                  <c:v>6.6257397267850224E-2</c:v>
                </c:pt>
                <c:pt idx="5">
                  <c:v>5.6744649079143852E-2</c:v>
                </c:pt>
                <c:pt idx="6">
                  <c:v>3.4677285548365688E-2</c:v>
                </c:pt>
                <c:pt idx="7">
                  <c:v>1.9799789834633041E-2</c:v>
                </c:pt>
                <c:pt idx="8">
                  <c:v>2.6823737625131353E-2</c:v>
                </c:pt>
                <c:pt idx="9">
                  <c:v>3.3626458713566725E-2</c:v>
                </c:pt>
                <c:pt idx="10">
                  <c:v>0.2352192909684199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69A-4DF2-AB4F-6087B11D3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D-483B-A686-520010A932E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FD-483B-A686-520010A932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DFD-483B-A686-520010A932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DFD-483B-A686-520010A932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DFD-483B-A686-520010A932E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DFD-483B-A686-520010A932E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DFD-483B-A686-520010A932E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DFD-483B-A686-520010A932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35887</c:v>
                </c:pt>
                <c:pt idx="1">
                  <c:v>5000</c:v>
                </c:pt>
                <c:pt idx="2">
                  <c:v>1245</c:v>
                </c:pt>
                <c:pt idx="3">
                  <c:v>3755</c:v>
                </c:pt>
                <c:pt idx="4">
                  <c:v>30887</c:v>
                </c:pt>
                <c:pt idx="5">
                  <c:v>13512</c:v>
                </c:pt>
                <c:pt idx="6">
                  <c:v>2469</c:v>
                </c:pt>
                <c:pt idx="7">
                  <c:v>1849</c:v>
                </c:pt>
                <c:pt idx="8">
                  <c:v>1298</c:v>
                </c:pt>
                <c:pt idx="9">
                  <c:v>704</c:v>
                </c:pt>
                <c:pt idx="10">
                  <c:v>945</c:v>
                </c:pt>
                <c:pt idx="11">
                  <c:v>1381</c:v>
                </c:pt>
                <c:pt idx="12">
                  <c:v>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FD-483B-A686-520010A932E8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-0.2304211700120089</c:v>
                </c:pt>
                <c:pt idx="1">
                  <c:v>-0.32331844633915274</c:v>
                </c:pt>
                <c:pt idx="2">
                  <c:v>-0.7078150668857075</c:v>
                </c:pt>
                <c:pt idx="3">
                  <c:v>0.20044757033248084</c:v>
                </c:pt>
                <c:pt idx="4">
                  <c:v>-0.21292969446780319</c:v>
                </c:pt>
                <c:pt idx="5">
                  <c:v>-9.0101010101010126E-2</c:v>
                </c:pt>
                <c:pt idx="6">
                  <c:v>-0.18217952964557804</c:v>
                </c:pt>
                <c:pt idx="7">
                  <c:v>-0.51097593229304417</c:v>
                </c:pt>
                <c:pt idx="8">
                  <c:v>-0.24927703875072293</c:v>
                </c:pt>
                <c:pt idx="9">
                  <c:v>-0.21252796420581654</c:v>
                </c:pt>
                <c:pt idx="10">
                  <c:v>-0.29896142433234418</c:v>
                </c:pt>
                <c:pt idx="11">
                  <c:v>0.27281105990783416</c:v>
                </c:pt>
                <c:pt idx="12">
                  <c:v>-0.30374092685650478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FD-483B-A686-520010A932E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DFD-483B-A686-520010A932E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DFD-483B-A686-520010A932E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FD-483B-A686-520010A932E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DFD-483B-A686-520010A932E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DFD-483B-A686-520010A932E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DFD-483B-A686-520010A932E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DFD-483B-A686-520010A932E8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0.13932621840777998</c:v>
                </c:pt>
                <c:pt idx="2">
                  <c:v>3.4692228383537214E-2</c:v>
                </c:pt>
                <c:pt idx="3">
                  <c:v>0.10463399002424276</c:v>
                </c:pt>
                <c:pt idx="4">
                  <c:v>0.86067378159222008</c:v>
                </c:pt>
                <c:pt idx="5">
                  <c:v>0.37651517262518458</c:v>
                </c:pt>
                <c:pt idx="6">
                  <c:v>6.8799286649761746E-2</c:v>
                </c:pt>
                <c:pt idx="7">
                  <c:v>5.1522835567197035E-2</c:v>
                </c:pt>
                <c:pt idx="8">
                  <c:v>3.6169086298659683E-2</c:v>
                </c:pt>
                <c:pt idx="9">
                  <c:v>1.9617131551815419E-2</c:v>
                </c:pt>
                <c:pt idx="10">
                  <c:v>2.6332655279070416E-2</c:v>
                </c:pt>
                <c:pt idx="11">
                  <c:v>3.8481901524228826E-2</c:v>
                </c:pt>
                <c:pt idx="12">
                  <c:v>0.24323571209630229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DFD-483B-A686-520010A93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1A-4E6A-AD97-0FAE4B9931CD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A-4E6A-AD97-0FAE4B9931CD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1A-4E6A-AD97-0FAE4B9931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1A-4E6A-AD97-0FAE4B9931CD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1A-4E6A-AD97-0FAE4B9931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1A-4E6A-AD97-0FAE4B9931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12">
                  <c:v>182543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1A-4E6A-AD97-0FAE4B993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1A-4E6A-AD97-0FAE4B9931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1A-4E6A-AD97-0FAE4B9931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1A-4E6A-AD97-0FAE4B9931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1A-4E6A-AD97-0FAE4B9931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1A-4E6A-AD97-0FAE4B9931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1A-4E6A-AD97-0FAE4B9931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1A-4E6A-AD97-0FAE4B9931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1A-4E6A-AD97-0FAE4B9931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1A-4E6A-AD97-0FAE4B9931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1A-4E6A-AD97-0FAE4B9931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1A-4E6A-AD97-0FAE4B9931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1A-4E6A-AD97-0FAE4B9931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1A-4E6A-AD97-0FAE4B9931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1A-4E6A-AD97-0FAE4B9931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1A-4E6A-AD97-0FAE4B9931CD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12">
                  <c:v>-0.22364744459424402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1A-4E6A-AD97-0FAE4B993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83-4FB5-AB87-C9FAD2CC92A0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3-4FB5-AB87-C9FAD2CC92A0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83-4FB5-AB87-C9FAD2CC92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8">
                  <c:v>26145</c:v>
                </c:pt>
                <c:pt idx="9">
                  <c:v>18094</c:v>
                </c:pt>
                <c:pt idx="10">
                  <c:v>15098</c:v>
                </c:pt>
                <c:pt idx="11">
                  <c:v>16204</c:v>
                </c:pt>
                <c:pt idx="12">
                  <c:v>256345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83-4FB5-AB87-C9FAD2CC92A0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83-4FB5-AB87-C9FAD2CC92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83-4FB5-AB87-C9FAD2CC92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9498</c:v>
                </c:pt>
                <c:pt idx="1">
                  <c:v>7813</c:v>
                </c:pt>
                <c:pt idx="12">
                  <c:v>17311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83-4FB5-AB87-C9FAD2CC9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83-4FB5-AB87-C9FAD2CC92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11075</c:v>
                      </c:pt>
                      <c:pt idx="1">
                        <c:v>9112</c:v>
                      </c:pt>
                      <c:pt idx="2">
                        <c:v>924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19800</c:v>
                      </c:pt>
                      <c:pt idx="8">
                        <c:v>15978</c:v>
                      </c:pt>
                      <c:pt idx="9">
                        <c:v>9120</c:v>
                      </c:pt>
                      <c:pt idx="10">
                        <c:v>4504</c:v>
                      </c:pt>
                      <c:pt idx="11">
                        <c:v>8944</c:v>
                      </c:pt>
                      <c:pt idx="12">
                        <c:v>84704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83-4FB5-AB87-C9FAD2CC92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83-4FB5-AB87-C9FAD2CC92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83-4FB5-AB87-C9FAD2CC92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83-4FB5-AB87-C9FAD2CC92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83-4FB5-AB87-C9FAD2CC92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83-4FB5-AB87-C9FAD2CC92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83-4FB5-AB87-C9FAD2CC92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83-4FB5-AB87-C9FAD2CC92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83-4FB5-AB87-C9FAD2CC92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83-4FB5-AB87-C9FAD2CC92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83-4FB5-AB87-C9FAD2CC92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83-4FB5-AB87-C9FAD2CC92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83-4FB5-AB87-C9FAD2CC92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83-4FB5-AB87-C9FAD2CC92A0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-0.21112956810631234</c:v>
                </c:pt>
                <c:pt idx="1">
                  <c:v>-0.43551766490860488</c:v>
                </c:pt>
                <c:pt idx="12">
                  <c:v>-0.33113094548124111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83-4FB5-AB87-C9FAD2CC9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3D-452C-B0DE-29A4F6B75DF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3D-452C-B0DE-29A4F6B75DF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3D-452C-B0DE-29A4F6B75D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8">
                  <c:v>11149</c:v>
                </c:pt>
                <c:pt idx="9">
                  <c:v>9980</c:v>
                </c:pt>
                <c:pt idx="10">
                  <c:v>6495</c:v>
                </c:pt>
                <c:pt idx="11">
                  <c:v>11929</c:v>
                </c:pt>
                <c:pt idx="12">
                  <c:v>132084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3D-452C-B0DE-29A4F6B75DF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3D-452C-B0DE-29A4F6B75D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3D-452C-B0DE-29A4F6B75D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8631</c:v>
                </c:pt>
                <c:pt idx="1">
                  <c:v>5368</c:v>
                </c:pt>
                <c:pt idx="12">
                  <c:v>13999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3D-452C-B0DE-29A4F6B75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73D-452C-B0DE-29A4F6B75D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8576</c:v>
                      </c:pt>
                      <c:pt idx="1">
                        <c:v>5937</c:v>
                      </c:pt>
                      <c:pt idx="2">
                        <c:v>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11725</c:v>
                      </c:pt>
                      <c:pt idx="8">
                        <c:v>12064</c:v>
                      </c:pt>
                      <c:pt idx="9">
                        <c:v>7202</c:v>
                      </c:pt>
                      <c:pt idx="10">
                        <c:v>3585</c:v>
                      </c:pt>
                      <c:pt idx="11">
                        <c:v>7823</c:v>
                      </c:pt>
                      <c:pt idx="12">
                        <c:v>61246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73D-452C-B0DE-29A4F6B75D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3D-452C-B0DE-29A4F6B75D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3D-452C-B0DE-29A4F6B75D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3D-452C-B0DE-29A4F6B75D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3D-452C-B0DE-29A4F6B75D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3D-452C-B0DE-29A4F6B75D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3D-452C-B0DE-29A4F6B75D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3D-452C-B0DE-29A4F6B75D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3D-452C-B0DE-29A4F6B75D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3D-452C-B0DE-29A4F6B75D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3D-452C-B0DE-29A4F6B75D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3D-452C-B0DE-29A4F6B75D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3D-452C-B0DE-29A4F6B75D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3D-452C-B0DE-29A4F6B75DF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0.52249073910742627</c:v>
                </c:pt>
                <c:pt idx="1">
                  <c:v>-0.18654341566904076</c:v>
                </c:pt>
                <c:pt idx="12">
                  <c:v>0.14109879360939037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3D-452C-B0DE-29A4F6B75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F4-48A6-939A-4A9ACCD228D3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F4-48A6-939A-4A9ACCD228D3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F4-48A6-939A-4A9ACCD228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8">
                  <c:v>14996</c:v>
                </c:pt>
                <c:pt idx="9">
                  <c:v>8114</c:v>
                </c:pt>
                <c:pt idx="10">
                  <c:v>8603</c:v>
                </c:pt>
                <c:pt idx="11">
                  <c:v>4275</c:v>
                </c:pt>
                <c:pt idx="12">
                  <c:v>124261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F4-48A6-939A-4A9ACCD228D3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F4-48A6-939A-4A9ACCD228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F4-48A6-939A-4A9ACCD228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867</c:v>
                </c:pt>
                <c:pt idx="1">
                  <c:v>2445</c:v>
                </c:pt>
                <c:pt idx="12">
                  <c:v>3312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F4-48A6-939A-4A9ACCD22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F4-48A6-939A-4A9ACCD228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2499</c:v>
                      </c:pt>
                      <c:pt idx="1">
                        <c:v>3175</c:v>
                      </c:pt>
                      <c:pt idx="2">
                        <c:v>163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8075</c:v>
                      </c:pt>
                      <c:pt idx="8">
                        <c:v>3914</c:v>
                      </c:pt>
                      <c:pt idx="9">
                        <c:v>1918</c:v>
                      </c:pt>
                      <c:pt idx="10">
                        <c:v>919</c:v>
                      </c:pt>
                      <c:pt idx="11">
                        <c:v>1121</c:v>
                      </c:pt>
                      <c:pt idx="12">
                        <c:v>23458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F4-48A6-939A-4A9ACCD228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F4-48A6-939A-4A9ACCD228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F4-48A6-939A-4A9ACCD228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F4-48A6-939A-4A9ACCD228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F4-48A6-939A-4A9ACCD228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F4-48A6-939A-4A9ACCD228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F4-48A6-939A-4A9ACCD228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F4-48A6-939A-4A9ACCD228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F4-48A6-939A-4A9ACCD228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F4-48A6-939A-4A9ACCD228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F4-48A6-939A-4A9ACCD228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F4-48A6-939A-4A9ACCD228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F4-48A6-939A-4A9ACCD228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F4-48A6-939A-4A9ACCD228D3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-0.86391461309056661</c:v>
                </c:pt>
                <c:pt idx="1">
                  <c:v>-0.66238608119304065</c:v>
                </c:pt>
                <c:pt idx="12">
                  <c:v>-0.75670315139939759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F4-48A6-939A-4A9ACCD22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8C-4BD4-A45D-E356C253ADD2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C-4BD4-A45D-E356C253ADD2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8C-4BD4-A45D-E356C253AD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9">
                  <c:v>1897</c:v>
                </c:pt>
                <c:pt idx="10">
                  <c:v>1378</c:v>
                </c:pt>
                <c:pt idx="11">
                  <c:v>2548</c:v>
                </c:pt>
                <c:pt idx="12">
                  <c:v>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8C-4BD4-A45D-E356C253ADD2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8C-4BD4-A45D-E356C253AD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8C-4BD4-A45D-E356C253AD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1724</c:v>
                </c:pt>
                <c:pt idx="1">
                  <c:v>1213</c:v>
                </c:pt>
                <c:pt idx="12">
                  <c:v>2937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8C-4BD4-A45D-E356C253A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8C-4BD4-A45D-E356C253AD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1583</c:v>
                      </c:pt>
                      <c:pt idx="1">
                        <c:v>1557</c:v>
                      </c:pt>
                      <c:pt idx="2">
                        <c:v>142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4072</c:v>
                      </c:pt>
                      <c:pt idx="8">
                        <c:v>3496</c:v>
                      </c:pt>
                      <c:pt idx="9">
                        <c:v>2092</c:v>
                      </c:pt>
                      <c:pt idx="10">
                        <c:v>950</c:v>
                      </c:pt>
                      <c:pt idx="11">
                        <c:v>319</c:v>
                      </c:pt>
                      <c:pt idx="12">
                        <c:v>15343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8C-4BD4-A45D-E356C253AD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8C-4BD4-A45D-E356C253AD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8C-4BD4-A45D-E356C253AD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8C-4BD4-A45D-E356C253AD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8C-4BD4-A45D-E356C253AD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8C-4BD4-A45D-E356C253AD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8C-4BD4-A45D-E356C253AD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8C-4BD4-A45D-E356C253AD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8C-4BD4-A45D-E356C253AD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8C-4BD4-A45D-E356C253AD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8C-4BD4-A45D-E356C253AD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8C-4BD4-A45D-E356C253AD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8C-4BD4-A45D-E356C253AD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8C-4BD4-A45D-E356C253ADD2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0.79209979209979209</c:v>
                </c:pt>
                <c:pt idx="1">
                  <c:v>-0.19562334217506627</c:v>
                </c:pt>
                <c:pt idx="12">
                  <c:v>0.18906882591093122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8C-4BD4-A45D-E356C253A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F4-4C6E-A4C8-D62CF98E9B67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4-4C6E-A4C8-D62CF98E9B67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F4-4C6E-A4C8-D62CF98E9B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8">
                  <c:v>55604</c:v>
                </c:pt>
                <c:pt idx="9">
                  <c:v>127939</c:v>
                </c:pt>
                <c:pt idx="10">
                  <c:v>74515</c:v>
                </c:pt>
                <c:pt idx="11">
                  <c:v>69996</c:v>
                </c:pt>
                <c:pt idx="12">
                  <c:v>1105070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F4-4C6E-A4C8-D62CF98E9B67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F4-4C6E-A4C8-D62CF98E9B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F4-4C6E-A4C8-D62CF98E9B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81127</c:v>
                </c:pt>
                <c:pt idx="1">
                  <c:v>84105</c:v>
                </c:pt>
                <c:pt idx="12">
                  <c:v>165232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F4-4C6E-A4C8-D62CF98E9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F4-4C6E-A4C8-D62CF98E9B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52605</c:v>
                      </c:pt>
                      <c:pt idx="1">
                        <c:v>55102</c:v>
                      </c:pt>
                      <c:pt idx="2">
                        <c:v>19236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6144</c:v>
                      </c:pt>
                      <c:pt idx="8">
                        <c:v>5207</c:v>
                      </c:pt>
                      <c:pt idx="9">
                        <c:v>6722</c:v>
                      </c:pt>
                      <c:pt idx="10">
                        <c:v>9968</c:v>
                      </c:pt>
                      <c:pt idx="11">
                        <c:v>52912</c:v>
                      </c:pt>
                      <c:pt idx="12">
                        <c:v>211176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F4-4C6E-A4C8-D62CF98E9B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F4-4C6E-A4C8-D62CF98E9B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F4-4C6E-A4C8-D62CF98E9B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F4-4C6E-A4C8-D62CF98E9B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F4-4C6E-A4C8-D62CF98E9B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F4-4C6E-A4C8-D62CF98E9B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F4-4C6E-A4C8-D62CF98E9B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F4-4C6E-A4C8-D62CF98E9B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F4-4C6E-A4C8-D62CF98E9B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F4-4C6E-A4C8-D62CF98E9B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F4-4C6E-A4C8-D62CF98E9B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F4-4C6E-A4C8-D62CF98E9B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F4-4C6E-A4C8-D62CF98E9B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F4-4C6E-A4C8-D62CF98E9B67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4.7462266465249092E-2</c:v>
                </c:pt>
                <c:pt idx="1">
                  <c:v>-0.36185952639286179</c:v>
                </c:pt>
                <c:pt idx="12">
                  <c:v>-0.21035326502523322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F4-4C6E-A4C8-D62CF98E9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69-4455-A305-965933B13518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9-4455-A305-965933B13518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69-4455-A305-965933B135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8">
                  <c:v>28214</c:v>
                </c:pt>
                <c:pt idx="9">
                  <c:v>45010</c:v>
                </c:pt>
                <c:pt idx="10">
                  <c:v>29038</c:v>
                </c:pt>
                <c:pt idx="11">
                  <c:v>25089</c:v>
                </c:pt>
                <c:pt idx="12">
                  <c:v>454766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69-4455-A305-965933B13518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69-4455-A305-965933B135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69-4455-A305-965933B135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30761</c:v>
                </c:pt>
                <c:pt idx="1">
                  <c:v>35548</c:v>
                </c:pt>
                <c:pt idx="12">
                  <c:v>66309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69-4455-A305-965933B13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69-4455-A305-965933B135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17460</c:v>
                      </c:pt>
                      <c:pt idx="1">
                        <c:v>22452</c:v>
                      </c:pt>
                      <c:pt idx="2">
                        <c:v>8682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1405</c:v>
                      </c:pt>
                      <c:pt idx="9">
                        <c:v>2369</c:v>
                      </c:pt>
                      <c:pt idx="10">
                        <c:v>4366</c:v>
                      </c:pt>
                      <c:pt idx="11">
                        <c:v>35775</c:v>
                      </c:pt>
                      <c:pt idx="12">
                        <c:v>94120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69-4455-A305-965933B135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69-4455-A305-965933B135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69-4455-A305-965933B135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69-4455-A305-965933B135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69-4455-A305-965933B135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69-4455-A305-965933B135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69-4455-A305-965933B135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69-4455-A305-965933B135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69-4455-A305-965933B135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69-4455-A305-965933B135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69-4455-A305-965933B135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69-4455-A305-965933B135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69-4455-A305-965933B135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69-4455-A305-965933B13518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-0.11649481575092624</c:v>
                </c:pt>
                <c:pt idx="1">
                  <c:v>-6.1810504090789142E-2</c:v>
                </c:pt>
                <c:pt idx="12">
                  <c:v>-8.799702917188168E-2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69-4455-A305-965933B13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AD-4689-97ED-6C2667F78DB3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D-4689-97ED-6C2667F78DB3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AD-4689-97ED-6C2667F78D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8">
                  <c:v>3058</c:v>
                </c:pt>
                <c:pt idx="9">
                  <c:v>8807</c:v>
                </c:pt>
                <c:pt idx="10">
                  <c:v>10666</c:v>
                </c:pt>
                <c:pt idx="11">
                  <c:v>7575</c:v>
                </c:pt>
                <c:pt idx="12">
                  <c:v>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AD-4689-97ED-6C2667F78DB3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AD-4689-97ED-6C2667F78D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AD-4689-97ED-6C2667F78D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7639</c:v>
                </c:pt>
                <c:pt idx="1">
                  <c:v>7027</c:v>
                </c:pt>
                <c:pt idx="12">
                  <c:v>14666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AD-4689-97ED-6C2667F78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AD-4689-97ED-6C2667F78D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6651</c:v>
                      </c:pt>
                      <c:pt idx="1">
                        <c:v>6462</c:v>
                      </c:pt>
                      <c:pt idx="2">
                        <c:v>3878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2866</c:v>
                      </c:pt>
                      <c:pt idx="8">
                        <c:v>829</c:v>
                      </c:pt>
                      <c:pt idx="9">
                        <c:v>598</c:v>
                      </c:pt>
                      <c:pt idx="10">
                        <c:v>2395</c:v>
                      </c:pt>
                      <c:pt idx="11">
                        <c:v>3201</c:v>
                      </c:pt>
                      <c:pt idx="12">
                        <c:v>27344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AD-4689-97ED-6C2667F78D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AD-4689-97ED-6C2667F78D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AD-4689-97ED-6C2667F78D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AD-4689-97ED-6C2667F78D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AD-4689-97ED-6C2667F78D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AD-4689-97ED-6C2667F78D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AD-4689-97ED-6C2667F78D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AD-4689-97ED-6C2667F78D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AD-4689-97ED-6C2667F78D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AD-4689-97ED-6C2667F78D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AD-4689-97ED-6C2667F78D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AD-4689-97ED-6C2667F78D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AD-4689-97ED-6C2667F78D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AD-4689-97ED-6C2667F78DB3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-9.885572726200309E-2</c:v>
                </c:pt>
                <c:pt idx="1">
                  <c:v>-0.30638633895962886</c:v>
                </c:pt>
                <c:pt idx="12">
                  <c:v>-0.2118443680137575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AD-4689-97ED-6C2667F78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EC-4399-8C7B-9B007546799E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C-4399-8C7B-9B007546799E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EC-4399-8C7B-9B00754679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8">
                  <c:v>3768</c:v>
                </c:pt>
                <c:pt idx="9">
                  <c:v>26260</c:v>
                </c:pt>
                <c:pt idx="10">
                  <c:v>4058</c:v>
                </c:pt>
                <c:pt idx="11">
                  <c:v>4141</c:v>
                </c:pt>
                <c:pt idx="12">
                  <c:v>131979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EC-4399-8C7B-9B007546799E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EC-4399-8C7B-9B00754679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EC-4399-8C7B-9B00754679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4917</c:v>
                </c:pt>
                <c:pt idx="1">
                  <c:v>5870</c:v>
                </c:pt>
                <c:pt idx="12">
                  <c:v>10787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EC-4399-8C7B-9B0075467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EC-4399-8C7B-9B00754679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7382</c:v>
                      </c:pt>
                      <c:pt idx="1">
                        <c:v>6883</c:v>
                      </c:pt>
                      <c:pt idx="2">
                        <c:v>1329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313</c:v>
                      </c:pt>
                      <c:pt idx="8">
                        <c:v>694</c:v>
                      </c:pt>
                      <c:pt idx="9">
                        <c:v>1310</c:v>
                      </c:pt>
                      <c:pt idx="10">
                        <c:v>245</c:v>
                      </c:pt>
                      <c:pt idx="11">
                        <c:v>3211</c:v>
                      </c:pt>
                      <c:pt idx="12">
                        <c:v>21566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EC-4399-8C7B-9B00754679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EC-4399-8C7B-9B00754679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EC-4399-8C7B-9B00754679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EC-4399-8C7B-9B00754679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EC-4399-8C7B-9B00754679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EC-4399-8C7B-9B00754679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EC-4399-8C7B-9B00754679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EC-4399-8C7B-9B00754679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EC-4399-8C7B-9B00754679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EC-4399-8C7B-9B00754679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EC-4399-8C7B-9B00754679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EC-4399-8C7B-9B00754679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EC-4399-8C7B-9B00754679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EC-4399-8C7B-9B007546799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0.49452887537993928</c:v>
                </c:pt>
                <c:pt idx="1">
                  <c:v>-0.65282706411166314</c:v>
                </c:pt>
                <c:pt idx="12">
                  <c:v>-0.46593722150707995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EC-4399-8C7B-9B0075467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26-48DB-877C-CB719AA6C987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6-48DB-877C-CB719AA6C987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26-48DB-877C-CB719AA6C9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8">
                  <c:v>1688</c:v>
                </c:pt>
                <c:pt idx="9">
                  <c:v>2875</c:v>
                </c:pt>
                <c:pt idx="10">
                  <c:v>1887</c:v>
                </c:pt>
                <c:pt idx="11">
                  <c:v>1706</c:v>
                </c:pt>
                <c:pt idx="12">
                  <c:v>27574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26-48DB-877C-CB719AA6C987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26-48DB-877C-CB719AA6C9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26-48DB-877C-CB719AA6C9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1731</c:v>
                </c:pt>
                <c:pt idx="1">
                  <c:v>1752</c:v>
                </c:pt>
                <c:pt idx="12">
                  <c:v>3483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26-48DB-877C-CB719AA6C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26-48DB-877C-CB719AA6C9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</c:v>
                      </c:pt>
                      <c:pt idx="1">
                        <c:v>1331</c:v>
                      </c:pt>
                      <c:pt idx="2">
                        <c:v>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1415</c:v>
                      </c:pt>
                      <c:pt idx="8">
                        <c:v>1207</c:v>
                      </c:pt>
                      <c:pt idx="9">
                        <c:v>680</c:v>
                      </c:pt>
                      <c:pt idx="10">
                        <c:v>685</c:v>
                      </c:pt>
                      <c:pt idx="11">
                        <c:v>1687</c:v>
                      </c:pt>
                      <c:pt idx="12">
                        <c:v>8571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26-48DB-877C-CB719AA6C9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26-48DB-877C-CB719AA6C9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26-48DB-877C-CB719AA6C9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26-48DB-877C-CB719AA6C9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26-48DB-877C-CB719AA6C9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26-48DB-877C-CB719AA6C9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26-48DB-877C-CB719AA6C9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26-48DB-877C-CB719AA6C9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26-48DB-877C-CB719AA6C9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26-48DB-877C-CB719AA6C9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26-48DB-877C-CB719AA6C9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26-48DB-877C-CB719AA6C9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26-48DB-877C-CB719AA6C9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26-48DB-877C-CB719AA6C987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0.43294701986754958</c:v>
                </c:pt>
                <c:pt idx="1">
                  <c:v>-0.4984254222731177</c:v>
                </c:pt>
                <c:pt idx="12">
                  <c:v>-0.25909380982769625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26-48DB-877C-CB719AA6C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25-4D4C-BD67-5AA260D7CCBD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5-4D4C-BD67-5AA260D7CCBD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25-4D4C-BD67-5AA260D7CC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8">
                  <c:v>3392</c:v>
                </c:pt>
                <c:pt idx="9">
                  <c:v>6807</c:v>
                </c:pt>
                <c:pt idx="10">
                  <c:v>3034</c:v>
                </c:pt>
                <c:pt idx="11">
                  <c:v>3001</c:v>
                </c:pt>
                <c:pt idx="12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25-4D4C-BD67-5AA260D7CCBD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25-4D4C-BD67-5AA260D7CC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25-4D4C-BD67-5AA260D7CC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3422</c:v>
                </c:pt>
                <c:pt idx="1">
                  <c:v>3615</c:v>
                </c:pt>
                <c:pt idx="12">
                  <c:v>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25-4D4C-BD67-5AA260D7C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525-4D4C-BD67-5AA260D7CC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421</c:v>
                      </c:pt>
                      <c:pt idx="1">
                        <c:v>642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23</c:v>
                      </c:pt>
                      <c:pt idx="9">
                        <c:v>52</c:v>
                      </c:pt>
                      <c:pt idx="10">
                        <c:v>140</c:v>
                      </c:pt>
                      <c:pt idx="11">
                        <c:v>1850</c:v>
                      </c:pt>
                      <c:pt idx="12">
                        <c:v>3914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525-4D4C-BD67-5AA260D7CC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25-4D4C-BD67-5AA260D7CC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25-4D4C-BD67-5AA260D7CC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25-4D4C-BD67-5AA260D7CC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25-4D4C-BD67-5AA260D7CC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25-4D4C-BD67-5AA260D7CC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25-4D4C-BD67-5AA260D7CC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25-4D4C-BD67-5AA260D7CC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25-4D4C-BD67-5AA260D7CC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25-4D4C-BD67-5AA260D7CC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25-4D4C-BD67-5AA260D7CC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25-4D4C-BD67-5AA260D7CC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25-4D4C-BD67-5AA260D7CC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25-4D4C-BD67-5AA260D7CCBD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-6.9350013598041937E-2</c:v>
                </c:pt>
                <c:pt idx="1">
                  <c:v>-0.33425414364640882</c:v>
                </c:pt>
                <c:pt idx="12">
                  <c:v>-0.22729768310091136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25-4D4C-BD67-5AA260D7C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DF-4CCF-A34F-CF762DC578A5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F-4CCF-A34F-CF762DC578A5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DF-4CCF-A34F-CF762DC578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8">
                  <c:v>181</c:v>
                </c:pt>
                <c:pt idx="9">
                  <c:v>1750</c:v>
                </c:pt>
                <c:pt idx="10">
                  <c:v>2349</c:v>
                </c:pt>
                <c:pt idx="11">
                  <c:v>2710</c:v>
                </c:pt>
                <c:pt idx="12">
                  <c:v>24320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DF-4CCF-A34F-CF762DC578A5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DF-4CCF-A34F-CF762DC578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DF-4CCF-A34F-CF762DC578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3190</c:v>
                </c:pt>
                <c:pt idx="1">
                  <c:v>2893</c:v>
                </c:pt>
                <c:pt idx="12">
                  <c:v>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DF-4CCF-A34F-CF762DC57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DF-4CCF-A34F-CF762DC578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2339</c:v>
                      </c:pt>
                      <c:pt idx="1">
                        <c:v>2544</c:v>
                      </c:pt>
                      <c:pt idx="2">
                        <c:v>569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24</c:v>
                      </c:pt>
                      <c:pt idx="11">
                        <c:v>60</c:v>
                      </c:pt>
                      <c:pt idx="12">
                        <c:v>5541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DF-4CCF-A34F-CF762DC578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DF-4CCF-A34F-CF762DC578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DF-4CCF-A34F-CF762DC578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DF-4CCF-A34F-CF762DC578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DF-4CCF-A34F-CF762DC578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DF-4CCF-A34F-CF762DC578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DF-4CCF-A34F-CF762DC578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DF-4CCF-A34F-CF762DC578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DF-4CCF-A34F-CF762DC578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DF-4CCF-A34F-CF762DC578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DF-4CCF-A34F-CF762DC578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DF-4CCF-A34F-CF762DC578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DF-4CCF-A34F-CF762DC578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DF-4CCF-A34F-CF762DC578A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0.78212290502793302</c:v>
                </c:pt>
                <c:pt idx="1">
                  <c:v>-0.50857822320366908</c:v>
                </c:pt>
                <c:pt idx="12">
                  <c:v>-0.20763319004819591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DF-4CCF-A34F-CF762DC57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2A-400E-B9CB-300F85DFC0D4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2A-400E-B9CB-300F85DFC0D4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2A-400E-B9CB-300F85DFC0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412</c:v>
                </c:pt>
                <c:pt idx="9">
                  <c:v>920</c:v>
                </c:pt>
                <c:pt idx="10">
                  <c:v>2687</c:v>
                </c:pt>
                <c:pt idx="11">
                  <c:v>5685</c:v>
                </c:pt>
                <c:pt idx="12">
                  <c:v>21506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2A-400E-B9CB-300F85DFC0D4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2A-400E-B9CB-300F85DFC0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2A-400E-B9CB-300F85DFC0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4942</c:v>
                </c:pt>
                <c:pt idx="1">
                  <c:v>3861</c:v>
                </c:pt>
                <c:pt idx="12">
                  <c:v>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2A-400E-B9CB-300F85DFC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2A-400E-B9CB-300F85DFC0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1973</c:v>
                      </c:pt>
                      <c:pt idx="1">
                        <c:v>1887</c:v>
                      </c:pt>
                      <c:pt idx="2">
                        <c:v>677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11</c:v>
                      </c:pt>
                      <c:pt idx="9">
                        <c:v>254</c:v>
                      </c:pt>
                      <c:pt idx="10">
                        <c:v>77</c:v>
                      </c:pt>
                      <c:pt idx="11">
                        <c:v>132</c:v>
                      </c:pt>
                      <c:pt idx="12">
                        <c:v>5018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2A-400E-B9CB-300F85DFC0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2A-400E-B9CB-300F85DFC0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2A-400E-B9CB-300F85DFC0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2A-400E-B9CB-300F85DFC0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2A-400E-B9CB-300F85DFC0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2A-400E-B9CB-300F85DFC0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2A-400E-B9CB-300F85DFC0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2A-400E-B9CB-300F85DFC0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2A-400E-B9CB-300F85DFC0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2A-400E-B9CB-300F85DFC0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2A-400E-B9CB-300F85DFC0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2A-400E-B9CB-300F85DFC0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2A-400E-B9CB-300F85DFC0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2A-400E-B9CB-300F85DFC0D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0.65118610090210494</c:v>
                </c:pt>
                <c:pt idx="1">
                  <c:v>0.22532529355760067</c:v>
                </c:pt>
                <c:pt idx="12">
                  <c:v>0.43277994791666674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2A-400E-B9CB-300F85DFC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4E-4C59-B15A-47F379BB4FF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E-4C59-B15A-47F379BB4FF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4E-4C59-B15A-47F379BB4FF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4E-4C59-B15A-47F379BB4FF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4E-4C59-B15A-47F379BB4F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4E-4C59-B15A-47F379BB4FF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12">
                  <c:v>182543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4E-4C59-B15A-47F379BB4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4E-4C59-B15A-47F379BB4F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4E-4C59-B15A-47F379BB4F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4E-4C59-B15A-47F379BB4F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4E-4C59-B15A-47F379BB4F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4E-4C59-B15A-47F379BB4F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4E-4C59-B15A-47F379BB4F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4E-4C59-B15A-47F379BB4F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4E-4C59-B15A-47F379BB4F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4E-4C59-B15A-47F379BB4F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4E-4C59-B15A-47F379BB4F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4E-4C59-B15A-47F379BB4F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4E-4C59-B15A-47F379BB4F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4E-4C59-B15A-47F379BB4F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4E-4C59-B15A-47F379BB4F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4E-4C59-B15A-47F379BB4FF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12">
                  <c:v>-0.22364744459424402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4E-4C59-B15A-47F379BB4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A1-4D7E-8B89-395AD2A7B64E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1-4D7E-8B89-395AD2A7B64E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A1-4D7E-8B89-395AD2A7B64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0">
                  <c:v>71110</c:v>
                </c:pt>
                <c:pt idx="11">
                  <c:v>68339</c:v>
                </c:pt>
                <c:pt idx="12">
                  <c:v>1136806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1-4D7E-8B89-395AD2A7B64E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A1-4D7E-8B89-395AD2A7B6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A1-4D7E-8B89-395AD2A7B64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70434</c:v>
                </c:pt>
                <c:pt idx="1">
                  <c:v>74038</c:v>
                </c:pt>
                <c:pt idx="12">
                  <c:v>144472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A1-4D7E-8B89-395AD2A7B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A1-4D7E-8B89-395AD2A7B6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61649</c:v>
                      </c:pt>
                      <c:pt idx="1">
                        <c:v>62817</c:v>
                      </c:pt>
                      <c:pt idx="2">
                        <c:v>19412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25709</c:v>
                      </c:pt>
                      <c:pt idx="8">
                        <c:v>21044</c:v>
                      </c:pt>
                      <c:pt idx="9">
                        <c:v>15648</c:v>
                      </c:pt>
                      <c:pt idx="10">
                        <c:v>13916</c:v>
                      </c:pt>
                      <c:pt idx="11">
                        <c:v>61275</c:v>
                      </c:pt>
                      <c:pt idx="12">
                        <c:v>288930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A1-4D7E-8B89-395AD2A7B6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A1-4D7E-8B89-395AD2A7B6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A1-4D7E-8B89-395AD2A7B6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A1-4D7E-8B89-395AD2A7B6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A1-4D7E-8B89-395AD2A7B6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A1-4D7E-8B89-395AD2A7B6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A1-4D7E-8B89-395AD2A7B6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A1-4D7E-8B89-395AD2A7B6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A1-4D7E-8B89-395AD2A7B6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A1-4D7E-8B89-395AD2A7B6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A1-4D7E-8B89-395AD2A7B6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A1-4D7E-8B89-395AD2A7B6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A1-4D7E-8B89-395AD2A7B6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A1-4D7E-8B89-395AD2A7B64E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1.4037057832678279E-2</c:v>
                </c:pt>
                <c:pt idx="1">
                  <c:v>-0.41434436279356746</c:v>
                </c:pt>
                <c:pt idx="12">
                  <c:v>-0.262438865007811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A1-4D7E-8B89-395AD2A7B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BD-4F68-95C0-311BCC31BA74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D-4F68-95C0-311BCC31BA74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BD-4F68-95C0-311BCC31BA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9">
                  <c:v>2932</c:v>
                </c:pt>
                <c:pt idx="10">
                  <c:v>2326</c:v>
                </c:pt>
                <c:pt idx="11">
                  <c:v>1469</c:v>
                </c:pt>
                <c:pt idx="12">
                  <c:v>37562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BD-4F68-95C0-311BCC31BA74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BD-4F68-95C0-311BCC31BA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BD-4F68-95C0-311BCC31BA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407</c:v>
                </c:pt>
                <c:pt idx="1">
                  <c:v>701</c:v>
                </c:pt>
                <c:pt idx="12">
                  <c:v>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BD-4F68-95C0-311BCC31B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BD-4F68-95C0-311BCC31BA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790</c:v>
                      </c:pt>
                      <c:pt idx="1">
                        <c:v>1391</c:v>
                      </c:pt>
                      <c:pt idx="2">
                        <c:v>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1825</c:v>
                      </c:pt>
                      <c:pt idx="8">
                        <c:v>1984</c:v>
                      </c:pt>
                      <c:pt idx="9">
                        <c:v>1117</c:v>
                      </c:pt>
                      <c:pt idx="10">
                        <c:v>491</c:v>
                      </c:pt>
                      <c:pt idx="11">
                        <c:v>342</c:v>
                      </c:pt>
                      <c:pt idx="12">
                        <c:v>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BD-4F68-95C0-311BCC31BA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BD-4F68-95C0-311BCC31BA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BD-4F68-95C0-311BCC31BA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BD-4F68-95C0-311BCC31BA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BD-4F68-95C0-311BCC31BA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BD-4F68-95C0-311BCC31BA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BD-4F68-95C0-311BCC31BA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BD-4F68-95C0-311BCC31BA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BD-4F68-95C0-311BCC31BA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BD-4F68-95C0-311BCC31BA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BD-4F68-95C0-311BCC31BA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BD-4F68-95C0-311BCC31BA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BD-4F68-95C0-311BCC31BA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BD-4F68-95C0-311BCC31BA74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-0.77844311377245512</c:v>
                </c:pt>
                <c:pt idx="1">
                  <c:v>-0.67135489920300051</c:v>
                </c:pt>
                <c:pt idx="12">
                  <c:v>-0.72090680100755666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BD-4F68-95C0-311BCC31B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cat'!$I$53:$J$53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B6-49C9-A987-E738F11981D0}"/>
              </c:ext>
            </c:extLst>
          </c:dPt>
          <c:val>
            <c:numRef>
              <c:f>'Pernocta evol mensu TF cat'!$I$55:$I$67</c:f>
              <c:numCache>
                <c:formatCode>#,##0</c:formatCode>
                <c:ptCount val="13"/>
                <c:pt idx="0">
                  <c:v>4478</c:v>
                </c:pt>
                <c:pt idx="1">
                  <c:v>4875</c:v>
                </c:pt>
                <c:pt idx="2">
                  <c:v>5041</c:v>
                </c:pt>
                <c:pt idx="3">
                  <c:v>6644</c:v>
                </c:pt>
                <c:pt idx="4">
                  <c:v>3921</c:v>
                </c:pt>
                <c:pt idx="5">
                  <c:v>3186</c:v>
                </c:pt>
                <c:pt idx="6">
                  <c:v>5758</c:v>
                </c:pt>
                <c:pt idx="7">
                  <c:v>7271</c:v>
                </c:pt>
                <c:pt idx="8">
                  <c:v>3326</c:v>
                </c:pt>
                <c:pt idx="9">
                  <c:v>5464</c:v>
                </c:pt>
                <c:pt idx="10">
                  <c:v>4726</c:v>
                </c:pt>
                <c:pt idx="11">
                  <c:v>5611</c:v>
                </c:pt>
                <c:pt idx="12">
                  <c:v>60301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B6-49C9-A987-E738F11981D0}"/>
            </c:ext>
          </c:extLst>
        </c:ser>
        <c:ser>
          <c:idx val="0"/>
          <c:order val="2"/>
          <c:tx>
            <c:strRef>
              <c:f>'Pernocta evol mensu TF cat'!$K$53:$L$53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B6-49C9-A987-E738F11981D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cat'!$K$55:$K$67</c:f>
              <c:numCache>
                <c:formatCode>#,##0</c:formatCode>
                <c:ptCount val="13"/>
                <c:pt idx="0">
                  <c:v>20032</c:v>
                </c:pt>
                <c:pt idx="1">
                  <c:v>19219</c:v>
                </c:pt>
                <c:pt idx="2">
                  <c:v>20368</c:v>
                </c:pt>
                <c:pt idx="3">
                  <c:v>16676</c:v>
                </c:pt>
                <c:pt idx="4">
                  <c:v>18342</c:v>
                </c:pt>
                <c:pt idx="5">
                  <c:v>17715</c:v>
                </c:pt>
                <c:pt idx="6">
                  <c:v>19870</c:v>
                </c:pt>
                <c:pt idx="7">
                  <c:v>19100</c:v>
                </c:pt>
                <c:pt idx="8">
                  <c:v>18277</c:v>
                </c:pt>
                <c:pt idx="9">
                  <c:v>18646</c:v>
                </c:pt>
                <c:pt idx="10">
                  <c:v>18503</c:v>
                </c:pt>
                <c:pt idx="11">
                  <c:v>17861</c:v>
                </c:pt>
                <c:pt idx="12">
                  <c:v>224609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B6-49C9-A987-E738F11981D0}"/>
            </c:ext>
          </c:extLst>
        </c:ser>
        <c:ser>
          <c:idx val="1"/>
          <c:order val="3"/>
          <c:tx>
            <c:strRef>
              <c:f>'Pernocta evol mensu TF cat'!$M$53:$N$53</c:f>
              <c:strCache>
                <c:ptCount val="1"/>
                <c:pt idx="0">
                  <c:v>0 -100,0%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B6-49C9-A987-E738F11981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B6-49C9-A987-E738F11981D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cat'!$M$55:$M$67</c:f>
              <c:numCache>
                <c:formatCode>#,##0</c:formatCode>
                <c:ptCount val="13"/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B6-49C9-A987-E738F1198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cat'!$C$53:$D$53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B6-49C9-A987-E738F11981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cat'!$C$55:$C$67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2031</c:v>
                      </c:pt>
                      <c:pt idx="1">
                        <c:v>1397</c:v>
                      </c:pt>
                      <c:pt idx="2">
                        <c:v>748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235</c:v>
                      </c:pt>
                      <c:pt idx="8">
                        <c:v>141</c:v>
                      </c:pt>
                      <c:pt idx="9">
                        <c:v>194</c:v>
                      </c:pt>
                      <c:pt idx="10">
                        <c:v>556</c:v>
                      </c:pt>
                      <c:pt idx="11">
                        <c:v>581</c:v>
                      </c:pt>
                      <c:pt idx="12">
                        <c:v>6950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B6-49C9-A987-E738F11981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cat'!$N$54</c:f>
              <c:strCache>
                <c:ptCount val="1"/>
                <c:pt idx="0">
                  <c:v>-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B6-49C9-A987-E738F11981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B6-49C9-A987-E738F11981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B6-49C9-A987-E738F11981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B6-49C9-A987-E738F11981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B6-49C9-A987-E738F11981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B6-49C9-A987-E738F11981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B6-49C9-A987-E738F11981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B6-49C9-A987-E738F11981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B6-49C9-A987-E738F11981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B6-49C9-A987-E738F11981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B6-49C9-A987-E738F11981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B6-49C9-A987-E738F11981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B6-49C9-A987-E738F11981D0}"/>
              </c:ext>
            </c:extLst>
          </c:dPt>
          <c:cat>
            <c:strRef>
              <c:f>'Pernocta evol mensu TF cat'!$B$55:$B$66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cat'!$N$55:$N$67</c:f>
              <c:numCache>
                <c:formatCode>0.0%</c:formatCode>
                <c:ptCount val="13"/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B6-49C9-A987-E738F1198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45-49C0-A9E8-BCBA533A0647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5-49C0-A9E8-BCBA533A0647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45-49C0-A9E8-BCBA533A06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45-49C0-A9E8-BCBA533A0647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45-49C0-A9E8-BCBA533A06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45-49C0-A9E8-BCBA533A06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12">
                  <c:v>5.9730702529367496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45-49C0-A9E8-BCBA533A0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45-49C0-A9E8-BCBA533A06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45-49C0-A9E8-BCBA533A06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45-49C0-A9E8-BCBA533A06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45-49C0-A9E8-BCBA533A06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45-49C0-A9E8-BCBA533A06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45-49C0-A9E8-BCBA533A06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45-49C0-A9E8-BCBA533A06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45-49C0-A9E8-BCBA533A06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45-49C0-A9E8-BCBA533A06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45-49C0-A9E8-BCBA533A06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45-49C0-A9E8-BCBA533A06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45-49C0-A9E8-BCBA533A06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45-49C0-A9E8-BCBA533A06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45-49C0-A9E8-BCBA533A06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45-49C0-A9E8-BCBA533A0647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12">
                  <c:v>0.13106568128101515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45-49C0-A9E8-BCBA533A0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23-4BA9-8807-9486E4D83D3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3-4BA9-8807-9486E4D83D3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3-4BA9-8807-9486E4D83D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9">
                  <c:v>3.7469455373783394</c:v>
                </c:pt>
                <c:pt idx="10">
                  <c:v>4.0761339092872566</c:v>
                </c:pt>
                <c:pt idx="11">
                  <c:v>4.0338561115260143</c:v>
                </c:pt>
                <c:pt idx="12">
                  <c:v>4.1809923016701465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23-4BA9-8807-9486E4D83D3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23-4BA9-8807-9486E4D83D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23-4BA9-8807-9486E4D83D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4.4570624120131397</c:v>
                </c:pt>
                <c:pt idx="1">
                  <c:v>4.082027168234065</c:v>
                </c:pt>
                <c:pt idx="12">
                  <c:v>4.2796044499381951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23-4BA9-8807-9486E4D83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23-4BA9-8807-9486E4D83D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4.6670880741677205</c:v>
                      </c:pt>
                      <c:pt idx="1">
                        <c:v>3.0909090909090908</c:v>
                      </c:pt>
                      <c:pt idx="2">
                        <c:v>4.125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3.3576394777005256</c:v>
                      </c:pt>
                      <c:pt idx="8">
                        <c:v>2.9156934306569342</c:v>
                      </c:pt>
                      <c:pt idx="9">
                        <c:v>2.8420068557182923</c:v>
                      </c:pt>
                      <c:pt idx="10">
                        <c:v>3.1256072172102707</c:v>
                      </c:pt>
                      <c:pt idx="11">
                        <c:v>13.531013615733738</c:v>
                      </c:pt>
                      <c:pt idx="12">
                        <c:v>3.489638693198204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23-4BA9-8807-9486E4D83D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23-4BA9-8807-9486E4D83D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23-4BA9-8807-9486E4D83D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23-4BA9-8807-9486E4D83D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23-4BA9-8807-9486E4D83D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23-4BA9-8807-9486E4D83D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23-4BA9-8807-9486E4D83D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23-4BA9-8807-9486E4D83D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23-4BA9-8807-9486E4D83D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23-4BA9-8807-9486E4D83D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23-4BA9-8807-9486E4D83D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23-4BA9-8807-9486E4D83D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23-4BA9-8807-9486E4D83D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23-4BA9-8807-9486E4D83D3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0.15552614906208539</c:v>
                </c:pt>
                <c:pt idx="1">
                  <c:v>0.28059898916238124</c:v>
                </c:pt>
                <c:pt idx="12">
                  <c:v>0.26081563006241915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23-4BA9-8807-9486E4D83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D3-4748-AF35-AED809C7673C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3-4748-AF35-AED809C7673C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D3-4748-AF35-AED809C7673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9">
                  <c:v>5.2609383236689506</c:v>
                </c:pt>
                <c:pt idx="10">
                  <c:v>4.7133526850507979</c:v>
                </c:pt>
                <c:pt idx="11">
                  <c:v>4.6817111459968599</c:v>
                </c:pt>
                <c:pt idx="12">
                  <c:v>5.5614315789473681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D3-4748-AF35-AED809C7673C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D3-4748-AF35-AED809C767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D3-4748-AF35-AED809C7673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5.0063805104408354</c:v>
                </c:pt>
                <c:pt idx="1">
                  <c:v>4.4253915910964547</c:v>
                </c:pt>
                <c:pt idx="12">
                  <c:v>4.7664283282260813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D3-4748-AF35-AED809C76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D3-4748-AF35-AED809C767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5.4175615919140876</c:v>
                      </c:pt>
                      <c:pt idx="1">
                        <c:v>3.8131021194605008</c:v>
                      </c:pt>
                      <c:pt idx="2">
                        <c:v>5.359154929577465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2.8794204322200394</c:v>
                      </c:pt>
                      <c:pt idx="8">
                        <c:v>3.4508009153318078</c:v>
                      </c:pt>
                      <c:pt idx="9">
                        <c:v>3.4426386233269599</c:v>
                      </c:pt>
                      <c:pt idx="10">
                        <c:v>3.7736842105263158</c:v>
                      </c:pt>
                      <c:pt idx="11">
                        <c:v>24.523510971786834</c:v>
                      </c:pt>
                      <c:pt idx="12">
                        <c:v>3.9917877859610247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D3-4748-AF35-AED809C767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D3-4748-AF35-AED809C767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D3-4748-AF35-AED809C767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D3-4748-AF35-AED809C767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D3-4748-AF35-AED809C767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D3-4748-AF35-AED809C767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D3-4748-AF35-AED809C767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D3-4748-AF35-AED809C767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D3-4748-AF35-AED809C767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D3-4748-AF35-AED809C767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D3-4748-AF35-AED809C767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D3-4748-AF35-AED809C767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D3-4748-AF35-AED809C767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D3-4748-AF35-AED809C7673C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-0.88655088249055769</c:v>
                </c:pt>
                <c:pt idx="1">
                  <c:v>4.9396896136242319E-2</c:v>
                </c:pt>
                <c:pt idx="12">
                  <c:v>-0.200373291207117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D3-4748-AF35-AED809C76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8C-4F49-88D4-303B25FF7EC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C-4F49-88D4-303B25FF7EC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8C-4F49-88D4-303B25FF7E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9">
                  <c:v>2.7673942701227832</c:v>
                </c:pt>
                <c:pt idx="10">
                  <c:v>3.6986242476354256</c:v>
                </c:pt>
                <c:pt idx="11">
                  <c:v>2.910142954390742</c:v>
                </c:pt>
                <c:pt idx="12">
                  <c:v>3.3081571801288536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8C-4F49-88D4-303B25FF7EC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8C-4F49-88D4-303B25FF7E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8C-4F49-88D4-303B25FF7E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2.13022113022113</c:v>
                </c:pt>
                <c:pt idx="1">
                  <c:v>3.4878744650499285</c:v>
                </c:pt>
                <c:pt idx="12">
                  <c:v>2.9891696750902526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8C-4F49-88D4-303B25FF7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8C-4F49-88D4-303B25FF7E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3.1632911392405063</c:v>
                      </c:pt>
                      <c:pt idx="1">
                        <c:v>2.2825305535585909</c:v>
                      </c:pt>
                      <c:pt idx="2">
                        <c:v>1.9878048780487805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4.4246575342465757</c:v>
                      </c:pt>
                      <c:pt idx="8">
                        <c:v>1.9727822580645162</c:v>
                      </c:pt>
                      <c:pt idx="9">
                        <c:v>1.7170993733213966</c:v>
                      </c:pt>
                      <c:pt idx="10">
                        <c:v>1.8716904276985744</c:v>
                      </c:pt>
                      <c:pt idx="11">
                        <c:v>3.2777777777777777</c:v>
                      </c:pt>
                      <c:pt idx="12">
                        <c:v>2.6268756998880178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8C-4F49-88D4-303B25FF7E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8C-4F49-88D4-303B25FF7E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8C-4F49-88D4-303B25FF7E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8C-4F49-88D4-303B25FF7E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8C-4F49-88D4-303B25FF7E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8C-4F49-88D4-303B25FF7E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8C-4F49-88D4-303B25FF7E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8C-4F49-88D4-303B25FF7E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8C-4F49-88D4-303B25FF7E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8C-4F49-88D4-303B25FF7E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8C-4F49-88D4-303B25FF7E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8C-4F49-88D4-303B25FF7E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8C-4F49-88D4-303B25FF7E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8C-4F49-88D4-303B25FF7EC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-1.3379334696699967</c:v>
                </c:pt>
                <c:pt idx="1">
                  <c:v>9.2656462236988979E-2</c:v>
                </c:pt>
                <c:pt idx="12">
                  <c:v>-0.43979757931780794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8C-4F49-88D4-303B25FF7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BC-47DD-B983-30CE5B6925E9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C-47DD-B983-30CE5B6925E9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BC-47DD-B983-30CE5B6925E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9">
                  <c:v>6.4726803602145093</c:v>
                </c:pt>
                <c:pt idx="10">
                  <c:v>6.1455670103092785</c:v>
                </c:pt>
                <c:pt idx="11">
                  <c:v>6.0560650631597159</c:v>
                </c:pt>
                <c:pt idx="12">
                  <c:v>6.479676798949245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BC-47DD-B983-30CE5B6925E9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BC-47DD-B983-30CE5B6925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BC-47DD-B983-30CE5B6925E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6.4096547365094416</c:v>
                </c:pt>
                <c:pt idx="1">
                  <c:v>6.0686196695288261</c:v>
                </c:pt>
                <c:pt idx="12">
                  <c:v>6.2314074521043894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BC-47DD-B983-30CE5B692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BC-47DD-B983-30CE5B6925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7.070564516129032</c:v>
                      </c:pt>
                      <c:pt idx="1">
                        <c:v>6.3081854607899253</c:v>
                      </c:pt>
                      <c:pt idx="2">
                        <c:v>8.1750956226094349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8.3252032520325212</c:v>
                      </c:pt>
                      <c:pt idx="8">
                        <c:v>6.8875661375661377</c:v>
                      </c:pt>
                      <c:pt idx="9">
                        <c:v>4.8922852983988356</c:v>
                      </c:pt>
                      <c:pt idx="10">
                        <c:v>6.5969556585043021</c:v>
                      </c:pt>
                      <c:pt idx="11">
                        <c:v>7.0615240891498736</c:v>
                      </c:pt>
                      <c:pt idx="12">
                        <c:v>6.8033505154639178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BC-47DD-B983-30CE5B6925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BC-47DD-B983-30CE5B6925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BC-47DD-B983-30CE5B6925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BC-47DD-B983-30CE5B6925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BC-47DD-B983-30CE5B6925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BC-47DD-B983-30CE5B6925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BC-47DD-B983-30CE5B6925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BC-47DD-B983-30CE5B6925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BC-47DD-B983-30CE5B6925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BC-47DD-B983-30CE5B6925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BC-47DD-B983-30CE5B6925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BC-47DD-B983-30CE5B6925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BC-47DD-B983-30CE5B6925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BC-47DD-B983-30CE5B6925E9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0.47107169709830821</c:v>
                </c:pt>
                <c:pt idx="1">
                  <c:v>-0.27814908709257402</c:v>
                </c:pt>
                <c:pt idx="12">
                  <c:v>4.2103145431412692E-2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BC-47DD-B983-30CE5B692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60-47CD-A2A7-349A9C6C17E5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0-47CD-A2A7-349A9C6C17E5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60-47CD-A2A7-349A9C6C17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9">
                  <c:v>5.9782175587727453</c:v>
                </c:pt>
                <c:pt idx="10">
                  <c:v>5.7116443745082615</c:v>
                </c:pt>
                <c:pt idx="11">
                  <c:v>5.2975084459459456</c:v>
                </c:pt>
                <c:pt idx="12">
                  <c:v>6.2090876819311323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60-47CD-A2A7-349A9C6C17E5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60-47CD-A2A7-349A9C6C17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60-47CD-A2A7-349A9C6C17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5.8226386522809008</c:v>
                </c:pt>
                <c:pt idx="1">
                  <c:v>5.5155934833204032</c:v>
                </c:pt>
                <c:pt idx="12">
                  <c:v>5.6539051841746248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60-47CD-A2A7-349A9C6C1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60-47CD-A2A7-349A9C6C17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7.2750000000000004</c:v>
                      </c:pt>
                      <c:pt idx="1">
                        <c:v>5.7806385169927905</c:v>
                      </c:pt>
                      <c:pt idx="2">
                        <c:v>7.9797794117647056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7.666666666666667</c:v>
                      </c:pt>
                      <c:pt idx="8">
                        <c:v>6.3863636363636367</c:v>
                      </c:pt>
                      <c:pt idx="9">
                        <c:v>4.419776119402985</c:v>
                      </c:pt>
                      <c:pt idx="10">
                        <c:v>7.0533117932148626</c:v>
                      </c:pt>
                      <c:pt idx="11">
                        <c:v>7.3490139687756777</c:v>
                      </c:pt>
                      <c:pt idx="12">
                        <c:v>6.7717101949780556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60-47CD-A2A7-349A9C6C17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60-47CD-A2A7-349A9C6C17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60-47CD-A2A7-349A9C6C17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60-47CD-A2A7-349A9C6C17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60-47CD-A2A7-349A9C6C17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60-47CD-A2A7-349A9C6C17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60-47CD-A2A7-349A9C6C17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60-47CD-A2A7-349A9C6C17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60-47CD-A2A7-349A9C6C17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60-47CD-A2A7-349A9C6C17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60-47CD-A2A7-349A9C6C17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60-47CD-A2A7-349A9C6C17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60-47CD-A2A7-349A9C6C17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60-47CD-A2A7-349A9C6C17E5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0.48014977703155282</c:v>
                </c:pt>
                <c:pt idx="1">
                  <c:v>-0.22618557411254159</c:v>
                </c:pt>
                <c:pt idx="12">
                  <c:v>0.11052305547685126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60-47CD-A2A7-349A9C6C1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3C-4FF9-AD6F-732C8D896EFF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3C-4FF9-AD6F-732C8D896EFF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3C-4FF9-AD6F-732C8D896E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9">
                  <c:v>8.1320406278855035</c:v>
                </c:pt>
                <c:pt idx="10">
                  <c:v>7.177658142664872</c:v>
                </c:pt>
                <c:pt idx="11">
                  <c:v>6.9815668202764973</c:v>
                </c:pt>
                <c:pt idx="12">
                  <c:v>7.3207529587177333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3C-4FF9-AD6F-732C8D896EFF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3C-4FF9-AD6F-732C8D896E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3C-4FF9-AD6F-732C8D896E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7.3878143133462286</c:v>
                </c:pt>
                <c:pt idx="1">
                  <c:v>6.8422590068159685</c:v>
                </c:pt>
                <c:pt idx="12">
                  <c:v>7.1159631246967487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3C-4FF9-AD6F-732C8D896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3C-4FF9-AD6F-732C8D896E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7.8617021276595747</c:v>
                      </c:pt>
                      <c:pt idx="1">
                        <c:v>7.505226480836237</c:v>
                      </c:pt>
                      <c:pt idx="2">
                        <c:v>9.7437185929648233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11.794238683127572</c:v>
                      </c:pt>
                      <c:pt idx="8">
                        <c:v>14.543859649122806</c:v>
                      </c:pt>
                      <c:pt idx="9">
                        <c:v>5.4363636363636365</c:v>
                      </c:pt>
                      <c:pt idx="10">
                        <c:v>6.5258855585831066</c:v>
                      </c:pt>
                      <c:pt idx="11">
                        <c:v>7.788321167883212</c:v>
                      </c:pt>
                      <c:pt idx="12">
                        <c:v>8.1043272080616475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3C-4FF9-AD6F-732C8D896EFF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CB3C-4FF9-AD6F-732C8D896EFF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8.0026954177897576</c:v>
                      </c:pt>
                      <c:pt idx="1">
                        <c:v>6.4764444444444447</c:v>
                      </c:pt>
                      <c:pt idx="2">
                        <c:v>7.698924731182796</c:v>
                      </c:pt>
                      <c:pt idx="3">
                        <c:v>7.1142857142857139</c:v>
                      </c:pt>
                      <c:pt idx="4">
                        <c:v>6.7809110629067249</c:v>
                      </c:pt>
                      <c:pt idx="5">
                        <c:v>5.6285266457680247</c:v>
                      </c:pt>
                      <c:pt idx="6">
                        <c:v>8.2565445026178015</c:v>
                      </c:pt>
                      <c:pt idx="7">
                        <c:v>9.6734693877551017</c:v>
                      </c:pt>
                      <c:pt idx="8">
                        <c:v>8.0555555555555554</c:v>
                      </c:pt>
                      <c:pt idx="9">
                        <c:v>7.819121447028424</c:v>
                      </c:pt>
                      <c:pt idx="10">
                        <c:v>8.1650831353919244</c:v>
                      </c:pt>
                      <c:pt idx="11">
                        <c:v>7.3941176470588239</c:v>
                      </c:pt>
                      <c:pt idx="12">
                        <c:v>7.3186628807434175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B3C-4FF9-AD6F-732C8D896E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3C-4FF9-AD6F-732C8D896E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3C-4FF9-AD6F-732C8D896E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3C-4FF9-AD6F-732C8D896E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3C-4FF9-AD6F-732C8D896E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3C-4FF9-AD6F-732C8D896E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3C-4FF9-AD6F-732C8D896E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3C-4FF9-AD6F-732C8D896E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3C-4FF9-AD6F-732C8D896E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3C-4FF9-AD6F-732C8D896E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3C-4FF9-AD6F-732C8D896E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3C-4FF9-AD6F-732C8D896E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3C-4FF9-AD6F-732C8D896E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3C-4FF9-AD6F-732C8D896EFF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0.24025950727540213</c:v>
                </c:pt>
                <c:pt idx="1">
                  <c:v>-1.5373935986430887</c:v>
                </c:pt>
                <c:pt idx="12">
                  <c:v>-0.65355670828863754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3C-4FF9-AD6F-732C8D896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FC-4F46-8DFC-26F1D5580DD4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C-4F46-8DFC-26F1D5580DD4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FC-4F46-8DFC-26F1D5580D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9">
                  <c:v>6.659903626680193</c:v>
                </c:pt>
                <c:pt idx="10">
                  <c:v>6.7973199329983247</c:v>
                </c:pt>
                <c:pt idx="11">
                  <c:v>5.9157142857142855</c:v>
                </c:pt>
                <c:pt idx="12">
                  <c:v>6.9015844794226844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FC-4F46-8DFC-26F1D5580DD4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FC-4F46-8DFC-26F1D5580D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FC-4F46-8DFC-26F1D5580D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7.4726443768996962</c:v>
                </c:pt>
                <c:pt idx="1">
                  <c:v>6.4013086150490732</c:v>
                </c:pt>
                <c:pt idx="12">
                  <c:v>6.8488888888888892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FC-4F46-8DFC-26F1D5580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FC-4F46-8DFC-26F1D5580D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5.7492211838006231</c:v>
                      </c:pt>
                      <c:pt idx="1">
                        <c:v>6.7679449360865291</c:v>
                      </c:pt>
                      <c:pt idx="2">
                        <c:v>8.1036585365853657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10.433333333333334</c:v>
                      </c:pt>
                      <c:pt idx="8">
                        <c:v>5.2180451127819545</c:v>
                      </c:pt>
                      <c:pt idx="9">
                        <c:v>6.267942583732057</c:v>
                      </c:pt>
                      <c:pt idx="10">
                        <c:v>4.4545454545454541</c:v>
                      </c:pt>
                      <c:pt idx="11">
                        <c:v>6.1395793499043974</c:v>
                      </c:pt>
                      <c:pt idx="12">
                        <c:v>6.2528269063496662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FC-4F46-8DFC-26F1D5580D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FC-4F46-8DFC-26F1D5580D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FC-4F46-8DFC-26F1D5580D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FC-4F46-8DFC-26F1D5580D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FC-4F46-8DFC-26F1D5580D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FC-4F46-8DFC-26F1D5580D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FC-4F46-8DFC-26F1D5580D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FC-4F46-8DFC-26F1D5580D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FC-4F46-8DFC-26F1D5580D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FC-4F46-8DFC-26F1D5580D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FC-4F46-8DFC-26F1D5580D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FC-4F46-8DFC-26F1D5580D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FC-4F46-8DFC-26F1D5580D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FC-4F46-8DFC-26F1D5580DD4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-0.41704387250078323</c:v>
                </c:pt>
                <c:pt idx="1">
                  <c:v>9.2353391168476406E-2</c:v>
                </c:pt>
                <c:pt idx="12">
                  <c:v>0.32709360312847569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FC-4F46-8DFC-26F1D5580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40-480F-B51E-F4C63CE7D5E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40-480F-B51E-F4C63CE7D5E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40-480F-B51E-F4C63CE7D5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40-480F-B51E-F4C63CE7D5E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40-480F-B51E-F4C63CE7D5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40-480F-B51E-F4C63CE7D5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12">
                  <c:v>5.9234693877551017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40-480F-B51E-F4C63CE7D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40-480F-B51E-F4C63CE7D5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C40-480F-B51E-F4C63CE7D5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40-480F-B51E-F4C63CE7D5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40-480F-B51E-F4C63CE7D5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40-480F-B51E-F4C63CE7D5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40-480F-B51E-F4C63CE7D5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40-480F-B51E-F4C63CE7D5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40-480F-B51E-F4C63CE7D5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40-480F-B51E-F4C63CE7D5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40-480F-B51E-F4C63CE7D5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40-480F-B51E-F4C63CE7D5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40-480F-B51E-F4C63CE7D5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40-480F-B51E-F4C63CE7D5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40-480F-B51E-F4C63CE7D5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40-480F-B51E-F4C63CE7D5E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12">
                  <c:v>-0.31955850069111325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40-480F-B51E-F4C63CE7D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82-45F5-B6A6-E24D1A5CC8A9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2-45F5-B6A6-E24D1A5CC8A9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82-45F5-B6A6-E24D1A5CC8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9">
                  <c:v>19766</c:v>
                </c:pt>
                <c:pt idx="10">
                  <c:v>12125</c:v>
                </c:pt>
                <c:pt idx="11">
                  <c:v>11558</c:v>
                </c:pt>
                <c:pt idx="12">
                  <c:v>170544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82-45F5-B6A6-E24D1A5CC8A9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82-45F5-B6A6-E24D1A5CC8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82-45F5-B6A6-E24D1A5CC8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12657</c:v>
                </c:pt>
                <c:pt idx="1">
                  <c:v>13859</c:v>
                </c:pt>
                <c:pt idx="12">
                  <c:v>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82-45F5-B6A6-E24D1A5C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F82-45F5-B6A6-E24D1A5CC8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7440</c:v>
                      </c:pt>
                      <c:pt idx="1">
                        <c:v>8735</c:v>
                      </c:pt>
                      <c:pt idx="2">
                        <c:v>2353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738</c:v>
                      </c:pt>
                      <c:pt idx="8">
                        <c:v>756</c:v>
                      </c:pt>
                      <c:pt idx="9">
                        <c:v>1374</c:v>
                      </c:pt>
                      <c:pt idx="10">
                        <c:v>1511</c:v>
                      </c:pt>
                      <c:pt idx="11">
                        <c:v>7493</c:v>
                      </c:pt>
                      <c:pt idx="12">
                        <c:v>31040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F82-45F5-B6A6-E24D1A5CC8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82-45F5-B6A6-E24D1A5CC8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82-45F5-B6A6-E24D1A5CC8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82-45F5-B6A6-E24D1A5CC8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82-45F5-B6A6-E24D1A5CC8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82-45F5-B6A6-E24D1A5CC8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82-45F5-B6A6-E24D1A5CC8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82-45F5-B6A6-E24D1A5CC8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82-45F5-B6A6-E24D1A5CC8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82-45F5-B6A6-E24D1A5CC8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82-45F5-B6A6-E24D1A5CC8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82-45F5-B6A6-E24D1A5CC8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82-45F5-B6A6-E24D1A5CC8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82-45F5-B6A6-E24D1A5CC8A9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-2.9520012268057005E-2</c:v>
                </c:pt>
                <c:pt idx="1">
                  <c:v>-0.33261099874795341</c:v>
                </c:pt>
                <c:pt idx="12">
                  <c:v>-0.21568859441552291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82-45F5-B6A6-E24D1A5C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23-4897-B7AA-1C817767364F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23-4897-B7AA-1C817767364F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23-4897-B7AA-1C81776736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9">
                  <c:v>7.85121107266436</c:v>
                </c:pt>
                <c:pt idx="10">
                  <c:v>6.8798185941043082</c:v>
                </c:pt>
                <c:pt idx="11">
                  <c:v>6.9953379953379953</c:v>
                </c:pt>
                <c:pt idx="12">
                  <c:v>7.3596219398822438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23-4897-B7AA-1C817767364F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23-4897-B7AA-1C81776736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23-4897-B7AA-1C81776736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5.9</c:v>
                </c:pt>
                <c:pt idx="1">
                  <c:v>6.8988549618320612</c:v>
                </c:pt>
                <c:pt idx="12">
                  <c:v>6.3740942028985508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23-4897-B7AA-1C8177673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23-4897-B7AA-1C81776736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7.6545454545454543</c:v>
                      </c:pt>
                      <c:pt idx="1">
                        <c:v>5.2622950819672134</c:v>
                      </c:pt>
                      <c:pt idx="2">
                        <c:v>5.0909090909090908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6.395833333333333</c:v>
                      </c:pt>
                      <c:pt idx="8">
                        <c:v>2.875</c:v>
                      </c:pt>
                      <c:pt idx="9">
                        <c:v>7.4285714285714288</c:v>
                      </c:pt>
                      <c:pt idx="10">
                        <c:v>4.375</c:v>
                      </c:pt>
                      <c:pt idx="11">
                        <c:v>11.349693251533742</c:v>
                      </c:pt>
                      <c:pt idx="12">
                        <c:v>7.3022388059701493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23-4897-B7AA-1C81776736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23-4897-B7AA-1C81776736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23-4897-B7AA-1C81776736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23-4897-B7AA-1C81776736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23-4897-B7AA-1C81776736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23-4897-B7AA-1C81776736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23-4897-B7AA-1C81776736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23-4897-B7AA-1C81776736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23-4897-B7AA-1C81776736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23-4897-B7AA-1C81776736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23-4897-B7AA-1C81776736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23-4897-B7AA-1C81776736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23-4897-B7AA-1C81776736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23-4897-B7AA-1C817767364F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-0.1776859504132231</c:v>
                </c:pt>
                <c:pt idx="1">
                  <c:v>0.90547747838835235</c:v>
                </c:pt>
                <c:pt idx="12">
                  <c:v>0.34695985478471858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23-4897-B7AA-1C8177673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42-4C0C-8017-AC3935B63AC0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42-4C0C-8017-AC3935B63AC0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42-4C0C-8017-AC3935B63A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42-4C0C-8017-AC3935B63AC0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42-4C0C-8017-AC3935B63A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42-4C0C-8017-AC3935B63A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12">
                  <c:v>5.9234693877551017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42-4C0C-8017-AC3935B63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42-4C0C-8017-AC3935B63A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C42-4C0C-8017-AC3935B63A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42-4C0C-8017-AC3935B63A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42-4C0C-8017-AC3935B63A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42-4C0C-8017-AC3935B63A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42-4C0C-8017-AC3935B63A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42-4C0C-8017-AC3935B63A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42-4C0C-8017-AC3935B63A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42-4C0C-8017-AC3935B63A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42-4C0C-8017-AC3935B63A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42-4C0C-8017-AC3935B63A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42-4C0C-8017-AC3935B63A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42-4C0C-8017-AC3935B63A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42-4C0C-8017-AC3935B63A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42-4C0C-8017-AC3935B63AC0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12">
                  <c:v>-0.31955850069111325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42-4C0C-8017-AC3935B63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B9-4E25-B99A-8551FA549DBF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B9-4E25-B99A-8551FA549DBF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B9-4E25-B99A-8551FA549D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5.4848484848484844</c:v>
                </c:pt>
                <c:pt idx="9">
                  <c:v>7.0281124497991971</c:v>
                </c:pt>
                <c:pt idx="10">
                  <c:v>6.9292035398230087</c:v>
                </c:pt>
                <c:pt idx="11">
                  <c:v>7.7650429799426934</c:v>
                </c:pt>
                <c:pt idx="12">
                  <c:v>7.6333961079723789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B9-4E25-B99A-8551FA549DBF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B9-4E25-B99A-8551FA549D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B9-4E25-B99A-8551FA549D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7.8186274509803919</c:v>
                </c:pt>
                <c:pt idx="1">
                  <c:v>6.7122969837587005</c:v>
                </c:pt>
                <c:pt idx="12">
                  <c:v>7.2502979737783075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B9-4E25-B99A-8551FA549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B9-4E25-B99A-8551FA549D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8.47463768115942</c:v>
                      </c:pt>
                      <c:pt idx="1">
                        <c:v>7.3103448275862073</c:v>
                      </c:pt>
                      <c:pt idx="2">
                        <c:v>14.225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6</c:v>
                      </c:pt>
                      <c:pt idx="11">
                        <c:v>4.615384615384615</c:v>
                      </c:pt>
                      <c:pt idx="12">
                        <c:v>8.0772594752186588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B9-4E25-B99A-8551FA549D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B9-4E25-B99A-8551FA549D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B9-4E25-B99A-8551FA549D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B9-4E25-B99A-8551FA549D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B9-4E25-B99A-8551FA549D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B9-4E25-B99A-8551FA549D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B9-4E25-B99A-8551FA549D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B9-4E25-B99A-8551FA549D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B9-4E25-B99A-8551FA549D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B9-4E25-B99A-8551FA549D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B9-4E25-B99A-8551FA549D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B9-4E25-B99A-8551FA549D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B9-4E25-B99A-8551FA549D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B9-4E25-B99A-8551FA549DBF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1.139522973368452</c:v>
                </c:pt>
                <c:pt idx="1">
                  <c:v>-0.67415220068295589</c:v>
                </c:pt>
                <c:pt idx="12">
                  <c:v>4.1847269552955701E-2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B9-4E25-B99A-8551FA549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50-4578-91AF-A7E51416E60E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50-4578-91AF-A7E51416E60E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50-4578-91AF-A7E51416E6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8.7659574468085104</c:v>
                </c:pt>
                <c:pt idx="9">
                  <c:v>6.5714285714285712</c:v>
                </c:pt>
                <c:pt idx="10">
                  <c:v>5.0602636534839922</c:v>
                </c:pt>
                <c:pt idx="11">
                  <c:v>7.3260309278350517</c:v>
                </c:pt>
                <c:pt idx="12">
                  <c:v>6.8599681020733652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50-4578-91AF-A7E51416E60E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50-4578-91AF-A7E51416E6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50-4578-91AF-A7E51416E6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8.2642140468227421</c:v>
                </c:pt>
                <c:pt idx="1">
                  <c:v>7.691235059760956</c:v>
                </c:pt>
                <c:pt idx="12">
                  <c:v>8.002727272727272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50-4578-91AF-A7E51416E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50-4578-91AF-A7E51416E6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6.1849529780564261</c:v>
                      </c:pt>
                      <c:pt idx="1">
                        <c:v>5.3005617977528088</c:v>
                      </c:pt>
                      <c:pt idx="2">
                        <c:v>5.9911504424778759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1.2222222222222223</c:v>
                      </c:pt>
                      <c:pt idx="9">
                        <c:v>3.4324324324324325</c:v>
                      </c:pt>
                      <c:pt idx="10">
                        <c:v>3.08</c:v>
                      </c:pt>
                      <c:pt idx="11">
                        <c:v>4.5517241379310347</c:v>
                      </c:pt>
                      <c:pt idx="12">
                        <c:v>5.3841201716738194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50-4578-91AF-A7E51416E6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50-4578-91AF-A7E51416E6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50-4578-91AF-A7E51416E6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50-4578-91AF-A7E51416E6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50-4578-91AF-A7E51416E6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50-4578-91AF-A7E51416E6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50-4578-91AF-A7E51416E6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50-4578-91AF-A7E51416E6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50-4578-91AF-A7E51416E6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50-4578-91AF-A7E51416E6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50-4578-91AF-A7E51416E6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50-4578-91AF-A7E51416E6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50-4578-91AF-A7E51416E6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50-4578-91AF-A7E51416E60E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2.3020626524004317</c:v>
                </c:pt>
                <c:pt idx="1">
                  <c:v>-0.60087020339693886</c:v>
                </c:pt>
                <c:pt idx="12">
                  <c:v>1.0367408781694492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50-4578-91AF-A7E51416E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11-4AB3-B76A-F1F281BAA113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1-4AB3-B76A-F1F281BAA113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11-4AB3-B76A-F1F281BAA11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11-4AB3-B76A-F1F281BAA113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11-4AB3-B76A-F1F281BAA1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11-4AB3-B76A-F1F281BAA11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12">
                  <c:v>5.9730702529367496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11-4AB3-B76A-F1F281BAA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11-4AB3-B76A-F1F281BAA1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11-4AB3-B76A-F1F281BAA1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11-4AB3-B76A-F1F281BAA1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11-4AB3-B76A-F1F281BAA1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11-4AB3-B76A-F1F281BAA1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11-4AB3-B76A-F1F281BAA1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11-4AB3-B76A-F1F281BAA1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11-4AB3-B76A-F1F281BAA1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11-4AB3-B76A-F1F281BAA1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11-4AB3-B76A-F1F281BAA1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11-4AB3-B76A-F1F281BAA1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11-4AB3-B76A-F1F281BAA1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11-4AB3-B76A-F1F281BAA1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11-4AB3-B76A-F1F281BAA1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11-4AB3-B76A-F1F281BAA11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12">
                  <c:v>0.13106568128101515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11-4AB3-B76A-F1F281BAA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96-4537-81E1-584C0DF142A9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6-4537-81E1-584C0DF142A9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96-4537-81E1-584C0DF142A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9">
                  <c:v>6.0487654320987652</c:v>
                </c:pt>
                <c:pt idx="10">
                  <c:v>5.8603922861381239</c:v>
                </c:pt>
                <c:pt idx="11">
                  <c:v>5.6246090534979425</c:v>
                </c:pt>
                <c:pt idx="12">
                  <c:v>5.9333803074192959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96-4537-81E1-584C0DF142A9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96-4537-81E1-584C0DF142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96-4537-81E1-584C0DF142A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6.202906208718626</c:v>
                </c:pt>
                <c:pt idx="1">
                  <c:v>5.8274695001967727</c:v>
                </c:pt>
                <c:pt idx="12">
                  <c:v>6.0046550290939322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96-4537-81E1-584C0DF14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96-4537-81E1-584C0DF142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6.4900515843773032</c:v>
                      </c:pt>
                      <c:pt idx="1">
                        <c:v>5.5330749581608387</c:v>
                      </c:pt>
                      <c:pt idx="2">
                        <c:v>7.8179621425694723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3.3909120206252013</c:v>
                      </c:pt>
                      <c:pt idx="9">
                        <c:v>3.4535422644007947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5.3433321620771919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96-4537-81E1-584C0DF142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96-4537-81E1-584C0DF142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96-4537-81E1-584C0DF142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96-4537-81E1-584C0DF142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96-4537-81E1-584C0DF142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96-4537-81E1-584C0DF142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96-4537-81E1-584C0DF142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96-4537-81E1-584C0DF142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96-4537-81E1-584C0DF142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96-4537-81E1-584C0DF142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96-4537-81E1-584C0DF142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96-4537-81E1-584C0DF142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96-4537-81E1-584C0DF142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96-4537-81E1-584C0DF142A9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0.45584349152517945</c:v>
                </c:pt>
                <c:pt idx="1">
                  <c:v>-0.25680232577300277</c:v>
                </c:pt>
                <c:pt idx="12">
                  <c:v>4.4394561713211544E-2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96-4537-81E1-584C0DF14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8-4DF0-8E2E-A83EE49CE239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5.5941216281543076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8-4DF0-8E2E-A83EE49CE239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8-4DF0-8E2E-A83EE49CE2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08-4DF0-8E2E-A83EE49CE239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8-4DF0-8E2E-A83EE49CE2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08-4DF0-8E2E-A83EE49CE2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08-4DF0-8E2E-A83EE49CE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08-4DF0-8E2E-A83EE49CE2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6.3594960120217312</c:v>
                      </c:pt>
                      <c:pt idx="1">
                        <c:v>5.3644797879390325</c:v>
                      </c:pt>
                      <c:pt idx="2">
                        <c:v>7.5818431911966986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08-4DF0-8E2E-A83EE49CE2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08-4DF0-8E2E-A83EE49CE2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08-4DF0-8E2E-A83EE49CE2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08-4DF0-8E2E-A83EE49CE2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08-4DF0-8E2E-A83EE49CE2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08-4DF0-8E2E-A83EE49CE2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08-4DF0-8E2E-A83EE49CE2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08-4DF0-8E2E-A83EE49CE2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08-4DF0-8E2E-A83EE49CE2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08-4DF0-8E2E-A83EE49CE2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08-4DF0-8E2E-A83EE49CE2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08-4DF0-8E2E-A83EE49CE2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08-4DF0-8E2E-A83EE49CE2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08-4DF0-8E2E-A83EE49CE23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08-4DF0-8E2E-A83EE49CE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D7-491C-9626-E40C8A9257AC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6.2231530845392236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7-491C-9626-E40C8A9257AC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D7-491C-9626-E40C8A9257A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D7-491C-9626-E40C8A9257AC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D7-491C-9626-E40C8A9257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D7-491C-9626-E40C8A9257A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D7-491C-9626-E40C8A925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D7-491C-9626-E40C8A9257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7.8219339622641506</c:v>
                      </c:pt>
                      <c:pt idx="1">
                        <c:v>7.7873417721518985</c:v>
                      </c:pt>
                      <c:pt idx="2">
                        <c:v>9.5231788079470192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D7-491C-9626-E40C8A9257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D7-491C-9626-E40C8A9257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D7-491C-9626-E40C8A9257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D7-491C-9626-E40C8A9257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D7-491C-9626-E40C8A9257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D7-491C-9626-E40C8A9257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D7-491C-9626-E40C8A9257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D7-491C-9626-E40C8A9257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D7-491C-9626-E40C8A9257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D7-491C-9626-E40C8A9257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D7-491C-9626-E40C8A9257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D7-491C-9626-E40C8A9257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D7-491C-9626-E40C8A9257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D7-491C-9626-E40C8A9257AC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D7-491C-9626-E40C8A925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77-4DB0-8C92-6DF0312E0F01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7-4DB0-8C92-6DF0312E0F01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77-4DB0-8C92-6DF0312E0F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77-4DB0-8C92-6DF0312E0F01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77-4DB0-8C92-6DF0312E0F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77-4DB0-8C92-6DF0312E0F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77-4DB0-8C92-6DF0312E0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77-4DB0-8C92-6DF0312E0F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77-4DB0-8C92-6DF0312E0F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77-4DB0-8C92-6DF0312E0F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77-4DB0-8C92-6DF0312E0F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77-4DB0-8C92-6DF0312E0F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77-4DB0-8C92-6DF0312E0F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77-4DB0-8C92-6DF0312E0F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77-4DB0-8C92-6DF0312E0F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77-4DB0-8C92-6DF0312E0F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77-4DB0-8C92-6DF0312E0F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77-4DB0-8C92-6DF0312E0F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77-4DB0-8C92-6DF0312E0F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77-4DB0-8C92-6DF0312E0F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77-4DB0-8C92-6DF0312E0F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77-4DB0-8C92-6DF0312E0F01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77-4DB0-8C92-6DF0312E0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3E-447E-BDBD-25D109AB356A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3E-447E-BDBD-25D109AB356A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3E-447E-BDBD-25D109AB356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  <c:pt idx="9">
                  <c:v>1.0205</c:v>
                </c:pt>
                <c:pt idx="10">
                  <c:v>0.6470999999999999</c:v>
                </c:pt>
                <c:pt idx="11">
                  <c:v>0.60240000000000005</c:v>
                </c:pt>
                <c:pt idx="12">
                  <c:v>0.84038066713662607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3E-447E-BDBD-25D109AB356A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3E-447E-BDBD-25D109AB35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3E-447E-BDBD-25D109AB356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0.63329999999999997</c:v>
                </c:pt>
                <c:pt idx="1">
                  <c:v>0.71120000000000005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3E-447E-BDBD-25D109AB3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3E-447E-BDBD-25D109AB356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0.50470000000000004</c:v>
                      </c:pt>
                      <c:pt idx="1">
                        <c:v>0.54400000000000004</c:v>
                      </c:pt>
                      <c:pt idx="2">
                        <c:v>0.1598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0.22920000000000001</c:v>
                      </c:pt>
                      <c:pt idx="8">
                        <c:v>0.1744</c:v>
                      </c:pt>
                      <c:pt idx="9">
                        <c:v>0.1298</c:v>
                      </c:pt>
                      <c:pt idx="10">
                        <c:v>0.1321</c:v>
                      </c:pt>
                      <c:pt idx="11">
                        <c:v>0.5464</c:v>
                      </c:pt>
                      <c:pt idx="12">
                        <c:v>0.31148476369141237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3E-447E-BDBD-25D109AB35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3E-447E-BDBD-25D109AB35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3E-447E-BDBD-25D109AB35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3E-447E-BDBD-25D109AB35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3E-447E-BDBD-25D109AB35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3E-447E-BDBD-25D109AB35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3E-447E-BDBD-25D109AB35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3E-447E-BDBD-25D109AB35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3E-447E-BDBD-25D109AB35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3E-447E-BDBD-25D109AB35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3E-447E-BDBD-25D109AB35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3E-447E-BDBD-25D109AB35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3E-447E-BDBD-25D109AB35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3E-447E-BDBD-25D109AB356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7.9013906447533699E-4</c:v>
                </c:pt>
                <c:pt idx="1">
                  <c:v>-0.35392441860465107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3E-447E-BDBD-25D109AB3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3D-4718-B105-B8F53CCC840E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D-4718-B105-B8F53CCC840E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3D-4718-B105-B8F53CCC84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9">
                  <c:v>7529</c:v>
                </c:pt>
                <c:pt idx="10">
                  <c:v>5084</c:v>
                </c:pt>
                <c:pt idx="11">
                  <c:v>4736</c:v>
                </c:pt>
                <c:pt idx="12">
                  <c:v>73242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3D-4718-B105-B8F53CCC840E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3D-4718-B105-B8F53CCC84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3D-4718-B105-B8F53CCC84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5283</c:v>
                </c:pt>
                <c:pt idx="1">
                  <c:v>6445</c:v>
                </c:pt>
                <c:pt idx="12">
                  <c:v>11728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3D-4718-B105-B8F53CCC8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3D-4718-B105-B8F53CCC84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2400</c:v>
                      </c:pt>
                      <c:pt idx="1">
                        <c:v>3884</c:v>
                      </c:pt>
                      <c:pt idx="2">
                        <c:v>1088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220</c:v>
                      </c:pt>
                      <c:pt idx="9">
                        <c:v>536</c:v>
                      </c:pt>
                      <c:pt idx="10">
                        <c:v>619</c:v>
                      </c:pt>
                      <c:pt idx="11">
                        <c:v>4868</c:v>
                      </c:pt>
                      <c:pt idx="12">
                        <c:v>13899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3D-4718-B105-B8F53CCC84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3D-4718-B105-B8F53CCC84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3D-4718-B105-B8F53CCC84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3D-4718-B105-B8F53CCC84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3D-4718-B105-B8F53CCC84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3D-4718-B105-B8F53CCC84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3D-4718-B105-B8F53CCC84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3D-4718-B105-B8F53CCC84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3D-4718-B105-B8F53CCC84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3D-4718-B105-B8F53CCC84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3D-4718-B105-B8F53CCC84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3D-4718-B105-B8F53CCC84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3D-4718-B105-B8F53CCC84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3D-4718-B105-B8F53CCC840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-0.18935092834126133</c:v>
                </c:pt>
                <c:pt idx="1">
                  <c:v>-2.3336869222609469E-2</c:v>
                </c:pt>
                <c:pt idx="12">
                  <c:v>-0.10582494663007014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3D-4718-B105-B8F53CCC8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CA-41A5-B628-21718FB46E8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A-41A5-B628-21718FB46E82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CA-41A5-B628-21718FB46E8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CA-41A5-B628-21718FB46E82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CA-41A5-B628-21718FB46E8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CA-41A5-B628-21718FB46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CA-41A5-B628-21718FB46E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CA-41A5-B628-21718FB46E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CA-41A5-B628-21718FB46E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CA-41A5-B628-21718FB46E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CA-41A5-B628-21718FB46E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CA-41A5-B628-21718FB46E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CA-41A5-B628-21718FB46E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CA-41A5-B628-21718FB46E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CA-41A5-B628-21718FB46E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CA-41A5-B628-21718FB46E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CA-41A5-B628-21718FB46E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CA-41A5-B628-21718FB46E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CA-41A5-B628-21718FB46E82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CA-41A5-B628-21718FB46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C6-4C66-8A20-5B61DB13DE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6-4C66-8A20-5B61DB13DEB1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C6-4C66-8A20-5B61DB13DE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6-4C66-8A20-5B61DB13DEB1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C6-4C66-8A20-5B61DB13DE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C6-4C66-8A20-5B61DB13D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C6-4C66-8A20-5B61DB13DE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C6-4C66-8A20-5B61DB13DE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C6-4C66-8A20-5B61DB13DE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C6-4C66-8A20-5B61DB13DE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C6-4C66-8A20-5B61DB13DE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C6-4C66-8A20-5B61DB13DE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C6-4C66-8A20-5B61DB13DE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C6-4C66-8A20-5B61DB13DE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C6-4C66-8A20-5B61DB13DE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C6-4C66-8A20-5B61DB13DE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C6-4C66-8A20-5B61DB13DE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C6-4C66-8A20-5B61DB13DE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C6-4C66-8A20-5B61DB13DEB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C6-4C66-8A20-5B61DB13D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69-4A8F-BB26-32E10FD10E0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9-4A8F-BB26-32E10FD10E0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69-4A8F-BB26-32E10FD10E0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  <c:pt idx="9">
                  <c:v>1.0493999999999999</c:v>
                </c:pt>
                <c:pt idx="10">
                  <c:v>0.60530000000000006</c:v>
                </c:pt>
                <c:pt idx="11">
                  <c:v>0.56289999999999996</c:v>
                </c:pt>
                <c:pt idx="12">
                  <c:v>0.83355892881497118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69-4A8F-BB26-32E10FD10E0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69-4A8F-BB26-32E10FD10E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69-4A8F-BB26-32E10FD10E0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0.67519999999999991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69-4A8F-BB26-32E10FD10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69-4A8F-BB26-32E10FD10E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0.49670000000000003</c:v>
                      </c:pt>
                      <c:pt idx="1">
                        <c:v>0.54100000000000004</c:v>
                      </c:pt>
                      <c:pt idx="2">
                        <c:v>0.15640000000000001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0.28089999999999998</c:v>
                      </c:pt>
                      <c:pt idx="8">
                        <c:v>0.20949999999999999</c:v>
                      </c:pt>
                      <c:pt idx="9">
                        <c:v>0.15590000000000001</c:v>
                      </c:pt>
                      <c:pt idx="10">
                        <c:v>0.15710000000000002</c:v>
                      </c:pt>
                      <c:pt idx="11">
                        <c:v>0.66959999999999997</c:v>
                      </c:pt>
                      <c:pt idx="12">
                        <c:v>0.34528128719544549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69-4A8F-BB26-32E10FD10E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69-4A8F-BB26-32E10FD10E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69-4A8F-BB26-32E10FD10E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69-4A8F-BB26-32E10FD10E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69-4A8F-BB26-32E10FD10E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69-4A8F-BB26-32E10FD10E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69-4A8F-BB26-32E10FD10E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69-4A8F-BB26-32E10FD10E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69-4A8F-BB26-32E10FD10E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69-4A8F-BB26-32E10FD10E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69-4A8F-BB26-32E10FD10E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69-4A8F-BB26-32E10FD10E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69-4A8F-BB26-32E10FD10E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69-4A8F-BB26-32E10FD10E0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</c:v>
                </c:pt>
                <c:pt idx="1">
                  <c:v>-0.42246172269266968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69-4A8F-BB26-32E10FD10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C3-41E5-9B40-E0CD26B19EF3}"/>
              </c:ext>
            </c:extLst>
          </c:dPt>
          <c:val>
            <c:numRef>
              <c:f>'tasa de ocupación evol mens'!$I$53:$I$65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3-41E5-9B40-E0CD26B19EF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C3-41E5-9B40-E0CD26B19EF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3-41E5-9B40-E0CD26B19EF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C3-41E5-9B40-E0CD26B19E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C3-41E5-9B40-E0CD26B19EF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C3-41E5-9B40-E0CD26B19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C3-41E5-9B40-E0CD26B19E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General</c:formatCode>
                      <c:ptCount val="13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C3-41E5-9B40-E0CD26B19E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C3-41E5-9B40-E0CD26B19E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C3-41E5-9B40-E0CD26B19E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C3-41E5-9B40-E0CD26B19E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C3-41E5-9B40-E0CD26B19E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C3-41E5-9B40-E0CD26B19E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C3-41E5-9B40-E0CD26B19E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C3-41E5-9B40-E0CD26B19E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C3-41E5-9B40-E0CD26B19E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C3-41E5-9B40-E0CD26B19E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C3-41E5-9B40-E0CD26B19E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C3-41E5-9B40-E0CD26B19E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C3-41E5-9B40-E0CD26B19E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C3-41E5-9B40-E0CD26B19EF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C3-41E5-9B40-E0CD26B19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2470</c:v>
                </c:pt>
                <c:pt idx="1">
                  <c:v>370</c:v>
                </c:pt>
                <c:pt idx="2">
                  <c:v>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2-4E61-BA87-9FAADF100A5F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2937</c:v>
                </c:pt>
                <c:pt idx="1">
                  <c:v>875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2-4E61-BA87-9FAADF100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062-4E61-BA87-9FAADF100A5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062-4E61-BA87-9FAADF100A5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062-4E61-BA87-9FAADF100A5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2-4E61-BA87-9FAADF100A5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2-4E61-BA87-9FAADF100A5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62-4E61-BA87-9FAADF100A5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62-4E61-BA87-9FAADF100A5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62-4E61-BA87-9FAADF100A5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62-4E61-BA87-9FAADF100A5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0.72608158220024721</c:v>
                </c:pt>
                <c:pt idx="1">
                  <c:v>0.21631644004944375</c:v>
                </c:pt>
                <c:pt idx="2">
                  <c:v>5.7601977750309022E-2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062-4E61-BA87-9FAADF100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62-4E61-BA87-9FAADF100A5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62-4E61-BA87-9FAADF100A5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62-4E61-BA87-9FAADF100A5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62-4E61-BA87-9FAADF100A5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62-4E61-BA87-9FAADF100A5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62-4E61-BA87-9FAADF100A5F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62-4E61-BA87-9FAADF100A5F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62-4E61-BA87-9FAADF100A5F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62-4E61-BA87-9FAADF100A5F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62-4E61-BA87-9FAADF100A5F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62-4E61-BA87-9FAADF100A5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62-4E61-BA87-9FAADF100A5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0.18906882591093122</c:v>
                </c:pt>
                <c:pt idx="1">
                  <c:v>1.3648648648648649</c:v>
                </c:pt>
                <c:pt idx="2">
                  <c:v>-0.93527777777777776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62-4E61-BA87-9FAADF100A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D5-44DE-98C6-9F563CCC5B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D5-44DE-98C6-9F563CCC5BB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D5-44DE-98C6-9F563CCC5BB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D5-44DE-98C6-9F563CCC5BB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D5-44DE-98C6-9F563CCC5BB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D5-44DE-98C6-9F563CCC5BB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D5-44DE-98C6-9F563CCC5BB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D5-44DE-98C6-9F563CCC5BB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D5-44DE-98C6-9F563CCC5BB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D5-44DE-98C6-9F563CCC5BB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D5-44DE-98C6-9F563CCC5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2937</c:v>
                </c:pt>
                <c:pt idx="1">
                  <c:v>875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D5-44DE-98C6-9F563CCC5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9A-451C-8987-7155FA55D42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9A-451C-8987-7155FA55D42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A-451C-8987-7155FA55D42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A-451C-8987-7155FA55D42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A-451C-8987-7155FA55D42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9A-451C-8987-7155FA55D42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A-451C-8987-7155FA55D42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9A-451C-8987-7155FA55D42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9A-451C-8987-7155FA55D42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9A-451C-8987-7155FA55D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B9A-451C-8987-7155FA55D42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9A-451C-8987-7155FA55D42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9A-451C-8987-7155FA55D42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9A-451C-8987-7155FA55D42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9A-451C-8987-7155FA55D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B9A-451C-8987-7155FA55D42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B9A-451C-8987-7155FA55D42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9A-451C-8987-7155FA55D42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9A-451C-8987-7155FA55D42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9A-451C-8987-7155FA55D42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9A-451C-8987-7155FA55D42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9A-451C-8987-7155FA55D42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9A-451C-8987-7155FA55D42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9A-451C-8987-7155FA55D42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9A-451C-8987-7155FA55D42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9A-451C-8987-7155FA55D42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9A-451C-8987-7155FA55D42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9A-451C-8987-7155FA55D42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9A-451C-8987-7155FA55D42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9A-451C-8987-7155FA55D42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9A-451C-8987-7155FA55D42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9A-451C-8987-7155FA55D42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9A-451C-8987-7155FA55D4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B9A-451C-8987-7155FA55D42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B9A-451C-8987-7155FA55D4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B9A-451C-8987-7155FA55D4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B9A-451C-8987-7155FA55D4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B9A-451C-8987-7155FA55D4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B9A-451C-8987-7155FA55D4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B9A-451C-8987-7155FA55D4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B9A-451C-8987-7155FA55D4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B9A-451C-8987-7155FA55D4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B9A-451C-8987-7155FA55D4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B9A-451C-8987-7155FA55D4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B9A-451C-8987-7155FA55D4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B9A-451C-8987-7155FA55D42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B9A-451C-8987-7155FA55D42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B9A-451C-8987-7155FA55D42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B9A-451C-8987-7155FA55D42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B9A-451C-8987-7155FA55D42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9A-451C-8987-7155FA55D42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B9A-451C-8987-7155FA55D42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9A-451C-8987-7155FA55D42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9A-451C-8987-7155FA55D42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9A-451C-8987-7155FA55D42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9A-451C-8987-7155FA55D42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9A-451C-8987-7155FA55D42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9A-451C-8987-7155FA55D42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B9A-451C-8987-7155FA55D42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B9A-451C-8987-7155FA55D42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B9A-451C-8987-7155FA55D42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B9A-451C-8987-7155FA55D42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B9A-451C-8987-7155FA55D42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B9A-451C-8987-7155FA55D42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B9A-451C-8987-7155FA55D42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B9A-451C-8987-7155FA55D4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B9A-451C-8987-7155FA55D42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B9A-451C-8987-7155FA55D42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B9A-451C-8987-7155FA55D42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B9A-451C-8987-7155FA55D42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B9A-451C-8987-7155FA55D42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B9A-451C-8987-7155FA55D42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B9A-451C-8987-7155FA55D42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B9A-451C-8987-7155FA55D42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B9A-451C-8987-7155FA55D42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B9A-451C-8987-7155FA55D42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B9A-451C-8987-7155FA55D42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B9A-451C-8987-7155FA55D42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B9A-451C-8987-7155FA55D42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B9A-451C-8987-7155FA55D42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B9A-451C-8987-7155FA55D42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B9A-451C-8987-7155FA55D42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B9A-451C-8987-7155FA55D4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B9A-451C-8987-7155FA55D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A7-4560-A6DC-3BEE152BEAE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A7-4560-A6DC-3BEE152BEAE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560-A6DC-3BEE152BEAE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560-A6DC-3BEE152BEAE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A7-4560-A6DC-3BEE152BE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5012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24-4F77-9C08-E636D08A9702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5970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24-4F77-9C08-E636D08A9702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3902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24-4F77-9C08-E636D08A9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-0.34639865996649921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24-4F77-9C08-E636D08A9702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0.96464771322620524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24-4F77-9C08-E636D08A9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740-4861-A226-3988D57CCF2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40-4861-A226-3988D57CCF2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40-4861-A226-3988D57CCF2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0-4861-A226-3988D57CCF2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40-4861-A226-3988D57CC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52-45E4-A7C5-01FD33EA11D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52-45E4-A7C5-01FD33EA11D7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52-45E4-A7C5-01FD33EA11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9">
                  <c:v>1083</c:v>
                </c:pt>
                <c:pt idx="10">
                  <c:v>1486</c:v>
                </c:pt>
                <c:pt idx="11">
                  <c:v>1085</c:v>
                </c:pt>
                <c:pt idx="12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52-45E4-A7C5-01FD33EA11D7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52-45E4-A7C5-01FD33EA11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52-45E4-A7C5-01FD33EA11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1034</c:v>
                </c:pt>
                <c:pt idx="1">
                  <c:v>1027</c:v>
                </c:pt>
                <c:pt idx="1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52-45E4-A7C5-01FD33EA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52-45E4-A7C5-01FD33EA11D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846</c:v>
                      </c:pt>
                      <c:pt idx="1">
                        <c:v>861</c:v>
                      </c:pt>
                      <c:pt idx="2">
                        <c:v>398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243</c:v>
                      </c:pt>
                      <c:pt idx="8">
                        <c:v>57</c:v>
                      </c:pt>
                      <c:pt idx="9">
                        <c:v>110</c:v>
                      </c:pt>
                      <c:pt idx="10">
                        <c:v>367</c:v>
                      </c:pt>
                      <c:pt idx="11">
                        <c:v>411</c:v>
                      </c:pt>
                      <c:pt idx="12">
                        <c:v>3374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52-45E4-A7C5-01FD33EA11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52-45E4-A7C5-01FD33EA11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52-45E4-A7C5-01FD33EA11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52-45E4-A7C5-01FD33EA11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52-45E4-A7C5-01FD33EA11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52-45E4-A7C5-01FD33EA11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52-45E4-A7C5-01FD33EA11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52-45E4-A7C5-01FD33EA11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52-45E4-A7C5-01FD33EA11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52-45E4-A7C5-01FD33EA11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52-45E4-A7C5-01FD33EA11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52-45E4-A7C5-01FD33EA11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52-45E4-A7C5-01FD33EA11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52-45E4-A7C5-01FD33EA11D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-0.12816188870151768</c:v>
                </c:pt>
                <c:pt idx="1">
                  <c:v>-0.15053763440860213</c:v>
                </c:pt>
                <c:pt idx="12">
                  <c:v>-0.1394572025052192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52-45E4-A7C5-01FD33EA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822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3-472B-9DD4-FBCE98B93BE2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2470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3-472B-9DD4-FBCE98B93BE2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2937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3-472B-9DD4-FBCE98B93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0.18906882591093122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3-472B-9DD4-FBCE98B93BE2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3-472B-9DD4-FBCE98B93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949-450F-9BD1-6B03DB1F0DC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49-450F-9BD1-6B03DB1F0DC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49-450F-9BD1-6B03DB1F0DC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49-450F-9BD1-6B03DB1F0DC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49-450F-9BD1-6B03DB1F0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4190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2-49EC-B0FE-C262EDD6BF2C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3500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2-49EC-B0FE-C262EDD6BF2C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965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32-49EC-B0FE-C262EDD6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-0.72428571428571431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32-49EC-B0FE-C262EDD6BF2C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0.87093862815884482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32-49EC-B0FE-C262EDD6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09-4E36-BDC3-0E51AF3D98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09-4E36-BDC3-0E51AF3D98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09-4E36-BDC3-0E51AF3D98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09-4E36-BDC3-0E51AF3D982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09-4E36-BDC3-0E51AF3D98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09-4E36-BDC3-0E51AF3D982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009-4E36-BDC3-0E51AF3D982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009-4E36-BDC3-0E51AF3D982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09-4E36-BDC3-0E51AF3D982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009-4E36-BDC3-0E51AF3D982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09-4E36-BDC3-0E51AF3D982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09-4E36-BDC3-0E51AF3D982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09-4E36-BDC3-0E51AF3D982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09-4E36-BDC3-0E51AF3D982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09-4E36-BDC3-0E51AF3D982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09-4E36-BDC3-0E51AF3D982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09-4E36-BDC3-0E51AF3D982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09-4E36-BDC3-0E51AF3D982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09-4E36-BDC3-0E51AF3D982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009-4E36-BDC3-0E51AF3D982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009-4E36-BDC3-0E51AF3D9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2E-4C51-BBE7-0874796A544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2E-4C51-BBE7-0874796A544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E-4C51-BBE7-0874796A544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E-4C51-BBE7-0874796A544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E-4C51-BBE7-0874796A544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E-4C51-BBE7-0874796A544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2E-4C51-BBE7-0874796A544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E-4C51-BBE7-0874796A544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2E-4C51-BBE7-0874796A544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2E-4C51-BBE7-0874796A5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42E-4C51-BBE7-0874796A544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2E-4C51-BBE7-0874796A544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2E-4C51-BBE7-0874796A544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2E-4C51-BBE7-0874796A544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2E-4C51-BBE7-0874796A5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42E-4C51-BBE7-0874796A544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42E-4C51-BBE7-0874796A544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2E-4C51-BBE7-0874796A544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2E-4C51-BBE7-0874796A544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2E-4C51-BBE7-0874796A544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2E-4C51-BBE7-0874796A544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2E-4C51-BBE7-0874796A544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2E-4C51-BBE7-0874796A544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2E-4C51-BBE7-0874796A544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2E-4C51-BBE7-0874796A544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2E-4C51-BBE7-0874796A544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2E-4C51-BBE7-0874796A544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2E-4C51-BBE7-0874796A544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2E-4C51-BBE7-0874796A544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2E-4C51-BBE7-0874796A544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2E-4C51-BBE7-0874796A544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2E-4C51-BBE7-0874796A544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2E-4C51-BBE7-0874796A54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42E-4C51-BBE7-0874796A544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2E-4C51-BBE7-0874796A54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42E-4C51-BBE7-0874796A54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42E-4C51-BBE7-0874796A54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42E-4C51-BBE7-0874796A54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42E-4C51-BBE7-0874796A54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42E-4C51-BBE7-0874796A54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42E-4C51-BBE7-0874796A54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42E-4C51-BBE7-0874796A54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42E-4C51-BBE7-0874796A54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42E-4C51-BBE7-0874796A54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42E-4C51-BBE7-0874796A54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42E-4C51-BBE7-0874796A54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42E-4C51-BBE7-0874796A54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42E-4C51-BBE7-0874796A54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42E-4C51-BBE7-0874796A544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42E-4C51-BBE7-0874796A544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2E-4C51-BBE7-0874796A544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42E-4C51-BBE7-0874796A544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42E-4C51-BBE7-0874796A544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42E-4C51-BBE7-0874796A544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42E-4C51-BBE7-0874796A544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42E-4C51-BBE7-0874796A544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42E-4C51-BBE7-0874796A544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42E-4C51-BBE7-0874796A544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42E-4C51-BBE7-0874796A544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42E-4C51-BBE7-0874796A544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42E-4C51-BBE7-0874796A544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42E-4C51-BBE7-0874796A544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42E-4C51-BBE7-0874796A544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42E-4C51-BBE7-0874796A544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42E-4C51-BBE7-0874796A544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42E-4C51-BBE7-0874796A54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42E-4C51-BBE7-0874796A544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42E-4C51-BBE7-0874796A544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42E-4C51-BBE7-0874796A544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42E-4C51-BBE7-0874796A544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42E-4C51-BBE7-0874796A544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42E-4C51-BBE7-0874796A544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42E-4C51-BBE7-0874796A544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42E-4C51-BBE7-0874796A544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42E-4C51-BBE7-0874796A544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42E-4C51-BBE7-0874796A544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42E-4C51-BBE7-0874796A544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42E-4C51-BBE7-0874796A544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42E-4C51-BBE7-0874796A544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42E-4C51-BBE7-0874796A544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42E-4C51-BBE7-0874796A544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42E-4C51-BBE7-0874796A544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42E-4C51-BBE7-0874796A54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42E-4C51-BBE7-0874796A5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15183</c:v>
                </c:pt>
                <c:pt idx="1">
                  <c:v>9914</c:v>
                </c:pt>
                <c:pt idx="2">
                  <c:v>5084</c:v>
                </c:pt>
                <c:pt idx="3">
                  <c:v>36926</c:v>
                </c:pt>
                <c:pt idx="4">
                  <c:v>5039</c:v>
                </c:pt>
                <c:pt idx="5">
                  <c:v>22535</c:v>
                </c:pt>
                <c:pt idx="6">
                  <c:v>6143</c:v>
                </c:pt>
                <c:pt idx="7">
                  <c:v>2795</c:v>
                </c:pt>
                <c:pt idx="8">
                  <c:v>5075</c:v>
                </c:pt>
                <c:pt idx="9">
                  <c:v>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7-411E-A5E2-1C12314FE323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14733</c:v>
                </c:pt>
                <c:pt idx="1">
                  <c:v>9334</c:v>
                </c:pt>
                <c:pt idx="2">
                  <c:v>1520</c:v>
                </c:pt>
                <c:pt idx="3">
                  <c:v>35870</c:v>
                </c:pt>
                <c:pt idx="4">
                  <c:v>4298</c:v>
                </c:pt>
                <c:pt idx="5">
                  <c:v>23780</c:v>
                </c:pt>
                <c:pt idx="6">
                  <c:v>4344</c:v>
                </c:pt>
                <c:pt idx="7">
                  <c:v>2375</c:v>
                </c:pt>
                <c:pt idx="8">
                  <c:v>6440</c:v>
                </c:pt>
                <c:pt idx="9">
                  <c:v>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7-411E-A5E2-1C12314FE323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F7-411E-A5E2-1C12314FE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-0.15102151632389871</c:v>
                </c:pt>
                <c:pt idx="1">
                  <c:v>0.1961645596743089</c:v>
                </c:pt>
                <c:pt idx="2">
                  <c:v>-3.092105263157896E-2</c:v>
                </c:pt>
                <c:pt idx="3">
                  <c:v>4.9930303875104443E-2</c:v>
                </c:pt>
                <c:pt idx="4">
                  <c:v>0.17519776640297824</c:v>
                </c:pt>
                <c:pt idx="5">
                  <c:v>6.728343145500415E-2</c:v>
                </c:pt>
                <c:pt idx="6">
                  <c:v>1.5653775322283625E-2</c:v>
                </c:pt>
                <c:pt idx="7">
                  <c:v>-0.359578947368421</c:v>
                </c:pt>
                <c:pt idx="8">
                  <c:v>-0.37189440993788825</c:v>
                </c:pt>
                <c:pt idx="9">
                  <c:v>-0.19982305358948438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F7-411E-A5E2-1C12314FE323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0.11417930203474308</c:v>
                </c:pt>
                <c:pt idx="1">
                  <c:v>0.1019197239541019</c:v>
                </c:pt>
                <c:pt idx="2">
                  <c:v>1.3446283330442642E-2</c:v>
                </c:pt>
                <c:pt idx="3">
                  <c:v>0.34378851086748152</c:v>
                </c:pt>
                <c:pt idx="4">
                  <c:v>4.6108063205747306E-2</c:v>
                </c:pt>
                <c:pt idx="5">
                  <c:v>0.23168137876893022</c:v>
                </c:pt>
                <c:pt idx="6">
                  <c:v>4.0274950477877075E-2</c:v>
                </c:pt>
                <c:pt idx="7">
                  <c:v>1.3884451422677024E-2</c:v>
                </c:pt>
                <c:pt idx="8">
                  <c:v>3.6924790272668352E-2</c:v>
                </c:pt>
                <c:pt idx="9">
                  <c:v>5.7792545665330861E-2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F7-411E-A5E2-1C12314FE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C0-43E7-82BF-8289AE92C5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C0-43E7-82BF-8289AE92C5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AC0-43E7-82BF-8289AE92C5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AC0-43E7-82BF-8289AE92C57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AC0-43E7-82BF-8289AE92C5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AC0-43E7-82BF-8289AE92C57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AC0-43E7-82BF-8289AE92C57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AC0-43E7-82BF-8289AE92C57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AC0-43E7-82BF-8289AE92C57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AC0-43E7-82BF-8289AE92C57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C0-43E7-82BF-8289AE92C57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0-43E7-82BF-8289AE92C57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C0-43E7-82BF-8289AE92C57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0-43E7-82BF-8289AE92C57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0-43E7-82BF-8289AE92C57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0-43E7-82BF-8289AE92C57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0-43E7-82BF-8289AE92C57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0-43E7-82BF-8289AE92C57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0-43E7-82BF-8289AE92C57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AC0-43E7-82BF-8289AE92C57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AC0-43E7-82BF-8289AE92C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34-482C-8968-5FE24F5C14D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4-482C-8968-5FE24F5C14D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4-482C-8968-5FE24F5C14D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4-482C-8968-5FE24F5C14D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4-482C-8968-5FE24F5C14D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4-482C-8968-5FE24F5C14D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4-482C-8968-5FE24F5C14D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34-482C-8968-5FE24F5C14D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34-482C-8968-5FE24F5C14D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34-482C-8968-5FE24F5C1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B34-482C-8968-5FE24F5C14D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34-482C-8968-5FE24F5C14D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34-482C-8968-5FE24F5C14D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34-482C-8968-5FE24F5C14D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4-482C-8968-5FE24F5C1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B34-482C-8968-5FE24F5C14D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B34-482C-8968-5FE24F5C14D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34-482C-8968-5FE24F5C14D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34-482C-8968-5FE24F5C14D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34-482C-8968-5FE24F5C14D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34-482C-8968-5FE24F5C14D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34-482C-8968-5FE24F5C14D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34-482C-8968-5FE24F5C14D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34-482C-8968-5FE24F5C14D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34-482C-8968-5FE24F5C14D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34-482C-8968-5FE24F5C14D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34-482C-8968-5FE24F5C14D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34-482C-8968-5FE24F5C14D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34-482C-8968-5FE24F5C14D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34-482C-8968-5FE24F5C14D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34-482C-8968-5FE24F5C14D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34-482C-8968-5FE24F5C14D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34-482C-8968-5FE24F5C14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B34-482C-8968-5FE24F5C14D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B34-482C-8968-5FE24F5C14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B34-482C-8968-5FE24F5C14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B34-482C-8968-5FE24F5C14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B34-482C-8968-5FE24F5C14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B34-482C-8968-5FE24F5C14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B34-482C-8968-5FE24F5C14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B34-482C-8968-5FE24F5C14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B34-482C-8968-5FE24F5C14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B34-482C-8968-5FE24F5C14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B34-482C-8968-5FE24F5C14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B34-482C-8968-5FE24F5C14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B34-482C-8968-5FE24F5C14D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B34-482C-8968-5FE24F5C14D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B34-482C-8968-5FE24F5C14D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B34-482C-8968-5FE24F5C14D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B34-482C-8968-5FE24F5C14D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34-482C-8968-5FE24F5C14D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B34-482C-8968-5FE24F5C14D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B34-482C-8968-5FE24F5C14D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B34-482C-8968-5FE24F5C14D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B34-482C-8968-5FE24F5C14D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B34-482C-8968-5FE24F5C14D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B34-482C-8968-5FE24F5C14D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B34-482C-8968-5FE24F5C14D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B34-482C-8968-5FE24F5C14D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B34-482C-8968-5FE24F5C14D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B34-482C-8968-5FE24F5C14D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B34-482C-8968-5FE24F5C14D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B34-482C-8968-5FE24F5C14D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B34-482C-8968-5FE24F5C14D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B34-482C-8968-5FE24F5C14D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B34-482C-8968-5FE24F5C14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B34-482C-8968-5FE24F5C14D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B34-482C-8968-5FE24F5C14D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B34-482C-8968-5FE24F5C14D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B34-482C-8968-5FE24F5C14D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B34-482C-8968-5FE24F5C14D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B34-482C-8968-5FE24F5C14D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B34-482C-8968-5FE24F5C14D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B34-482C-8968-5FE24F5C14D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B34-482C-8968-5FE24F5C14D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B34-482C-8968-5FE24F5C14D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B34-482C-8968-5FE24F5C14D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B34-482C-8968-5FE24F5C14D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B34-482C-8968-5FE24F5C14D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B34-482C-8968-5FE24F5C14D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B34-482C-8968-5FE24F5C14D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B34-482C-8968-5FE24F5C14D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B34-482C-8968-5FE24F5C14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B34-482C-8968-5FE24F5C1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8966</c:v>
                </c:pt>
                <c:pt idx="1">
                  <c:v>7095</c:v>
                </c:pt>
                <c:pt idx="2">
                  <c:v>1196</c:v>
                </c:pt>
                <c:pt idx="3">
                  <c:v>30272</c:v>
                </c:pt>
                <c:pt idx="4">
                  <c:v>3621</c:v>
                </c:pt>
                <c:pt idx="5">
                  <c:v>11895</c:v>
                </c:pt>
                <c:pt idx="6">
                  <c:v>4169</c:v>
                </c:pt>
                <c:pt idx="7">
                  <c:v>1231</c:v>
                </c:pt>
                <c:pt idx="8">
                  <c:v>872</c:v>
                </c:pt>
                <c:pt idx="9">
                  <c:v>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A-43F2-84EE-9BE4FDE25724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9749</c:v>
                </c:pt>
                <c:pt idx="1">
                  <c:v>6395</c:v>
                </c:pt>
                <c:pt idx="2">
                  <c:v>871</c:v>
                </c:pt>
                <c:pt idx="3">
                  <c:v>29034</c:v>
                </c:pt>
                <c:pt idx="4">
                  <c:v>3086</c:v>
                </c:pt>
                <c:pt idx="5">
                  <c:v>13372</c:v>
                </c:pt>
                <c:pt idx="6">
                  <c:v>3297</c:v>
                </c:pt>
                <c:pt idx="7">
                  <c:v>934</c:v>
                </c:pt>
                <c:pt idx="8">
                  <c:v>2470</c:v>
                </c:pt>
                <c:pt idx="9">
                  <c:v>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A-43F2-84EE-9BE4FDE25724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A-43F2-84EE-9BE4FDE25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-0.1956098061339625</c:v>
                </c:pt>
                <c:pt idx="1">
                  <c:v>0.14261141516810016</c:v>
                </c:pt>
                <c:pt idx="2">
                  <c:v>-0.17910447761194026</c:v>
                </c:pt>
                <c:pt idx="3">
                  <c:v>4.6703864434800568E-2</c:v>
                </c:pt>
                <c:pt idx="4">
                  <c:v>0.22585871678548286</c:v>
                </c:pt>
                <c:pt idx="5">
                  <c:v>7.6278791504636567E-2</c:v>
                </c:pt>
                <c:pt idx="6">
                  <c:v>-5.2775250227479531E-2</c:v>
                </c:pt>
                <c:pt idx="7">
                  <c:v>7.3875802997858564E-2</c:v>
                </c:pt>
                <c:pt idx="8">
                  <c:v>0.18906882591093122</c:v>
                </c:pt>
                <c:pt idx="9">
                  <c:v>0.13363028953229406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A-43F2-84EE-9BE4FDE25724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0.10665324774235665</c:v>
                </c:pt>
                <c:pt idx="1">
                  <c:v>9.937710804047438E-2</c:v>
                </c:pt>
                <c:pt idx="2">
                  <c:v>9.7241867043847234E-3</c:v>
                </c:pt>
                <c:pt idx="3">
                  <c:v>0.41331193558916329</c:v>
                </c:pt>
                <c:pt idx="4">
                  <c:v>5.144978783592645E-2</c:v>
                </c:pt>
                <c:pt idx="5">
                  <c:v>0.19573495811119573</c:v>
                </c:pt>
                <c:pt idx="6">
                  <c:v>4.2473615493417473E-2</c:v>
                </c:pt>
                <c:pt idx="7">
                  <c:v>1.3641061908388642E-2</c:v>
                </c:pt>
                <c:pt idx="8">
                  <c:v>3.9943966924164943E-2</c:v>
                </c:pt>
                <c:pt idx="9">
                  <c:v>2.7690131650527691E-2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A-43F2-84EE-9BE4FDE25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79-4A18-971B-6AE61F2D9A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79-4A18-971B-6AE61F2D9A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79-4A18-971B-6AE61F2D9A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179-4A18-971B-6AE61F2D9A5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179-4A18-971B-6AE61F2D9A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179-4A18-971B-6AE61F2D9A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179-4A18-971B-6AE61F2D9A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179-4A18-971B-6AE61F2D9A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179-4A18-971B-6AE61F2D9A5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179-4A18-971B-6AE61F2D9A5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79-4A18-971B-6AE61F2D9A5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79-4A18-971B-6AE61F2D9A5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79-4A18-971B-6AE61F2D9A5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79-4A18-971B-6AE61F2D9A5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79-4A18-971B-6AE61F2D9A5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79-4A18-971B-6AE61F2D9A5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79-4A18-971B-6AE61F2D9A5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79-4A18-971B-6AE61F2D9A5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79-4A18-971B-6AE61F2D9A5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179-4A18-971B-6AE61F2D9A5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79-4A18-971B-6AE61F2D9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E6-4240-868F-9E78B3C0BA0C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6-4240-868F-9E78B3C0BA0C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E6-4240-868F-9E78B3C0BA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9">
                  <c:v>3943</c:v>
                </c:pt>
                <c:pt idx="10">
                  <c:v>597</c:v>
                </c:pt>
                <c:pt idx="11">
                  <c:v>700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E6-4240-868F-9E78B3C0BA0C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E6-4240-868F-9E78B3C0BA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E6-4240-868F-9E78B3C0BA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658</c:v>
                </c:pt>
                <c:pt idx="1">
                  <c:v>917</c:v>
                </c:pt>
                <c:pt idx="12">
                  <c:v>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E6-4240-868F-9E78B3C0B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E6-4240-868F-9E78B3C0BA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1284</c:v>
                      </c:pt>
                      <c:pt idx="1">
                        <c:v>1017</c:v>
                      </c:pt>
                      <c:pt idx="2">
                        <c:v>164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133</c:v>
                      </c:pt>
                      <c:pt idx="9">
                        <c:v>209</c:v>
                      </c:pt>
                      <c:pt idx="10">
                        <c:v>55</c:v>
                      </c:pt>
                      <c:pt idx="11">
                        <c:v>523</c:v>
                      </c:pt>
                      <c:pt idx="12">
                        <c:v>3449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E6-4240-868F-9E78B3C0BA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E6-4240-868F-9E78B3C0BA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E6-4240-868F-9E78B3C0BA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E6-4240-868F-9E78B3C0BA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E6-4240-868F-9E78B3C0BA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E6-4240-868F-9E78B3C0BA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E6-4240-868F-9E78B3C0BA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E6-4240-868F-9E78B3C0BA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E6-4240-868F-9E78B3C0BA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E6-4240-868F-9E78B3C0BA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E6-4240-868F-9E78B3C0BA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E6-4240-868F-9E78B3C0BA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E6-4240-868F-9E78B3C0BA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E6-4240-868F-9E78B3C0BA0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0.57793764988009588</c:v>
                </c:pt>
                <c:pt idx="1">
                  <c:v>-0.65783582089552239</c:v>
                </c:pt>
                <c:pt idx="12">
                  <c:v>-0.49144333225702297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E6-4240-868F-9E78B3C0B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AA-4B3F-9B14-698EA11A7A1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AA-4B3F-9B14-698EA11A7A1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A-4B3F-9B14-698EA11A7A1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AA-4B3F-9B14-698EA11A7A1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AA-4B3F-9B14-698EA11A7A1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AA-4B3F-9B14-698EA11A7A1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AA-4B3F-9B14-698EA11A7A1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AA-4B3F-9B14-698EA11A7A1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AA-4B3F-9B14-698EA11A7A1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AA-4B3F-9B14-698EA11A7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EAA-4B3F-9B14-698EA11A7A1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AA-4B3F-9B14-698EA11A7A1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AA-4B3F-9B14-698EA11A7A1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AA-4B3F-9B14-698EA11A7A1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AA-4B3F-9B14-698EA11A7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EAA-4B3F-9B14-698EA11A7A1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EAA-4B3F-9B14-698EA11A7A1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AA-4B3F-9B14-698EA11A7A1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AA-4B3F-9B14-698EA11A7A1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AA-4B3F-9B14-698EA11A7A1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AA-4B3F-9B14-698EA11A7A1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AA-4B3F-9B14-698EA11A7A1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AA-4B3F-9B14-698EA11A7A1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AA-4B3F-9B14-698EA11A7A1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AA-4B3F-9B14-698EA11A7A1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AA-4B3F-9B14-698EA11A7A1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AA-4B3F-9B14-698EA11A7A1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AA-4B3F-9B14-698EA11A7A1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AA-4B3F-9B14-698EA11A7A1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AA-4B3F-9B14-698EA11A7A1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AA-4B3F-9B14-698EA11A7A1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AA-4B3F-9B14-698EA11A7A1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AA-4B3F-9B14-698EA11A7A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EAA-4B3F-9B14-698EA11A7A1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AA-4B3F-9B14-698EA11A7A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EAA-4B3F-9B14-698EA11A7A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EAA-4B3F-9B14-698EA11A7A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EAA-4B3F-9B14-698EA11A7A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EAA-4B3F-9B14-698EA11A7A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EAA-4B3F-9B14-698EA11A7A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EAA-4B3F-9B14-698EA11A7A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EAA-4B3F-9B14-698EA11A7A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EAA-4B3F-9B14-698EA11A7A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EAA-4B3F-9B14-698EA11A7A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EAA-4B3F-9B14-698EA11A7A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EAA-4B3F-9B14-698EA11A7A1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EAA-4B3F-9B14-698EA11A7A1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EAA-4B3F-9B14-698EA11A7A1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EAA-4B3F-9B14-698EA11A7A1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EAA-4B3F-9B14-698EA11A7A1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AA-4B3F-9B14-698EA11A7A1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AA-4B3F-9B14-698EA11A7A1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AA-4B3F-9B14-698EA11A7A1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AA-4B3F-9B14-698EA11A7A1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AA-4B3F-9B14-698EA11A7A1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AA-4B3F-9B14-698EA11A7A1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AA-4B3F-9B14-698EA11A7A1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AA-4B3F-9B14-698EA11A7A1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AA-4B3F-9B14-698EA11A7A1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AA-4B3F-9B14-698EA11A7A1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EAA-4B3F-9B14-698EA11A7A1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EAA-4B3F-9B14-698EA11A7A1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AA-4B3F-9B14-698EA11A7A1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EAA-4B3F-9B14-698EA11A7A1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AA-4B3F-9B14-698EA11A7A1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EAA-4B3F-9B14-698EA11A7A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EAA-4B3F-9B14-698EA11A7A1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EAA-4B3F-9B14-698EA11A7A1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EAA-4B3F-9B14-698EA11A7A1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EAA-4B3F-9B14-698EA11A7A1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EAA-4B3F-9B14-698EA11A7A1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EAA-4B3F-9B14-698EA11A7A1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EAA-4B3F-9B14-698EA11A7A1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EAA-4B3F-9B14-698EA11A7A1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EAA-4B3F-9B14-698EA11A7A1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EAA-4B3F-9B14-698EA11A7A1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EAA-4B3F-9B14-698EA11A7A1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EAA-4B3F-9B14-698EA11A7A1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EAA-4B3F-9B14-698EA11A7A1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EAA-4B3F-9B14-698EA11A7A1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EAA-4B3F-9B14-698EA11A7A1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EAA-4B3F-9B14-698EA11A7A1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EAA-4B3F-9B14-698EA11A7A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EAA-4B3F-9B14-698EA11A7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6217</c:v>
                </c:pt>
                <c:pt idx="1">
                  <c:v>2819</c:v>
                </c:pt>
                <c:pt idx="2">
                  <c:v>3888</c:v>
                </c:pt>
                <c:pt idx="3">
                  <c:v>6654</c:v>
                </c:pt>
                <c:pt idx="4">
                  <c:v>1418</c:v>
                </c:pt>
                <c:pt idx="5">
                  <c:v>10640</c:v>
                </c:pt>
                <c:pt idx="6">
                  <c:v>1974</c:v>
                </c:pt>
                <c:pt idx="7">
                  <c:v>1564</c:v>
                </c:pt>
                <c:pt idx="8">
                  <c:v>4203</c:v>
                </c:pt>
                <c:pt idx="9">
                  <c:v>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C-420D-893E-A5F56947DBA5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4984</c:v>
                </c:pt>
                <c:pt idx="1">
                  <c:v>2939</c:v>
                </c:pt>
                <c:pt idx="2">
                  <c:v>649</c:v>
                </c:pt>
                <c:pt idx="3">
                  <c:v>6836</c:v>
                </c:pt>
                <c:pt idx="4">
                  <c:v>1212</c:v>
                </c:pt>
                <c:pt idx="5">
                  <c:v>10408</c:v>
                </c:pt>
                <c:pt idx="6">
                  <c:v>1047</c:v>
                </c:pt>
                <c:pt idx="7">
                  <c:v>1441</c:v>
                </c:pt>
                <c:pt idx="8">
                  <c:v>3970</c:v>
                </c:pt>
                <c:pt idx="9">
                  <c:v>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C-420D-893E-A5F56947DBA5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C-420D-893E-A5F56947D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-6.3804173354735205E-2</c:v>
                </c:pt>
                <c:pt idx="1">
                  <c:v>0.31269139162980597</c:v>
                </c:pt>
                <c:pt idx="2">
                  <c:v>0.16795069337442214</c:v>
                </c:pt>
                <c:pt idx="3">
                  <c:v>6.3633703920421336E-2</c:v>
                </c:pt>
                <c:pt idx="4">
                  <c:v>4.6204620462046098E-2</c:v>
                </c:pt>
                <c:pt idx="5">
                  <c:v>5.5726364335126899E-2</c:v>
                </c:pt>
                <c:pt idx="6">
                  <c:v>0.23113658070678134</c:v>
                </c:pt>
                <c:pt idx="7">
                  <c:v>-0.64052741151977788</c:v>
                </c:pt>
                <c:pt idx="8">
                  <c:v>-0.72090680100755666</c:v>
                </c:pt>
                <c:pt idx="9">
                  <c:v>-0.29774362328319159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C-420D-893E-A5F56947DBA5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0.12954274133096422</c:v>
                </c:pt>
                <c:pt idx="1">
                  <c:v>0.10711013631694384</c:v>
                </c:pt>
                <c:pt idx="2">
                  <c:v>2.1044448763152781E-2</c:v>
                </c:pt>
                <c:pt idx="3">
                  <c:v>0.20186568200116606</c:v>
                </c:pt>
                <c:pt idx="4">
                  <c:v>3.5203642522002275E-2</c:v>
                </c:pt>
                <c:pt idx="5">
                  <c:v>0.30506121769066324</c:v>
                </c:pt>
                <c:pt idx="6">
                  <c:v>3.5786668147366668E-2</c:v>
                </c:pt>
                <c:pt idx="7">
                  <c:v>1.4381298758988312E-2</c:v>
                </c:pt>
                <c:pt idx="8">
                  <c:v>3.0761542519225964E-2</c:v>
                </c:pt>
                <c:pt idx="9">
                  <c:v>0.11924262194952664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2C-420D-893E-A5F56947D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61312</c:v>
                </c:pt>
                <c:pt idx="1">
                  <c:v>47068</c:v>
                </c:pt>
                <c:pt idx="2">
                  <c:v>32375</c:v>
                </c:pt>
                <c:pt idx="3">
                  <c:v>26311</c:v>
                </c:pt>
                <c:pt idx="4">
                  <c:v>24273</c:v>
                </c:pt>
                <c:pt idx="5">
                  <c:v>41904</c:v>
                </c:pt>
                <c:pt idx="6">
                  <c:v>35089</c:v>
                </c:pt>
                <c:pt idx="7">
                  <c:v>24461</c:v>
                </c:pt>
                <c:pt idx="8">
                  <c:v>23284</c:v>
                </c:pt>
                <c:pt idx="9">
                  <c:v>27441</c:v>
                </c:pt>
                <c:pt idx="10">
                  <c:v>32508</c:v>
                </c:pt>
                <c:pt idx="11">
                  <c:v>33861</c:v>
                </c:pt>
                <c:pt idx="12">
                  <c:v>36175</c:v>
                </c:pt>
                <c:pt idx="13">
                  <c:v>27904</c:v>
                </c:pt>
                <c:pt idx="14">
                  <c:v>34345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4-4734-9183-9D6BE7194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0.30262598793235318</c:v>
                </c:pt>
                <c:pt idx="1">
                  <c:v>0.45383783783783782</c:v>
                </c:pt>
                <c:pt idx="2">
                  <c:v>0.23047394625821904</c:v>
                </c:pt>
                <c:pt idx="3">
                  <c:v>8.396160342767689E-2</c:v>
                </c:pt>
                <c:pt idx="4">
                  <c:v>-0.42074742268041232</c:v>
                </c:pt>
                <c:pt idx="5">
                  <c:v>0.19422041095500009</c:v>
                </c:pt>
                <c:pt idx="6">
                  <c:v>0.43448755161277131</c:v>
                </c:pt>
                <c:pt idx="7">
                  <c:v>5.0549733722728085E-2</c:v>
                </c:pt>
                <c:pt idx="8">
                  <c:v>-0.15148864837287268</c:v>
                </c:pt>
                <c:pt idx="9">
                  <c:v>-0.15586932447397561</c:v>
                </c:pt>
                <c:pt idx="10">
                  <c:v>-3.99574731992558E-2</c:v>
                </c:pt>
                <c:pt idx="11">
                  <c:v>-6.3966827919834102E-2</c:v>
                </c:pt>
                <c:pt idx="12">
                  <c:v>0.29640911697247696</c:v>
                </c:pt>
                <c:pt idx="13">
                  <c:v>-0.18753821516960256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24-4734-9183-9D6BE7194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23750</c:v>
                </c:pt>
                <c:pt idx="1">
                  <c:v>15069</c:v>
                </c:pt>
                <c:pt idx="2">
                  <c:v>9037</c:v>
                </c:pt>
                <c:pt idx="3">
                  <c:v>4744</c:v>
                </c:pt>
                <c:pt idx="4">
                  <c:v>15343</c:v>
                </c:pt>
                <c:pt idx="5">
                  <c:v>19152</c:v>
                </c:pt>
                <c:pt idx="6">
                  <c:v>15406</c:v>
                </c:pt>
                <c:pt idx="7">
                  <c:v>11401</c:v>
                </c:pt>
                <c:pt idx="8">
                  <c:v>12632</c:v>
                </c:pt>
                <c:pt idx="9">
                  <c:v>17216</c:v>
                </c:pt>
                <c:pt idx="10">
                  <c:v>20614</c:v>
                </c:pt>
                <c:pt idx="11">
                  <c:v>18710</c:v>
                </c:pt>
                <c:pt idx="12">
                  <c:v>23030</c:v>
                </c:pt>
                <c:pt idx="13">
                  <c:v>17816</c:v>
                </c:pt>
                <c:pt idx="14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5-41D8-AFA4-AA3D839BE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0.57608334992368437</c:v>
                </c:pt>
                <c:pt idx="1">
                  <c:v>0.66747814540223516</c:v>
                </c:pt>
                <c:pt idx="2">
                  <c:v>0.9049325463743676</c:v>
                </c:pt>
                <c:pt idx="3">
                  <c:v>-0.69080362380238547</c:v>
                </c:pt>
                <c:pt idx="4">
                  <c:v>-0.19888262322472849</c:v>
                </c:pt>
                <c:pt idx="5">
                  <c:v>0.24315201869401526</c:v>
                </c:pt>
                <c:pt idx="6">
                  <c:v>0.35128497500219269</c:v>
                </c:pt>
                <c:pt idx="7">
                  <c:v>-9.7450918302723233E-2</c:v>
                </c:pt>
                <c:pt idx="8">
                  <c:v>-0.26626394052044611</c:v>
                </c:pt>
                <c:pt idx="9">
                  <c:v>-0.16483942951392261</c:v>
                </c:pt>
                <c:pt idx="10">
                  <c:v>0.10176376269374665</c:v>
                </c:pt>
                <c:pt idx="11">
                  <c:v>-0.18758141554494134</c:v>
                </c:pt>
                <c:pt idx="12">
                  <c:v>0.29265828468792088</c:v>
                </c:pt>
                <c:pt idx="13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35-41D8-AFA4-AA3D839BE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37562</c:v>
                </c:pt>
                <c:pt idx="1">
                  <c:v>31999</c:v>
                </c:pt>
                <c:pt idx="2">
                  <c:v>23338</c:v>
                </c:pt>
                <c:pt idx="3">
                  <c:v>21567</c:v>
                </c:pt>
                <c:pt idx="4">
                  <c:v>8930</c:v>
                </c:pt>
                <c:pt idx="5">
                  <c:v>22752</c:v>
                </c:pt>
                <c:pt idx="6">
                  <c:v>19683</c:v>
                </c:pt>
                <c:pt idx="7">
                  <c:v>13060</c:v>
                </c:pt>
                <c:pt idx="8">
                  <c:v>10652</c:v>
                </c:pt>
                <c:pt idx="9">
                  <c:v>10225</c:v>
                </c:pt>
                <c:pt idx="10">
                  <c:v>11894</c:v>
                </c:pt>
                <c:pt idx="11">
                  <c:v>15151</c:v>
                </c:pt>
                <c:pt idx="12">
                  <c:v>13145</c:v>
                </c:pt>
                <c:pt idx="13">
                  <c:v>10088</c:v>
                </c:pt>
                <c:pt idx="14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5-4149-8E89-B4372FE5A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0.17384918278696215</c:v>
                </c:pt>
                <c:pt idx="1">
                  <c:v>0.37111149198731685</c:v>
                </c:pt>
                <c:pt idx="2">
                  <c:v>8.2116196040246781E-2</c:v>
                </c:pt>
                <c:pt idx="3">
                  <c:v>1.41511758118701</c:v>
                </c:pt>
                <c:pt idx="4">
                  <c:v>-0.60750703234880454</c:v>
                </c:pt>
                <c:pt idx="5">
                  <c:v>0.15592135345221769</c:v>
                </c:pt>
                <c:pt idx="6">
                  <c:v>0.50712098009188367</c:v>
                </c:pt>
                <c:pt idx="7">
                  <c:v>0.2260608336462635</c:v>
                </c:pt>
                <c:pt idx="8">
                  <c:v>4.1760391198043978E-2</c:v>
                </c:pt>
                <c:pt idx="9">
                  <c:v>-0.14032285185807969</c:v>
                </c:pt>
                <c:pt idx="10">
                  <c:v>-0.21496930895650457</c:v>
                </c:pt>
                <c:pt idx="11">
                  <c:v>0.15260555344237359</c:v>
                </c:pt>
                <c:pt idx="12">
                  <c:v>0.30303330689928631</c:v>
                </c:pt>
                <c:pt idx="13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5-4149-8E89-B4372FE5A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05-458D-8FC3-BBB6E69F26A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5-458D-8FC3-BBB6E69F26A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05-458D-8FC3-BBB6E69F26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5-458D-8FC3-BBB6E69F26A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05-458D-8FC3-BBB6E69F26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05-458D-8FC3-BBB6E69F26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12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05-458D-8FC3-BBB6E69F2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05-458D-8FC3-BBB6E69F26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05-458D-8FC3-BBB6E69F26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05-458D-8FC3-BBB6E69F26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05-458D-8FC3-BBB6E69F26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05-458D-8FC3-BBB6E69F26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05-458D-8FC3-BBB6E69F26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05-458D-8FC3-BBB6E69F26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05-458D-8FC3-BBB6E69F26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05-458D-8FC3-BBB6E69F26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05-458D-8FC3-BBB6E69F26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05-458D-8FC3-BBB6E69F26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05-458D-8FC3-BBB6E69F26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05-458D-8FC3-BBB6E69F26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05-458D-8FC3-BBB6E69F26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05-458D-8FC3-BBB6E69F26A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12">
                  <c:v>-0.21912350597609564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05-458D-8FC3-BBB6E69F2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6.png"/><Relationship Id="rId5" Type="http://schemas.openxmlformats.org/officeDocument/2006/relationships/chart" Target="../charts/chart66.xml"/><Relationship Id="rId4" Type="http://schemas.openxmlformats.org/officeDocument/2006/relationships/image" Target="../media/image5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3" Type="http://schemas.openxmlformats.org/officeDocument/2006/relationships/image" Target="../media/image3.png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6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4" Type="http://schemas.openxmlformats.org/officeDocument/2006/relationships/image" Target="../media/image2.png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3.xml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10" Type="http://schemas.openxmlformats.org/officeDocument/2006/relationships/chart" Target="../charts/chart47.xml"/><Relationship Id="rId4" Type="http://schemas.openxmlformats.org/officeDocument/2006/relationships/image" Target="../media/image2.png"/><Relationship Id="rId9" Type="http://schemas.openxmlformats.org/officeDocument/2006/relationships/chart" Target="../charts/chart46.xml"/><Relationship Id="rId14" Type="http://schemas.openxmlformats.org/officeDocument/2006/relationships/chart" Target="../charts/chart5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image" Target="../media/image3.png"/><Relationship Id="rId7" Type="http://schemas.openxmlformats.org/officeDocument/2006/relationships/chart" Target="../charts/chart5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61.xml"/><Relationship Id="rId7" Type="http://schemas.openxmlformats.org/officeDocument/2006/relationships/chart" Target="../charts/chart62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80AA7A-5659-4C6F-9113-E543DE491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4EAA26-F098-4EE2-BEA6-C9B23D0A7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17ED31-2D47-44C8-9597-3056AB471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32EFE8-3523-42FA-B4C2-69A261F33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C578485-8E56-45CD-A5DF-815F31307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7F766EE-B2A8-489B-BCA4-7D7AB2F3E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-72,1%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1.108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27,4%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1.108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27,4%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4C878E0-563C-4D15-8871-89108E745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5618F8-D8E9-4FE5-B877-DAEEE8D65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563E90C-2DB3-43D2-AF9B-EC09728FA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BFFACB-EFD2-4B89-81C4-6A4F751E8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3.902 viajeros 
cuota: 96,5%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1FBDA2F-0227-4DAA-8E15-D668F05B5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DCC3E8-AFE6-45F3-B65F-0C20B7313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1287729-F67C-45DA-B9E6-9CEA804DF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E17F98B-8A8E-4BAB-8A0F-50501F613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2.937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8E57A8A-B7BF-41D0-B685-EE0465745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6536FA-D7F9-4AB7-BCC5-AE0ABF805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836B2BF-3DCE-4873-928F-13DDF0CCE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9D3CC8-9B9D-4010-88E6-6A2D6AB8E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965 viajeros 
cuota: 87,1%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A813C2F-3D27-4E25-BDF8-C82F1009E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5A3D34-5E62-4C4F-AAEE-FB7903B0A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85D4561-14F9-4445-8548-A529A2BD8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BCB3B3C-60E0-4FA4-B8DB-3BDA79F30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7BFE56C-9626-4BB5-9F0F-90A330F0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652C764-4FCE-44EA-B409-7C1EEFE3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510474-0FAD-4231-A583-66F327234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4E60C65-0C00-4C62-AC45-867E88341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321DF8A-F177-4525-BBBB-1BA36B5CA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16CD9E7-AAF3-448B-BA1A-BFFBFD1CD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BA8DAD7-F12C-4D3C-9D9F-98E2CA3CB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205D87-03BC-483B-8968-795BC98D2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0997B16-BA1F-41F5-86DF-404AD24C3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47B1F60-852E-4932-B027-C36DBE74E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83650AD-20F8-4F8A-A7CF-B770C40A2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94CA3B-8308-4B16-8CE1-90412162D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37F4F6-752D-4E25-AAC4-614E00B82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81E512-A35D-41D9-83FA-D72856B3A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B2FEFE-345A-46C3-9744-1F0153C76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26C0E4-5469-4AF0-96B0-0F43496BD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A92BE9-EE13-4855-9662-76590BB2C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34B5E1-A4E4-4549-B724-E4D31BBFC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926762-C358-4DD9-BB11-A9067156D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DC06D5-6477-417D-BB9A-B719B1306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6860E3-6BB8-4140-8777-CB89B7515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16767-2E9F-476A-BBB2-DE6F32CC5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675D62-EBBF-49A0-A6DA-6F929D9B2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C38890-633E-4BD2-B97E-4362E8A5B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5B689F-7D51-4B58-AD4E-6CC9D2CB2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988DEC-22B0-46B1-ADBD-D97CBD1F1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B90A05-057A-4D0C-B749-C089109DC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9DA462-D159-432F-8FD2-884C4F19C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323850</xdr:colOff>
      <xdr:row>48</xdr:row>
      <xdr:rowOff>76200</xdr:rowOff>
    </xdr:from>
    <xdr:to>
      <xdr:col>25</xdr:col>
      <xdr:colOff>221850</xdr:colOff>
      <xdr:row>68</xdr:row>
      <xdr:rowOff>180976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E71AFB-A0C6-4F7E-87AF-B7E94B742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9:$N$4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2997ED-2D00-4842-964C-682E14F18771}" type="TxLink">
            <a:rPr lang="en-US" sz="1600" b="1" i="0" u="none" strike="noStrike">
              <a:solidFill>
                <a:srgbClr val="7B8279"/>
              </a:solidFill>
              <a:latin typeface="Aptos Narrow"/>
              <a:ea typeface="Calibri"/>
              <a:cs typeface="Calibri"/>
            </a:rPr>
            <a:pPr/>
            <a:t>Viajeros entrados en los apartamentos de Guía de Isora</a:t>
          </a:fld>
          <a:endParaRPr lang="es-E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87E93A0-6152-4FF2-9648-B5316A86B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C108FA-6F19-4112-BE3A-4BDD8D6BB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773DA3-7B09-4FD1-AA26-DE86038A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932692A-9C9A-4B95-9E59-11D6D7EB7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475903B-7671-43BF-9C4C-CF4A02E60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A1C293-9E76-48B3-A237-58DD150C9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2F0403-1736-436A-BF1D-D0B4B86D1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13F875-7AB4-4A22-86E7-08EF78619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CF2C8F-9255-4D69-BD9A-05185074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C46E8C-2545-4D3F-BF4D-0A7157DDE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9CAF67-2F23-4142-B6F9-5F6A248D7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5344E07-2B83-48E6-B64F-3E5832E41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E0C0BB-FC0B-4B27-A776-5E6480129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072FDBA-30AD-4F06-9D2A-FDA38C85C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6935169-DA78-4781-944E-5C67EAD66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2AEB88-9F43-4321-9869-D37262B7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34B265-1A81-4562-8BAE-4E0DE0CDC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48E544C-FD71-40A2-9330-292813F84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15545-24B4-4CEA-B5BF-15B5ECFED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E55029-5377-48D2-B158-76CDFF552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09A1645-F5C5-4B9A-9415-12E3084E4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4EF6449-6FDA-49EC-8ECE-4FBFDFCEC6F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A9412DB-D19D-B0B0-2637-E52F0E254E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2C87DF9-BA43-6B62-F86B-E7B2CA94D42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772490-30C5-46EE-A43A-38AFD33B7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F6A692-CC67-4A6B-AFE5-6EC54394A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476DE8-E255-4324-80B8-C868FF8CC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B03CF2-CD23-4C5B-AB4E-F1D6D332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AEBB65-2B19-4E5F-8BA4-088DDC30B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A90A67-B68C-49A2-9C3A-B43F1F366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67373AA-6AB8-438B-B67A-4B75426F9480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C04035F-6883-C86A-F7C7-2D07FD505A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1468B48-5414-DBF9-1E15-385A8473322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473CF-ABB4-4DA5-B280-AA2FABA72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1B2781-E90A-4591-98FC-2A4FFA498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8479554-F208-49CC-A80A-A3194F629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5EC4A5-011A-4605-B043-9D464B12C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3BBB98-B5EC-4805-9977-C785FD42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9B19655-D958-4004-98B2-620725B3D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7577149-CFDC-42B6-8AE7-010686E3142B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DBB82A0-864D-5AED-1772-1F6E6D3229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15C0101-B386-B858-51E0-19E6F446A3C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717F6B-19AF-4709-87CD-F894EAFAD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AC77DF-4B65-4A0E-BA60-1146CB4BC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2ABB17-C6B4-4A8A-83C0-6D8F3BA44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38DF1A3-7FF9-45E6-A725-67FB4A11C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69AF284-8CEE-4A37-B556-31265AE92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4D00F46-9746-4FDC-84D2-93A187F2B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28575</xdr:colOff>
      <xdr:row>91</xdr:row>
      <xdr:rowOff>28575</xdr:rowOff>
    </xdr:from>
    <xdr:to>
      <xdr:col>25</xdr:col>
      <xdr:colOff>688575</xdr:colOff>
      <xdr:row>111</xdr:row>
      <xdr:rowOff>133351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FB561EF-ADE0-47AA-8421-C54F25919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739BAF2-5F46-4B8A-90A8-51593E074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3359052-8557-4757-AA51-A3D7B4325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4D6B7F7-C541-4EE6-B3EF-33ECECEFC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3A9313D-BE73-400F-85DD-527E4B361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FB913B2-6347-4188-A597-1766DC179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79FE520-1497-4388-8F52-0C75BC178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C802C59-67B9-4175-BC45-439EE4B19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6C27BE-F0F9-45B9-8B4C-812E8070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65CECC-F5FC-4110-B88E-310E53B5F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5B4FA3-B3DC-4903-AB9E-C65D8B68E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978D5-CFCE-4618-A1EE-2D7D66DAD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0257EB-975A-429D-ABC4-453E775F2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57C52F-9E16-40F6-AFDB-E4C313EAD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BD4437-EA6F-4872-8825-A0BEB345F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19B1F0-2A9C-4616-AFF6-63498FD17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C12368-E566-4DC4-B51B-FC4F55ACB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035829A-549A-4AA5-8171-AD4902CCC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49</xdr:row>
      <xdr:rowOff>0</xdr:rowOff>
    </xdr:from>
    <xdr:to>
      <xdr:col>25</xdr:col>
      <xdr:colOff>698100</xdr:colOff>
      <xdr:row>69</xdr:row>
      <xdr:rowOff>85726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1F5C771-7C21-4CB6-A4B7-119D6735E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50:$N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Guía de Isora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8762BF-6F60-4077-9AC4-426085FA4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D9043E9-C4D2-4A13-A224-3225D0700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7EEBA9-D8D4-42F4-891A-1E7832870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6A3549-A17B-4BBA-87B9-B93115D2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E5D52A-BFBD-48A7-AE92-A713E41C4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F0C6D9-C7FD-42C1-BE69-173958F28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8243B6B-A1D5-4181-9401-F1C15C97861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B08016E-7817-5D0B-89A1-6E157BA93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1329D9D-6574-6D9E-D0CC-1235B71CB15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3C45F98-7F05-4E0A-9EE4-AB60761FFC21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5CFDFA9-28B4-09AF-E009-EDBD3D6EA7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196D973-C363-CD7D-9B7A-E55452BFD37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0A98E-4F79-48C9-AA03-9365D333B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BB5A6C-04AF-4ADF-AD32-9A883DFAC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E4F0D6-22B2-421D-B0D2-9828C31A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32938AD-8CDE-4EBE-8DE9-4E6D3D3C3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F616086-6A57-42A5-99E8-7F913DBB7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7138E5A-BF82-488A-B36C-63D7BC370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6E6708E-FD70-41C3-AF95-7E3FFC400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F4DDB48-5243-407E-8AE6-0EC544A03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0B8D7D7-F495-4ADA-B87E-9F858164C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2B63837-87E7-4FF3-950E-EB163AD8C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5312A72-096C-4672-B27D-592D9F5E5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FEA11CB-3CE3-487C-B5FF-954C9D9F6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C35CE23-3085-4386-B80D-EB4127438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C2E5CC8-5299-48A6-BE17-D1C15D64A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D6A8BFB-3A02-4588-AC04-6E3A79B1F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D42A66-C0FB-4845-8981-084EC5816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81F106-DC08-4210-A0B4-F92E1AE8D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BA4F6E-43B7-4AEB-8B88-45835A49C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833E2B3-99FE-4887-A9DA-4D6725492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600C899-21B7-441C-9E77-1F3634CC2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52B943A-19F2-4DEF-9CA5-5118D06C1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8D1B76C-976E-4882-8417-2A1DF6220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C8A8C8B-B833-41C8-80CB-FEE06583E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6C82CB7-7185-41B8-A486-CE48473CD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5C6FAC7-AA60-4664-87B6-3084746C4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779EFBA-8471-4286-841B-DCB8F471B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254FC82-6464-4608-96DF-4832C087D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F321B8F-8DA0-4110-8528-F7C3A3F66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BC45B4B-C5CE-4DF3-8BE0-EED3A7A32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F5D2A8E-0A65-4934-B6EF-C6C3403BB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1E1539E-7B43-41C4-BCE9-80276D66D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0034F1-9AA3-455C-9B89-F98DFBE42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1741BC-BA8D-4400-80A0-18A41D95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74889B-6485-4FC1-AD81-182BC780F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CB5C33-1E4A-447E-9727-5CF76A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CB5B2E5-A3A1-4E79-944C-8555025FF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1918DC1-1137-40DF-8E8D-30B0F671D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6A242D7-332F-4219-855D-63EE57B4DFF3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C39AB34-ABFE-C755-7C2F-1DBAA5919C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B88B943-3CA7-54B0-9670-1E92FA361D2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CFDD9A-76CB-41C5-8E90-292A7D33C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B3B3A71F-7878-492D-870C-69B9CFEA0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0665B8F1-9B8B-4B29-AF6B-4301005E5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4479656-94B4-47A7-BE16-2661D8B57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6159103-B2DC-4B26-B12D-599B2F37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52390BE-141D-499A-B1F7-D00B9DD40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3C38B2F-1DAE-44F8-BCD9-43D8211A6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Guía de Isora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53F4525-22E2-4888-AB36-E1BEF21D80D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47C5F86-C5C5-E25D-FB58-357CEEF141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26C8E69-D0BC-456D-1CA0-A114AE6866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D69F28-A826-4F89-8599-DABD41134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A5E38E-8D92-4428-8D13-03C33A41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448B578-B077-4191-8F21-84ABCC65441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AA20677-D737-5769-CA09-493FA995FF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7642639-B75B-F4B9-7C4D-DBC959B834C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1BCC1-D2EF-4E9E-86A6-0112E40BAB97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4" x14ac:dyDescent="0.4">
      <c r="B4" s="3" t="s">
        <v>208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209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210</v>
      </c>
    </row>
    <row r="20" spans="2:2" ht="15.75" x14ac:dyDescent="0.25">
      <c r="B20" s="6" t="s">
        <v>211</v>
      </c>
    </row>
    <row r="21" spans="2:2" ht="15.75" x14ac:dyDescent="0.25">
      <c r="B21" s="6" t="s">
        <v>212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213</v>
      </c>
    </row>
    <row r="36" spans="2:2" ht="15.75" x14ac:dyDescent="0.25">
      <c r="B36" s="6" t="s">
        <v>214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215</v>
      </c>
    </row>
    <row r="42" spans="2:2" ht="15.75" x14ac:dyDescent="0.25">
      <c r="B42" s="6" t="s">
        <v>216</v>
      </c>
    </row>
    <row r="43" spans="2:2" ht="15.75" x14ac:dyDescent="0.25">
      <c r="B43" s="10" t="s">
        <v>23</v>
      </c>
    </row>
    <row r="44" spans="2:2" ht="15.75" x14ac:dyDescent="0.25">
      <c r="B44" s="6" t="s">
        <v>217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218</v>
      </c>
    </row>
    <row r="49" spans="2:2" ht="15.75" x14ac:dyDescent="0.25">
      <c r="B49" s="6" t="s">
        <v>219</v>
      </c>
    </row>
    <row r="50" spans="2:2" ht="15.75" x14ac:dyDescent="0.25">
      <c r="B50" s="6" t="s">
        <v>220</v>
      </c>
    </row>
    <row r="51" spans="2:2" ht="15.75" x14ac:dyDescent="0.25">
      <c r="B51" s="6" t="s">
        <v>221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BECBD135-0F17-447B-A049-54A78E6E0ADD}"/>
    <hyperlink ref="B19" location="'Viajeros entr evol mensu TF'!A1" tooltip="Evolución mensual de viajeros entrentrados en Tenerife según lugar de residencia" display="Evolución mensual de viajeros entrados en Tenerife según lugar de residencia" xr:uid="{7C4559F6-844B-4CE5-B175-283B432D3EDA}"/>
    <hyperlink ref="B14" location="'Establecim aloj islas cat y tip'!A1" tooltip="Establecimientos alojativos Canarias e islas" display="Establecimientos alojativos Canarias e islas" xr:uid="{BE5E0A40-0CC1-4164-9690-B3AE82DEF3BD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1BDDCE3B-6955-4E73-9E32-BF94CEFCCBE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4E6FA21-8BAF-4393-BF51-693F919BC370}"/>
    <hyperlink ref="B37" location="'Pernoctaciones lugar reside'!A1" tooltip="Pernoctaciones registradas en establecimientos alojativos de Canarias e islas según tipología y categoría" display="'Pernoctaciones lugar reside'!A1" xr:uid="{5A754632-BE39-4A42-8226-784974DFDEC0}"/>
    <hyperlink ref="B8" location="'Resumen indicadores (aloj)'!A1" tooltip="Resumen indicadores Tenerife" display="'Resumen indicadores (aloj)'!A1" xr:uid="{FF883010-5E2E-4C85-83D0-7F4CE2D4E8B6}"/>
    <hyperlink ref="B9" location="'Resumen indicadores municipios '!A1" tooltip="Resumen indicadores municipios Tenerife" display="Resumen indicadores municipios Tenerife" xr:uid="{555D482B-A098-40A6-A1E7-8F5112E098EF}"/>
    <hyperlink ref="B20" location="'Viajeros entr evol mensu TF cat'!A1" tooltip="Evolución mensual de viajeros entrentrados en Tenerife según lugar de residencia" display="'Viajeros entr evol mensu TF cat'!A1" xr:uid="{AA6F6F94-79BE-465B-ABBD-A7F58A4F0606}"/>
    <hyperlink ref="B21" location="'Viajeros entr evol anual TF cat'!A1" tooltip="Evolución mensual de viajeros entrentrados en Tenerife según lugar de residencia" display="'Viajeros entr evol anual TF cat'!A1" xr:uid="{0AEB741F-D1C3-489B-900F-3F8AE80D51BA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61E65D0-CB33-4DF0-A2F7-E2AD10D7765E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49ADD432-86BE-4DCA-B906-EBFAD2E4842C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A18084C-02A9-4C83-8187-9EAFF0D815CE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8715F312-94AB-4BB5-8B47-556DC7705B3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74042127-6EC7-4623-AA84-94A9C9D5D7ED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5F598C95-5B23-451E-836D-CE36BFDC3C2B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6A1D5767-645D-406A-970A-68049F114BCA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C3E8AC18-E760-4E85-A1D1-199499711213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6F5BF79-125E-4722-ADAC-05E0C47BC394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1105AE3-8E04-41F9-8853-0865B71E6F80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24E69EEF-00CF-457D-BB53-A785AB516AE1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06FACA9-8C54-473B-AE96-1FD03CA2FCD0}"/>
    <hyperlink ref="B35" location="'Pernoctaciones evol mensu TF'!A1" tooltip="Evolución mensual de pernoctaciones en Tenerife según lugar de residencia" display="'Pernoctaciones evol mensu TF'!A1" xr:uid="{935F97EA-74C6-4D06-9AEA-B966794C0FB6}"/>
    <hyperlink ref="B36" location="'Pernocta evol mensu TF cat'!A1" tooltip="Evolución mensual de pernoctaciones en Tenerife según lugar de residencia" display="'Pernocta evol mensu TF cat'!A1" xr:uid="{9C977E83-646F-4605-8288-EE478F7AEF9B}"/>
    <hyperlink ref="B38" location="'Pernoctaciones lugar residen ac'!A1" tooltip="Pernoctaciones registradas en establecimientos alojativos de Canarias e islas según tipología y categoría" display="'Pernoctaciones lugar residen ac'!A1" xr:uid="{A3EBF6D7-A4B5-4DAF-A88F-322E0647E557}"/>
    <hyperlink ref="B39" location="'Pernoctaciones lugar reside año'!A1" tooltip="Pernoctaciones registradas en establecimientos alojativos de Canarias e islas según tipología y categoría" display="'Pernoctaciones lugar reside año'!A1" xr:uid="{658AF6F1-80BD-49E8-B40E-1849D7D0FD51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93AA678-C672-4FE0-848E-19690B878C97}"/>
    <hyperlink ref="B41" location="'EM evol menusual lugar resd'!A1" tooltip="Evolución mensual de estancia media en Tenerife según lugar de residencia" display="'EM evol menusual lugar resd'!A1" xr:uid="{846626C0-8DD9-48E5-BD7E-0294E2C44EF4}"/>
    <hyperlink ref="B42" location="'EM evol mensu TF cat '!A1" tooltip="Evolución mensual de estancia media en Tenerife según lugar de residencia" display="'EM evol mensu TF cat '!A1" xr:uid="{F8A22039-87B6-4938-85CD-61C78ED80A99}"/>
    <hyperlink ref="B44" location="'tasa de ocupación evol mens'!A1" tooltip="Evolución mensual de estancia media en Tenerife según lugar de residencia" display="'tasa de ocupación evol mens'!A1" xr:uid="{7CA997F2-B398-462B-8CAA-EBDDA96B503E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ABAA9AB4-AEFB-46AA-B8F5-8ADE353F9DB3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2F25C32C-8965-4049-892A-F2531545325C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FFDD152-87C6-4A6D-86B9-4EC742D96F92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4978284A-BE5A-4985-B58E-6FC757342787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12262AA3-5079-46EB-8E66-0D5FCE8C237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42756-F47A-4EC3-A3CA-DFCAB25991E5}">
  <sheetPr>
    <tabColor theme="7" tint="0.79998168889431442"/>
  </sheetPr>
  <dimension ref="A4:O111"/>
  <sheetViews>
    <sheetView showGridLines="0" zoomScaleNormal="100" workbookViewId="0">
      <selection activeCell="D1" sqref="D1:D1048576"/>
    </sheetView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4" max="14" width="13.5703125" bestFit="1" customWidth="1"/>
  </cols>
  <sheetData>
    <row r="4" spans="1:15" ht="48.75" customHeight="1" thickBot="1" x14ac:dyDescent="0.3">
      <c r="B4" s="268" t="s">
        <v>248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7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8"/>
      <c r="M7" s="297">
        <v>2025</v>
      </c>
      <c r="N7" s="298"/>
    </row>
    <row r="8" spans="1:15" ht="16.5" thickTop="1" thickBot="1" x14ac:dyDescent="0.3">
      <c r="B8" s="85"/>
      <c r="C8" s="115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9813</v>
      </c>
      <c r="D9" s="118">
        <v>2.1446078431373028E-3</v>
      </c>
      <c r="E9" s="117">
        <v>1197</v>
      </c>
      <c r="F9" s="118">
        <f t="shared" ref="F9:F21" si="0">IFERROR(E9/C9-1,"-")</f>
        <v>-0.87801895444818101</v>
      </c>
      <c r="G9" s="117">
        <v>9896</v>
      </c>
      <c r="H9" s="118">
        <f t="shared" ref="H9:H21" si="1">IFERROR(G9/E9-1,"-")</f>
        <v>7.2673350041771094</v>
      </c>
      <c r="I9" s="117">
        <v>17947</v>
      </c>
      <c r="J9" s="118">
        <f t="shared" ref="J9:J21" si="2">IFERROR(I9/G9-1,"-")</f>
        <v>0.81356103476151986</v>
      </c>
      <c r="K9" s="117">
        <v>15841</v>
      </c>
      <c r="L9" s="118">
        <f t="shared" ref="L9" si="3">IFERROR(K9/I9-1,"-")</f>
        <v>-0.11734551735666132</v>
      </c>
      <c r="M9" s="117">
        <v>14788</v>
      </c>
      <c r="N9" s="118">
        <f t="shared" ref="N9" si="4">IFERROR(M9/K9-1,"-")</f>
        <v>-6.6473076194684677E-2</v>
      </c>
    </row>
    <row r="10" spans="1:15" x14ac:dyDescent="0.25">
      <c r="A10" s="1" t="s">
        <v>72</v>
      </c>
      <c r="B10" s="116" t="s">
        <v>73</v>
      </c>
      <c r="C10" s="117">
        <v>11683</v>
      </c>
      <c r="D10" s="118">
        <v>9.9472990777338621E-2</v>
      </c>
      <c r="E10" s="117">
        <v>1554</v>
      </c>
      <c r="F10" s="118">
        <f t="shared" si="0"/>
        <v>-0.8669862192929898</v>
      </c>
      <c r="G10" s="117">
        <v>10397</v>
      </c>
      <c r="H10" s="118">
        <f t="shared" si="1"/>
        <v>5.6904761904761907</v>
      </c>
      <c r="I10" s="117">
        <v>18389</v>
      </c>
      <c r="J10" s="118">
        <f t="shared" si="2"/>
        <v>0.76868327402135228</v>
      </c>
      <c r="K10" s="117">
        <v>24407</v>
      </c>
      <c r="L10" s="118">
        <f>IFERROR(K10/I10-1,"-")</f>
        <v>0.32726086247213004</v>
      </c>
      <c r="M10" s="117">
        <v>15773</v>
      </c>
      <c r="N10" s="118">
        <f>IFERROR(M10/K10-1,"-")</f>
        <v>-0.35375097308149306</v>
      </c>
    </row>
    <row r="11" spans="1:15" x14ac:dyDescent="0.25">
      <c r="A11" s="1" t="s">
        <v>74</v>
      </c>
      <c r="B11" s="116" t="s">
        <v>75</v>
      </c>
      <c r="C11" s="117">
        <v>2577</v>
      </c>
      <c r="D11" s="118">
        <v>-0.7572760666855044</v>
      </c>
      <c r="E11" s="117">
        <v>2990</v>
      </c>
      <c r="F11" s="118">
        <f t="shared" si="0"/>
        <v>0.16026387272021725</v>
      </c>
      <c r="G11" s="117">
        <v>10842</v>
      </c>
      <c r="H11" s="118">
        <f t="shared" si="1"/>
        <v>2.6260869565217391</v>
      </c>
      <c r="I11" s="117">
        <v>16137</v>
      </c>
      <c r="J11" s="118">
        <f t="shared" si="2"/>
        <v>0.48837852794687331</v>
      </c>
      <c r="K11" s="117">
        <v>20474</v>
      </c>
      <c r="L11" s="118">
        <f t="shared" ref="L11:L17" si="5">IFERROR(K11/I11-1,"-")</f>
        <v>0.2687612319514161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3629</v>
      </c>
      <c r="F12" s="118" t="str">
        <f t="shared" si="0"/>
        <v>-</v>
      </c>
      <c r="G12" s="117">
        <v>13123</v>
      </c>
      <c r="H12" s="118">
        <f t="shared" si="1"/>
        <v>2.6161476990906585</v>
      </c>
      <c r="I12" s="117">
        <v>11699</v>
      </c>
      <c r="J12" s="118">
        <f t="shared" si="2"/>
        <v>-0.10851177322258632</v>
      </c>
      <c r="K12" s="117">
        <v>17811</v>
      </c>
      <c r="L12" s="118">
        <f t="shared" si="5"/>
        <v>0.52243781519788013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4327</v>
      </c>
      <c r="F13" s="118" t="str">
        <f t="shared" si="0"/>
        <v>-</v>
      </c>
      <c r="G13" s="117">
        <v>12688</v>
      </c>
      <c r="H13" s="118">
        <f t="shared" si="1"/>
        <v>1.9322856482551423</v>
      </c>
      <c r="I13" s="117">
        <v>7550</v>
      </c>
      <c r="J13" s="118">
        <f t="shared" si="2"/>
        <v>-0.40494955863808324</v>
      </c>
      <c r="K13" s="117">
        <v>22267</v>
      </c>
      <c r="L13" s="118">
        <f t="shared" si="5"/>
        <v>1.9492715231788078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3302</v>
      </c>
      <c r="F14" s="118" t="str">
        <f t="shared" si="0"/>
        <v>-</v>
      </c>
      <c r="G14" s="117">
        <v>10420</v>
      </c>
      <c r="H14" s="118">
        <f t="shared" si="1"/>
        <v>2.1556632344033919</v>
      </c>
      <c r="I14" s="117">
        <v>14934</v>
      </c>
      <c r="J14" s="118">
        <f t="shared" si="2"/>
        <v>0.43320537428023043</v>
      </c>
      <c r="K14" s="117">
        <v>16055</v>
      </c>
      <c r="L14" s="118">
        <f t="shared" si="5"/>
        <v>7.5063613231552084E-2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2379</v>
      </c>
      <c r="F15" s="118" t="str">
        <f t="shared" si="0"/>
        <v>-</v>
      </c>
      <c r="G15" s="117">
        <v>24503</v>
      </c>
      <c r="H15" s="118">
        <f t="shared" si="1"/>
        <v>9.299705758722153</v>
      </c>
      <c r="I15" s="117">
        <v>23244</v>
      </c>
      <c r="J15" s="118">
        <f t="shared" si="2"/>
        <v>-5.1381463494265978E-2</v>
      </c>
      <c r="K15" s="117">
        <v>16852</v>
      </c>
      <c r="L15" s="118">
        <f t="shared" si="5"/>
        <v>-0.27499569781448974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6635</v>
      </c>
      <c r="D16" s="118">
        <v>-0.54203478741027056</v>
      </c>
      <c r="E16" s="117">
        <v>6446</v>
      </c>
      <c r="F16" s="118">
        <f t="shared" si="0"/>
        <v>-2.8485305199698607E-2</v>
      </c>
      <c r="G16" s="117">
        <v>14928</v>
      </c>
      <c r="H16" s="118">
        <f t="shared" si="1"/>
        <v>1.3158547936704932</v>
      </c>
      <c r="I16" s="117">
        <v>11309</v>
      </c>
      <c r="J16" s="118">
        <f t="shared" si="2"/>
        <v>-0.242430332261522</v>
      </c>
      <c r="K16" s="117">
        <v>25050</v>
      </c>
      <c r="L16" s="118">
        <f t="shared" si="5"/>
        <v>1.2150499602086833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6236</v>
      </c>
      <c r="D17" s="118">
        <v>-0.47794056090414394</v>
      </c>
      <c r="E17" s="117">
        <v>8360</v>
      </c>
      <c r="F17" s="118">
        <f t="shared" si="0"/>
        <v>0.34060295060936507</v>
      </c>
      <c r="G17" s="117">
        <v>10763</v>
      </c>
      <c r="H17" s="118">
        <f t="shared" si="1"/>
        <v>0.28744019138755972</v>
      </c>
      <c r="I17" s="117">
        <v>16386</v>
      </c>
      <c r="J17" s="118">
        <f t="shared" si="2"/>
        <v>0.52243798197528579</v>
      </c>
      <c r="K17" s="117">
        <v>17100</v>
      </c>
      <c r="L17" s="118">
        <f t="shared" si="5"/>
        <v>4.3573782497253744E-2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4583</v>
      </c>
      <c r="D18" s="118">
        <v>-0.65065934903574973</v>
      </c>
      <c r="E18" s="117">
        <v>13659</v>
      </c>
      <c r="F18" s="118">
        <f t="shared" si="0"/>
        <v>1.9803622081605936</v>
      </c>
      <c r="G18" s="117">
        <v>14777</v>
      </c>
      <c r="H18" s="118">
        <f t="shared" si="1"/>
        <v>8.1850794348048872E-2</v>
      </c>
      <c r="I18" s="117">
        <v>17351</v>
      </c>
      <c r="J18" s="118">
        <f t="shared" si="2"/>
        <v>0.17418961900250385</v>
      </c>
      <c r="K18" s="117">
        <v>24595</v>
      </c>
      <c r="L18" s="118">
        <f>IFERROR(K18/I18-1,"-")</f>
        <v>0.41749755057345395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2952</v>
      </c>
      <c r="D19" s="118">
        <v>-0.69313929313929312</v>
      </c>
      <c r="E19" s="117">
        <v>12968</v>
      </c>
      <c r="F19" s="118">
        <f t="shared" si="0"/>
        <v>3.3929539295392956</v>
      </c>
      <c r="G19" s="117">
        <v>14622</v>
      </c>
      <c r="H19" s="118">
        <f t="shared" si="1"/>
        <v>0.12754472547809992</v>
      </c>
      <c r="I19" s="117">
        <v>12399</v>
      </c>
      <c r="J19" s="118">
        <f t="shared" si="2"/>
        <v>-0.15203118588428399</v>
      </c>
      <c r="K19" s="117">
        <v>15829</v>
      </c>
      <c r="L19" s="118">
        <f>IFERROR(K19/I19-1,"-")</f>
        <v>0.27663521251713852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8154</v>
      </c>
      <c r="D20" s="118">
        <v>-0.24120603015075381</v>
      </c>
      <c r="E20" s="117">
        <v>9493</v>
      </c>
      <c r="F20" s="118">
        <f t="shared" si="0"/>
        <v>0.16421388275692905</v>
      </c>
      <c r="G20" s="117">
        <v>14121</v>
      </c>
      <c r="H20" s="118">
        <f t="shared" si="1"/>
        <v>0.48751711787633001</v>
      </c>
      <c r="I20" s="117">
        <v>12492</v>
      </c>
      <c r="J20" s="118">
        <f t="shared" si="2"/>
        <v>-0.11536010197578073</v>
      </c>
      <c r="K20" s="117">
        <v>15575</v>
      </c>
      <c r="L20" s="118">
        <f>IFERROR(K20/I20-1,"-")</f>
        <v>0.24679795068844057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55313</v>
      </c>
      <c r="D21" s="121">
        <v>-0.59662646033574962</v>
      </c>
      <c r="E21" s="120">
        <v>70304</v>
      </c>
      <c r="F21" s="121">
        <f t="shared" si="0"/>
        <v>0.27102127890369343</v>
      </c>
      <c r="G21" s="120">
        <v>161080</v>
      </c>
      <c r="H21" s="121">
        <f t="shared" si="1"/>
        <v>1.2911925352753757</v>
      </c>
      <c r="I21" s="120">
        <v>179837</v>
      </c>
      <c r="J21" s="121">
        <f t="shared" si="2"/>
        <v>0.116445244598957</v>
      </c>
      <c r="K21" s="120">
        <v>231856</v>
      </c>
      <c r="L21" s="121">
        <v>0.28925638216829674</v>
      </c>
      <c r="M21" s="120">
        <v>30561</v>
      </c>
      <c r="N21" s="121">
        <v>-0.24068276684555756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17"/>
      <c r="L23" s="105"/>
      <c r="M23" s="117"/>
      <c r="N23" s="105"/>
    </row>
    <row r="24" spans="1:15" x14ac:dyDescent="0.25">
      <c r="I24" s="122"/>
      <c r="L24" s="79"/>
      <c r="N24" s="79"/>
    </row>
    <row r="26" spans="1:15" ht="48.75" customHeight="1" thickBot="1" x14ac:dyDescent="0.3">
      <c r="B26" s="268" t="s">
        <v>249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137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7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8"/>
      <c r="M29" s="297">
        <v>2025</v>
      </c>
      <c r="N29" s="298"/>
    </row>
    <row r="30" spans="1:15" ht="16.5" thickTop="1" thickBot="1" x14ac:dyDescent="0.3">
      <c r="B30" s="85"/>
      <c r="C30" s="115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21/20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9499</v>
      </c>
      <c r="D31" s="118">
        <v>-1.8901053501342746E-2</v>
      </c>
      <c r="E31" s="117">
        <v>1150</v>
      </c>
      <c r="F31" s="118">
        <f t="shared" ref="F31:F43" si="6">IFERROR(E31/C31-1,"-")</f>
        <v>-0.87893462469733652</v>
      </c>
      <c r="G31" s="117">
        <v>7546</v>
      </c>
      <c r="H31" s="118">
        <f t="shared" ref="H31:H43" si="7">IFERROR(G31/E31-1,"-")</f>
        <v>5.5617391304347823</v>
      </c>
      <c r="I31" s="117">
        <v>17462</v>
      </c>
      <c r="J31" s="118">
        <f t="shared" ref="J31:J43" si="8">IFERROR(I31/G31-1,"-")</f>
        <v>1.31407368142062</v>
      </c>
      <c r="K31" s="117">
        <v>12086</v>
      </c>
      <c r="L31" s="118">
        <f t="shared" ref="L31:L39" si="9">IFERROR(K31/I31-1,"-")</f>
        <v>-0.30786851448860386</v>
      </c>
      <c r="M31" s="117">
        <v>11355</v>
      </c>
      <c r="N31" s="118">
        <f t="shared" ref="N31:N32" si="10">IFERROR(M31/K31-1,"-")</f>
        <v>-6.0483203706768185E-2</v>
      </c>
    </row>
    <row r="32" spans="1:15" x14ac:dyDescent="0.25">
      <c r="B32" s="116" t="s">
        <v>73</v>
      </c>
      <c r="C32" s="117">
        <v>11353</v>
      </c>
      <c r="D32" s="118">
        <v>7.7952905431067254E-2</v>
      </c>
      <c r="E32" s="117">
        <v>1496</v>
      </c>
      <c r="F32" s="118">
        <f t="shared" si="6"/>
        <v>-0.86822866202765792</v>
      </c>
      <c r="G32" s="117">
        <v>9937</v>
      </c>
      <c r="H32" s="118">
        <f t="shared" si="7"/>
        <v>5.6423796791443852</v>
      </c>
      <c r="I32" s="117">
        <v>17660</v>
      </c>
      <c r="J32" s="118">
        <f t="shared" si="8"/>
        <v>0.77719633692261247</v>
      </c>
      <c r="K32" s="117">
        <v>20778</v>
      </c>
      <c r="L32" s="118">
        <f t="shared" si="9"/>
        <v>0.17655719139297843</v>
      </c>
      <c r="M32" s="117">
        <v>12705</v>
      </c>
      <c r="N32" s="118">
        <f t="shared" si="10"/>
        <v>-0.38853595148714992</v>
      </c>
    </row>
    <row r="33" spans="2:14" x14ac:dyDescent="0.25">
      <c r="B33" s="116" t="s">
        <v>75</v>
      </c>
      <c r="C33" s="117">
        <v>2483</v>
      </c>
      <c r="D33" s="118">
        <v>-0.76343368902439024</v>
      </c>
      <c r="E33" s="117">
        <v>2921</v>
      </c>
      <c r="F33" s="118">
        <f t="shared" si="6"/>
        <v>0.17639951671365295</v>
      </c>
      <c r="G33" s="117">
        <v>10258</v>
      </c>
      <c r="H33" s="118">
        <f t="shared" si="7"/>
        <v>2.5118110236220472</v>
      </c>
      <c r="I33" s="117">
        <v>15316</v>
      </c>
      <c r="J33" s="118">
        <f t="shared" si="8"/>
        <v>0.49307857282121281</v>
      </c>
      <c r="K33" s="117">
        <v>16717</v>
      </c>
      <c r="L33" s="118">
        <f t="shared" si="9"/>
        <v>9.1472969443719077E-2</v>
      </c>
      <c r="M33" s="117"/>
      <c r="N33" s="118"/>
    </row>
    <row r="34" spans="2:14" x14ac:dyDescent="0.25">
      <c r="B34" s="116" t="s">
        <v>77</v>
      </c>
      <c r="C34" s="117">
        <v>0</v>
      </c>
      <c r="D34" s="118">
        <v>-1</v>
      </c>
      <c r="E34" s="117">
        <v>3549</v>
      </c>
      <c r="F34" s="118" t="str">
        <f t="shared" si="6"/>
        <v>-</v>
      </c>
      <c r="G34" s="117">
        <v>12235</v>
      </c>
      <c r="H34" s="118">
        <f t="shared" si="7"/>
        <v>2.4474499859115242</v>
      </c>
      <c r="I34" s="117">
        <v>10715</v>
      </c>
      <c r="J34" s="118">
        <f t="shared" si="8"/>
        <v>-0.12423375561912542</v>
      </c>
      <c r="K34" s="117">
        <v>15251</v>
      </c>
      <c r="L34" s="118">
        <f t="shared" si="9"/>
        <v>0.42333177788147447</v>
      </c>
      <c r="M34" s="117"/>
      <c r="N34" s="118"/>
    </row>
    <row r="35" spans="2:14" x14ac:dyDescent="0.25">
      <c r="B35" s="116" t="s">
        <v>79</v>
      </c>
      <c r="C35" s="117">
        <v>0</v>
      </c>
      <c r="D35" s="118">
        <v>-1</v>
      </c>
      <c r="E35" s="117">
        <v>4248</v>
      </c>
      <c r="F35" s="118" t="str">
        <f t="shared" si="6"/>
        <v>-</v>
      </c>
      <c r="G35" s="117">
        <v>12175</v>
      </c>
      <c r="H35" s="118">
        <f t="shared" si="7"/>
        <v>1.8660546139359697</v>
      </c>
      <c r="I35" s="117">
        <v>6778</v>
      </c>
      <c r="J35" s="118">
        <f t="shared" si="8"/>
        <v>-0.44328542094455847</v>
      </c>
      <c r="K35" s="117">
        <v>19282</v>
      </c>
      <c r="L35" s="118">
        <f t="shared" si="9"/>
        <v>1.844791974033638</v>
      </c>
      <c r="M35" s="117"/>
      <c r="N35" s="118"/>
    </row>
    <row r="36" spans="2:14" x14ac:dyDescent="0.25">
      <c r="B36" s="116" t="s">
        <v>81</v>
      </c>
      <c r="C36" s="117">
        <v>0</v>
      </c>
      <c r="D36" s="118">
        <v>-1</v>
      </c>
      <c r="E36" s="117">
        <v>3239</v>
      </c>
      <c r="F36" s="118" t="str">
        <f t="shared" si="6"/>
        <v>-</v>
      </c>
      <c r="G36" s="117">
        <v>10004</v>
      </c>
      <c r="H36" s="118">
        <f t="shared" si="7"/>
        <v>2.0886075949367089</v>
      </c>
      <c r="I36" s="117">
        <v>14510</v>
      </c>
      <c r="J36" s="118">
        <f t="shared" si="8"/>
        <v>0.45041983206717306</v>
      </c>
      <c r="K36" s="117">
        <v>12747</v>
      </c>
      <c r="L36" s="118">
        <f t="shared" si="9"/>
        <v>-0.12150241212956581</v>
      </c>
      <c r="M36" s="117"/>
      <c r="N36" s="118"/>
    </row>
    <row r="37" spans="2:14" x14ac:dyDescent="0.25">
      <c r="B37" s="116" t="s">
        <v>83</v>
      </c>
      <c r="C37" s="117">
        <v>0</v>
      </c>
      <c r="D37" s="118">
        <v>-1</v>
      </c>
      <c r="E37" s="117">
        <v>2305</v>
      </c>
      <c r="F37" s="118" t="str">
        <f t="shared" si="6"/>
        <v>-</v>
      </c>
      <c r="G37" s="117">
        <v>23736</v>
      </c>
      <c r="H37" s="118">
        <f t="shared" si="7"/>
        <v>9.2976138828633399</v>
      </c>
      <c r="I37" s="117">
        <v>22490</v>
      </c>
      <c r="J37" s="118">
        <f t="shared" si="8"/>
        <v>-5.2494101786316194E-2</v>
      </c>
      <c r="K37" s="117">
        <v>13444</v>
      </c>
      <c r="L37" s="118">
        <f t="shared" si="9"/>
        <v>-0.40222321031569586</v>
      </c>
      <c r="M37" s="117"/>
      <c r="N37" s="118"/>
    </row>
    <row r="38" spans="2:14" x14ac:dyDescent="0.25">
      <c r="B38" s="116" t="s">
        <v>85</v>
      </c>
      <c r="C38" s="117">
        <v>6593</v>
      </c>
      <c r="D38" s="118">
        <v>-0.53930542938997972</v>
      </c>
      <c r="E38" s="117">
        <v>6327</v>
      </c>
      <c r="F38" s="118">
        <f t="shared" si="6"/>
        <v>-4.0345821325648457E-2</v>
      </c>
      <c r="G38" s="117">
        <v>14117</v>
      </c>
      <c r="H38" s="118">
        <f t="shared" si="7"/>
        <v>1.2312312312312312</v>
      </c>
      <c r="I38" s="117">
        <v>10339</v>
      </c>
      <c r="J38" s="118">
        <f t="shared" si="8"/>
        <v>-0.26762059927746684</v>
      </c>
      <c r="K38" s="117">
        <v>21855</v>
      </c>
      <c r="L38" s="118">
        <f t="shared" si="9"/>
        <v>1.1138407969822999</v>
      </c>
      <c r="M38" s="117"/>
      <c r="N38" s="118"/>
    </row>
    <row r="39" spans="2:14" x14ac:dyDescent="0.25">
      <c r="B39" s="116" t="s">
        <v>87</v>
      </c>
      <c r="C39" s="117">
        <v>6206</v>
      </c>
      <c r="D39" s="118">
        <v>-0.47110959604567926</v>
      </c>
      <c r="E39" s="117">
        <v>7499</v>
      </c>
      <c r="F39" s="118">
        <f t="shared" si="6"/>
        <v>0.20834676119883988</v>
      </c>
      <c r="G39" s="117">
        <v>10282</v>
      </c>
      <c r="H39" s="118">
        <f t="shared" si="7"/>
        <v>0.37111614881984267</v>
      </c>
      <c r="I39" s="117">
        <v>15797</v>
      </c>
      <c r="J39" s="118">
        <f t="shared" si="8"/>
        <v>0.53637424625559227</v>
      </c>
      <c r="K39" s="117">
        <v>14091</v>
      </c>
      <c r="L39" s="118">
        <f t="shared" si="9"/>
        <v>-0.1079951889599291</v>
      </c>
      <c r="M39" s="117"/>
      <c r="N39" s="118"/>
    </row>
    <row r="40" spans="2:14" x14ac:dyDescent="0.25">
      <c r="B40" s="116" t="s">
        <v>89</v>
      </c>
      <c r="C40" s="117">
        <v>4531</v>
      </c>
      <c r="D40" s="118">
        <v>-0.65269047984056416</v>
      </c>
      <c r="E40" s="117">
        <v>11557</v>
      </c>
      <c r="F40" s="118">
        <f t="shared" si="6"/>
        <v>1.5506510704038843</v>
      </c>
      <c r="G40" s="117">
        <v>13795</v>
      </c>
      <c r="H40" s="118">
        <f t="shared" si="7"/>
        <v>0.19364887081422522</v>
      </c>
      <c r="I40" s="117">
        <v>16481</v>
      </c>
      <c r="J40" s="118">
        <f t="shared" si="8"/>
        <v>0.19470822761870243</v>
      </c>
      <c r="K40" s="117">
        <v>21060</v>
      </c>
      <c r="L40" s="118">
        <f>IFERROR(K40/I40-1,"-")</f>
        <v>0.27783508282264435</v>
      </c>
      <c r="M40" s="117"/>
      <c r="N40" s="118"/>
    </row>
    <row r="41" spans="2:14" x14ac:dyDescent="0.25">
      <c r="B41" s="116" t="s">
        <v>91</v>
      </c>
      <c r="C41" s="117">
        <v>2895</v>
      </c>
      <c r="D41" s="118">
        <v>-0.6881396100398578</v>
      </c>
      <c r="E41" s="117">
        <v>10194</v>
      </c>
      <c r="F41" s="118">
        <f t="shared" si="6"/>
        <v>2.5212435233160622</v>
      </c>
      <c r="G41" s="117">
        <v>14034</v>
      </c>
      <c r="H41" s="118">
        <f t="shared" si="7"/>
        <v>0.37669217186580339</v>
      </c>
      <c r="I41" s="117">
        <v>11754</v>
      </c>
      <c r="J41" s="118">
        <f t="shared" si="8"/>
        <v>-0.16246259085079096</v>
      </c>
      <c r="K41" s="117">
        <v>12134</v>
      </c>
      <c r="L41" s="118">
        <f>IFERROR(K41/I41-1,"-")</f>
        <v>3.2329419771992551E-2</v>
      </c>
      <c r="M41" s="117"/>
      <c r="N41" s="118"/>
    </row>
    <row r="42" spans="2:14" x14ac:dyDescent="0.25">
      <c r="B42" s="116" t="s">
        <v>93</v>
      </c>
      <c r="C42" s="117">
        <v>8080</v>
      </c>
      <c r="D42" s="118">
        <v>-0.24259467566554183</v>
      </c>
      <c r="E42" s="117">
        <v>7535</v>
      </c>
      <c r="F42" s="118">
        <f t="shared" si="6"/>
        <v>-6.7450495049504955E-2</v>
      </c>
      <c r="G42" s="117">
        <v>13354</v>
      </c>
      <c r="H42" s="118">
        <f t="shared" si="7"/>
        <v>0.77226277372262775</v>
      </c>
      <c r="I42" s="117">
        <v>11656</v>
      </c>
      <c r="J42" s="118">
        <f t="shared" si="8"/>
        <v>-0.12715291298487341</v>
      </c>
      <c r="K42" s="117">
        <v>12150</v>
      </c>
      <c r="L42" s="118">
        <f>IFERROR(K42/I42-1,"-")</f>
        <v>4.2381606039807895E-2</v>
      </c>
      <c r="M42" s="117"/>
      <c r="N42" s="118"/>
    </row>
    <row r="43" spans="2:14" ht="15.75" x14ac:dyDescent="0.25">
      <c r="B43" s="119" t="s">
        <v>30</v>
      </c>
      <c r="C43" s="120">
        <v>54073</v>
      </c>
      <c r="D43" s="121">
        <v>-0.60050091612979495</v>
      </c>
      <c r="E43" s="120">
        <v>62020</v>
      </c>
      <c r="F43" s="121">
        <f t="shared" si="6"/>
        <v>0.14696798772030406</v>
      </c>
      <c r="G43" s="120">
        <v>151473</v>
      </c>
      <c r="H43" s="121">
        <f t="shared" si="7"/>
        <v>1.4423250564334085</v>
      </c>
      <c r="I43" s="120">
        <v>170958</v>
      </c>
      <c r="J43" s="121">
        <f t="shared" si="8"/>
        <v>0.12863678675407497</v>
      </c>
      <c r="K43" s="120">
        <v>191595</v>
      </c>
      <c r="L43" s="121">
        <v>0.12071385954444946</v>
      </c>
      <c r="M43" s="120">
        <v>24060</v>
      </c>
      <c r="N43" s="121">
        <v>-0.26789191820837388</v>
      </c>
    </row>
    <row r="44" spans="2:14" ht="6" customHeight="1" x14ac:dyDescent="0.25"/>
    <row r="45" spans="2:14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4" x14ac:dyDescent="0.25">
      <c r="I46" s="79"/>
    </row>
    <row r="49" spans="2:15" ht="48.75" customHeight="1" thickBot="1" x14ac:dyDescent="0.3">
      <c r="B49" s="268" t="s">
        <v>250</v>
      </c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1" t="s">
        <v>94</v>
      </c>
    </row>
    <row r="50" spans="2:15" ht="10.5" customHeight="1" thickBot="1" x14ac:dyDescent="0.3">
      <c r="B50" s="106"/>
      <c r="C50" s="106"/>
      <c r="D50" s="106"/>
      <c r="E50" s="106"/>
      <c r="F50" s="106"/>
      <c r="G50" s="106"/>
      <c r="H50" s="106"/>
      <c r="I50" s="106"/>
      <c r="J50" s="106"/>
      <c r="K50" s="4"/>
      <c r="L50" s="4"/>
      <c r="M50" s="4"/>
      <c r="N50" s="4"/>
      <c r="O50" s="1" t="s">
        <v>95</v>
      </c>
    </row>
    <row r="51" spans="2:15" ht="22.5" thickTop="1" thickBot="1" x14ac:dyDescent="0.3">
      <c r="B51" s="123" t="s">
        <v>96</v>
      </c>
      <c r="C51" s="293" t="s">
        <v>32</v>
      </c>
      <c r="D51" s="294"/>
      <c r="E51" s="294"/>
      <c r="F51" s="294"/>
      <c r="G51" s="294"/>
      <c r="H51" s="294"/>
      <c r="I51" s="294"/>
      <c r="J51" s="294"/>
      <c r="K51" s="294"/>
      <c r="L51" s="294"/>
      <c r="M51" s="294"/>
      <c r="N51" s="294"/>
    </row>
    <row r="52" spans="2:15" ht="22.5" thickTop="1" thickBot="1" x14ac:dyDescent="0.3">
      <c r="B52" s="109"/>
      <c r="C52" s="297">
        <v>2020</v>
      </c>
      <c r="D52" s="296"/>
      <c r="E52" s="297">
        <v>2021</v>
      </c>
      <c r="F52" s="296"/>
      <c r="G52" s="297">
        <v>2022</v>
      </c>
      <c r="H52" s="296"/>
      <c r="I52" s="297">
        <v>2023</v>
      </c>
      <c r="J52" s="296"/>
      <c r="K52" s="297">
        <v>2024</v>
      </c>
      <c r="L52" s="298"/>
      <c r="M52" s="115" t="s">
        <v>69</v>
      </c>
      <c r="N52" s="114" t="str">
        <f>CONCATENATE("var ",RIGHT(M51,2),"/",RIGHT(M51-1,2))</f>
        <v>var /-1</v>
      </c>
    </row>
    <row r="53" spans="2:15" ht="16.5" thickTop="1" thickBot="1" x14ac:dyDescent="0.3">
      <c r="B53" s="85"/>
      <c r="C53" s="115" t="s">
        <v>69</v>
      </c>
      <c r="D53" s="118">
        <v>-9.0492554410079862E-3</v>
      </c>
      <c r="E53" s="115" t="s">
        <v>69</v>
      </c>
      <c r="F53" s="114" t="str">
        <f>CONCATENATE("var ",RIGHT(E52,2),"/",RIGHT(E52-1,2))</f>
        <v>var 21/20</v>
      </c>
      <c r="G53" s="115" t="s">
        <v>69</v>
      </c>
      <c r="H53" s="114" t="str">
        <f>CONCATENATE("var ",RIGHT(G52,2),"/",RIGHT(G52-1,2))</f>
        <v>var 22/21</v>
      </c>
      <c r="I53" s="115" t="s">
        <v>69</v>
      </c>
      <c r="J53" s="114" t="str">
        <f>CONCATENATE("var ",RIGHT(I52,2),"/",RIGHT(I52-1,2))</f>
        <v>var 23/22</v>
      </c>
      <c r="K53" s="115" t="s">
        <v>69</v>
      </c>
      <c r="L53" s="114" t="str">
        <f>CONCATENATE("var ",RIGHT(K52,2),"/",RIGHT(K52-1,2))</f>
        <v>var 24/23</v>
      </c>
      <c r="M53" s="117">
        <v>0</v>
      </c>
      <c r="N53" s="118" t="str">
        <f t="shared" ref="N53:N54" si="11">IFERROR(M53/K53-1,"-")</f>
        <v>-</v>
      </c>
    </row>
    <row r="54" spans="2:15" x14ac:dyDescent="0.25">
      <c r="B54" s="116" t="s">
        <v>71</v>
      </c>
      <c r="C54" s="117">
        <f>C9-C31</f>
        <v>314</v>
      </c>
      <c r="D54" s="118">
        <v>0.10944228547421497</v>
      </c>
      <c r="E54" s="117">
        <f>E9-E31</f>
        <v>47</v>
      </c>
      <c r="F54" s="118">
        <f t="shared" ref="F54:F66" si="12">IFERROR(E54/C54-1,"-")</f>
        <v>-0.85031847133757965</v>
      </c>
      <c r="G54" s="117">
        <f>G9-G31</f>
        <v>2350</v>
      </c>
      <c r="H54" s="118">
        <f t="shared" ref="H54:H66" si="13">IFERROR(G54/E54-1,"-")</f>
        <v>49</v>
      </c>
      <c r="I54" s="117">
        <f>I9-I31</f>
        <v>485</v>
      </c>
      <c r="J54" s="118">
        <f t="shared" ref="J54:J66" si="14">IFERROR(I54/G54-1,"-")</f>
        <v>-0.79361702127659572</v>
      </c>
      <c r="K54" s="117">
        <f>K9-K31</f>
        <v>3755</v>
      </c>
      <c r="L54" s="118">
        <f t="shared" ref="L54:L62" si="15">IFERROR(K54/I54-1,"-")</f>
        <v>6.7422680412371134</v>
      </c>
      <c r="M54" s="117">
        <v>0</v>
      </c>
      <c r="N54" s="118">
        <f t="shared" si="11"/>
        <v>-1</v>
      </c>
    </row>
    <row r="55" spans="2:15" x14ac:dyDescent="0.25">
      <c r="B55" s="116" t="s">
        <v>73</v>
      </c>
      <c r="C55" s="117">
        <f t="shared" ref="C55:E66" si="16">C10-C32</f>
        <v>330</v>
      </c>
      <c r="D55" s="118">
        <v>-0.76558469475494406</v>
      </c>
      <c r="E55" s="117">
        <f t="shared" si="16"/>
        <v>58</v>
      </c>
      <c r="F55" s="118">
        <f t="shared" si="12"/>
        <v>-0.82424242424242422</v>
      </c>
      <c r="G55" s="117">
        <f t="shared" ref="G55:G66" si="17">G10-G32</f>
        <v>460</v>
      </c>
      <c r="H55" s="118">
        <f t="shared" si="13"/>
        <v>6.931034482758621</v>
      </c>
      <c r="I55" s="117">
        <f t="shared" ref="I55:I66" si="18">I10-I32</f>
        <v>729</v>
      </c>
      <c r="J55" s="118">
        <f t="shared" si="14"/>
        <v>0.58478260869565224</v>
      </c>
      <c r="K55" s="117">
        <f t="shared" ref="K55:K66" si="19">K10-K32</f>
        <v>3629</v>
      </c>
      <c r="L55" s="118">
        <f t="shared" si="15"/>
        <v>3.9780521262002742</v>
      </c>
      <c r="M55" s="117"/>
      <c r="N55" s="118"/>
    </row>
    <row r="56" spans="2:15" x14ac:dyDescent="0.25">
      <c r="B56" s="116" t="s">
        <v>75</v>
      </c>
      <c r="C56" s="117">
        <f t="shared" si="16"/>
        <v>94</v>
      </c>
      <c r="D56" s="118">
        <v>-1</v>
      </c>
      <c r="E56" s="117">
        <f t="shared" si="16"/>
        <v>69</v>
      </c>
      <c r="F56" s="118">
        <f t="shared" si="12"/>
        <v>-0.26595744680851063</v>
      </c>
      <c r="G56" s="117">
        <f t="shared" si="17"/>
        <v>584</v>
      </c>
      <c r="H56" s="118">
        <f t="shared" si="13"/>
        <v>7.4637681159420293</v>
      </c>
      <c r="I56" s="117">
        <f t="shared" si="18"/>
        <v>821</v>
      </c>
      <c r="J56" s="118">
        <f t="shared" si="14"/>
        <v>0.40582191780821919</v>
      </c>
      <c r="K56" s="117">
        <f t="shared" si="19"/>
        <v>3757</v>
      </c>
      <c r="L56" s="118">
        <f t="shared" si="15"/>
        <v>3.5761266747868454</v>
      </c>
      <c r="M56" s="117"/>
      <c r="N56" s="118"/>
    </row>
    <row r="57" spans="2:15" x14ac:dyDescent="0.25">
      <c r="B57" s="116" t="s">
        <v>77</v>
      </c>
      <c r="C57" s="117">
        <f t="shared" si="16"/>
        <v>0</v>
      </c>
      <c r="D57" s="118">
        <v>-1</v>
      </c>
      <c r="E57" s="117">
        <f t="shared" si="16"/>
        <v>80</v>
      </c>
      <c r="F57" s="118" t="str">
        <f t="shared" si="12"/>
        <v>-</v>
      </c>
      <c r="G57" s="117">
        <f t="shared" si="17"/>
        <v>888</v>
      </c>
      <c r="H57" s="118">
        <f t="shared" si="13"/>
        <v>10.1</v>
      </c>
      <c r="I57" s="117">
        <f t="shared" si="18"/>
        <v>984</v>
      </c>
      <c r="J57" s="118">
        <f t="shared" si="14"/>
        <v>0.10810810810810811</v>
      </c>
      <c r="K57" s="117">
        <f t="shared" si="19"/>
        <v>2560</v>
      </c>
      <c r="L57" s="118">
        <f t="shared" si="15"/>
        <v>1.6016260162601625</v>
      </c>
      <c r="M57" s="117"/>
      <c r="N57" s="118"/>
    </row>
    <row r="58" spans="2:15" x14ac:dyDescent="0.25">
      <c r="B58" s="116" t="s">
        <v>79</v>
      </c>
      <c r="C58" s="117">
        <f t="shared" si="16"/>
        <v>0</v>
      </c>
      <c r="D58" s="118">
        <v>-1</v>
      </c>
      <c r="E58" s="117">
        <f t="shared" si="16"/>
        <v>79</v>
      </c>
      <c r="F58" s="118" t="str">
        <f t="shared" si="12"/>
        <v>-</v>
      </c>
      <c r="G58" s="117">
        <f t="shared" si="17"/>
        <v>513</v>
      </c>
      <c r="H58" s="118">
        <f t="shared" si="13"/>
        <v>5.4936708860759493</v>
      </c>
      <c r="I58" s="117">
        <f t="shared" si="18"/>
        <v>772</v>
      </c>
      <c r="J58" s="118">
        <f t="shared" si="14"/>
        <v>0.50487329434697847</v>
      </c>
      <c r="K58" s="117">
        <f t="shared" si="19"/>
        <v>2985</v>
      </c>
      <c r="L58" s="118">
        <f t="shared" si="15"/>
        <v>2.866580310880829</v>
      </c>
      <c r="M58" s="117"/>
      <c r="N58" s="118"/>
    </row>
    <row r="59" spans="2:15" x14ac:dyDescent="0.25">
      <c r="B59" s="116" t="s">
        <v>81</v>
      </c>
      <c r="C59" s="117">
        <f t="shared" si="16"/>
        <v>0</v>
      </c>
      <c r="D59" s="118">
        <v>-1</v>
      </c>
      <c r="E59" s="117">
        <f t="shared" si="16"/>
        <v>63</v>
      </c>
      <c r="F59" s="118" t="str">
        <f t="shared" si="12"/>
        <v>-</v>
      </c>
      <c r="G59" s="117">
        <f t="shared" si="17"/>
        <v>416</v>
      </c>
      <c r="H59" s="118">
        <f t="shared" si="13"/>
        <v>5.6031746031746028</v>
      </c>
      <c r="I59" s="117">
        <f t="shared" si="18"/>
        <v>424</v>
      </c>
      <c r="J59" s="118">
        <f t="shared" si="14"/>
        <v>1.9230769230769162E-2</v>
      </c>
      <c r="K59" s="117">
        <f t="shared" si="19"/>
        <v>3308</v>
      </c>
      <c r="L59" s="118">
        <f t="shared" si="15"/>
        <v>6.8018867924528301</v>
      </c>
      <c r="M59" s="117"/>
      <c r="N59" s="118"/>
    </row>
    <row r="60" spans="2:15" x14ac:dyDescent="0.25">
      <c r="B60" s="116" t="s">
        <v>83</v>
      </c>
      <c r="C60" s="117">
        <f t="shared" si="16"/>
        <v>0</v>
      </c>
      <c r="D60" s="118">
        <v>-0.49614061902942297</v>
      </c>
      <c r="E60" s="117">
        <f t="shared" si="16"/>
        <v>74</v>
      </c>
      <c r="F60" s="118" t="str">
        <f t="shared" si="12"/>
        <v>-</v>
      </c>
      <c r="G60" s="117">
        <f t="shared" si="17"/>
        <v>767</v>
      </c>
      <c r="H60" s="118">
        <f t="shared" si="13"/>
        <v>9.3648648648648649</v>
      </c>
      <c r="I60" s="117">
        <f t="shared" si="18"/>
        <v>754</v>
      </c>
      <c r="J60" s="118">
        <f t="shared" si="14"/>
        <v>-1.6949152542372836E-2</v>
      </c>
      <c r="K60" s="117">
        <f t="shared" si="19"/>
        <v>3408</v>
      </c>
      <c r="L60" s="118">
        <f t="shared" si="15"/>
        <v>3.5198938992042441</v>
      </c>
      <c r="M60" s="117"/>
      <c r="N60" s="118"/>
    </row>
    <row r="61" spans="2:15" x14ac:dyDescent="0.25">
      <c r="B61" s="116" t="s">
        <v>85</v>
      </c>
      <c r="C61" s="117">
        <f t="shared" si="16"/>
        <v>42</v>
      </c>
      <c r="D61" s="118">
        <v>-1</v>
      </c>
      <c r="E61" s="117">
        <f t="shared" si="16"/>
        <v>119</v>
      </c>
      <c r="F61" s="118">
        <f t="shared" si="12"/>
        <v>1.8333333333333335</v>
      </c>
      <c r="G61" s="117">
        <f t="shared" si="17"/>
        <v>811</v>
      </c>
      <c r="H61" s="118">
        <f t="shared" si="13"/>
        <v>5.8151260504201678</v>
      </c>
      <c r="I61" s="117">
        <f t="shared" si="18"/>
        <v>970</v>
      </c>
      <c r="J61" s="118">
        <f t="shared" si="14"/>
        <v>0.19605425400739818</v>
      </c>
      <c r="K61" s="117">
        <f t="shared" si="19"/>
        <v>3195</v>
      </c>
      <c r="L61" s="118">
        <f t="shared" si="15"/>
        <v>2.2938144329896906</v>
      </c>
      <c r="M61" s="117"/>
      <c r="N61" s="118"/>
    </row>
    <row r="62" spans="2:15" x14ac:dyDescent="0.25">
      <c r="B62" s="116" t="s">
        <v>87</v>
      </c>
      <c r="C62" s="117">
        <f t="shared" si="16"/>
        <v>30</v>
      </c>
      <c r="D62" s="118">
        <v>-1</v>
      </c>
      <c r="E62" s="117">
        <f t="shared" si="16"/>
        <v>861</v>
      </c>
      <c r="F62" s="118">
        <f t="shared" si="12"/>
        <v>27.7</v>
      </c>
      <c r="G62" s="117">
        <f t="shared" si="17"/>
        <v>481</v>
      </c>
      <c r="H62" s="118">
        <f t="shared" si="13"/>
        <v>-0.44134727061556334</v>
      </c>
      <c r="I62" s="117">
        <f t="shared" si="18"/>
        <v>589</v>
      </c>
      <c r="J62" s="118">
        <f t="shared" si="14"/>
        <v>0.22453222453222454</v>
      </c>
      <c r="K62" s="117">
        <f t="shared" si="19"/>
        <v>3009</v>
      </c>
      <c r="L62" s="118">
        <f t="shared" si="15"/>
        <v>4.1086587436332769</v>
      </c>
      <c r="M62" s="117"/>
      <c r="N62" s="118"/>
    </row>
    <row r="63" spans="2:15" x14ac:dyDescent="0.25">
      <c r="B63" s="116" t="s">
        <v>89</v>
      </c>
      <c r="C63" s="117">
        <f t="shared" si="16"/>
        <v>52</v>
      </c>
      <c r="D63" s="118">
        <v>-0.65341793367652334</v>
      </c>
      <c r="E63" s="117">
        <f t="shared" si="16"/>
        <v>2102</v>
      </c>
      <c r="F63" s="118">
        <f t="shared" si="12"/>
        <v>39.42307692307692</v>
      </c>
      <c r="G63" s="117">
        <f t="shared" si="17"/>
        <v>982</v>
      </c>
      <c r="H63" s="118">
        <f t="shared" si="13"/>
        <v>-0.53282588011417698</v>
      </c>
      <c r="I63" s="117">
        <f t="shared" si="18"/>
        <v>870</v>
      </c>
      <c r="J63" s="118">
        <f t="shared" si="14"/>
        <v>-0.11405295315682284</v>
      </c>
      <c r="K63" s="117">
        <f t="shared" si="19"/>
        <v>3535</v>
      </c>
      <c r="L63" s="118">
        <f>IFERROR(K63/I63-1,"-")</f>
        <v>3.0632183908045976</v>
      </c>
      <c r="M63" s="117"/>
      <c r="N63" s="118"/>
    </row>
    <row r="64" spans="2:15" x14ac:dyDescent="0.25">
      <c r="B64" s="116" t="s">
        <v>91</v>
      </c>
      <c r="C64" s="117">
        <f t="shared" si="16"/>
        <v>57</v>
      </c>
      <c r="D64" s="118">
        <v>-0.1812746985510183</v>
      </c>
      <c r="E64" s="117">
        <f t="shared" si="16"/>
        <v>2774</v>
      </c>
      <c r="F64" s="118">
        <f t="shared" si="12"/>
        <v>47.666666666666664</v>
      </c>
      <c r="G64" s="117">
        <f t="shared" si="17"/>
        <v>588</v>
      </c>
      <c r="H64" s="118">
        <f t="shared" si="13"/>
        <v>-0.78803172314347514</v>
      </c>
      <c r="I64" s="117">
        <f t="shared" si="18"/>
        <v>645</v>
      </c>
      <c r="J64" s="118">
        <f t="shared" si="14"/>
        <v>9.6938775510204023E-2</v>
      </c>
      <c r="K64" s="117">
        <f t="shared" si="19"/>
        <v>3695</v>
      </c>
      <c r="L64" s="118">
        <f>IFERROR(K64/I64-1,"-")</f>
        <v>4.7286821705426361</v>
      </c>
      <c r="M64" s="117"/>
      <c r="N64" s="118"/>
    </row>
    <row r="65" spans="2:14" ht="15.75" x14ac:dyDescent="0.25">
      <c r="B65" s="116" t="s">
        <v>93</v>
      </c>
      <c r="C65" s="117">
        <f t="shared" si="16"/>
        <v>74</v>
      </c>
      <c r="D65" s="121">
        <v>-1</v>
      </c>
      <c r="E65" s="117">
        <f t="shared" si="16"/>
        <v>1958</v>
      </c>
      <c r="F65" s="118">
        <f t="shared" si="12"/>
        <v>25.45945945945946</v>
      </c>
      <c r="G65" s="117">
        <f t="shared" si="17"/>
        <v>767</v>
      </c>
      <c r="H65" s="118">
        <f t="shared" si="13"/>
        <v>-0.60827374872318685</v>
      </c>
      <c r="I65" s="117">
        <f t="shared" si="18"/>
        <v>836</v>
      </c>
      <c r="J65" s="118">
        <f t="shared" si="14"/>
        <v>8.9960886571056164E-2</v>
      </c>
      <c r="K65" s="117">
        <f t="shared" si="19"/>
        <v>3425</v>
      </c>
      <c r="L65" s="118">
        <f>IFERROR(K65/I65-1,"-")</f>
        <v>3.0968899521531101</v>
      </c>
      <c r="M65" s="120">
        <v>0</v>
      </c>
      <c r="N65" s="121" t="s">
        <v>228</v>
      </c>
    </row>
    <row r="66" spans="2:14" ht="15.75" x14ac:dyDescent="0.25">
      <c r="B66" s="119" t="s">
        <v>30</v>
      </c>
      <c r="C66" s="120">
        <f t="shared" si="16"/>
        <v>1240</v>
      </c>
      <c r="E66" s="120">
        <f t="shared" si="16"/>
        <v>8284</v>
      </c>
      <c r="F66" s="121">
        <f t="shared" si="12"/>
        <v>5.6806451612903226</v>
      </c>
      <c r="G66" s="120">
        <f t="shared" si="17"/>
        <v>9607</v>
      </c>
      <c r="H66" s="121">
        <f t="shared" si="13"/>
        <v>0.15970545630130362</v>
      </c>
      <c r="I66" s="120">
        <f t="shared" si="18"/>
        <v>8879</v>
      </c>
      <c r="J66" s="121">
        <f t="shared" si="14"/>
        <v>-7.5778078484438405E-2</v>
      </c>
      <c r="K66" s="120">
        <f t="shared" si="19"/>
        <v>40261</v>
      </c>
      <c r="L66" s="121">
        <v>0.12071385954444946</v>
      </c>
    </row>
    <row r="67" spans="2:14" ht="6" customHeight="1" x14ac:dyDescent="0.25">
      <c r="D67" s="105"/>
      <c r="M67" s="105"/>
      <c r="N67" s="105"/>
    </row>
    <row r="68" spans="2:14" x14ac:dyDescent="0.25">
      <c r="B68" s="105" t="s">
        <v>55</v>
      </c>
      <c r="C68" s="105"/>
      <c r="E68" s="105"/>
      <c r="F68" s="105"/>
      <c r="G68" s="105"/>
      <c r="H68" s="105"/>
      <c r="I68" s="105"/>
      <c r="J68" s="105"/>
      <c r="K68" s="105"/>
      <c r="L68" s="105"/>
    </row>
    <row r="69" spans="2:14" x14ac:dyDescent="0.25">
      <c r="I69" s="79"/>
    </row>
    <row r="70" spans="2:14" ht="15.75" thickBot="1" x14ac:dyDescent="0.3"/>
    <row r="71" spans="2:14" ht="21" x14ac:dyDescent="0.25">
      <c r="D71" s="106"/>
      <c r="M71" s="4"/>
      <c r="N71" s="4"/>
    </row>
    <row r="72" spans="2:14" ht="15.75" thickBot="1" x14ac:dyDescent="0.3"/>
    <row r="73" spans="2:14" ht="16.5" thickTop="1" thickBot="1" x14ac:dyDescent="0.3">
      <c r="M73" s="297">
        <v>2025</v>
      </c>
      <c r="N73" s="298"/>
    </row>
    <row r="74" spans="2:14" ht="16.5" thickTop="1" thickBot="1" x14ac:dyDescent="0.3">
      <c r="D74" s="114" t="str">
        <f>CONCATENATE("var ",RIGHT(C73,2),"/",RIGHT(C73-1,2))</f>
        <v>var /-1</v>
      </c>
      <c r="M74" s="115" t="s">
        <v>69</v>
      </c>
      <c r="N74" s="114" t="str">
        <f>CONCATENATE("var ",RIGHT(M73,2),"/",RIGHT(M73-1,2))</f>
        <v>var 25/24</v>
      </c>
    </row>
    <row r="75" spans="2:14" x14ac:dyDescent="0.25">
      <c r="D75" s="118">
        <v>-0.10924369747899154</v>
      </c>
      <c r="M75" s="117">
        <v>0</v>
      </c>
      <c r="N75" s="118" t="str">
        <f t="shared" ref="N75:N76" si="20">IFERROR(M75/K75-1,"-")</f>
        <v>-</v>
      </c>
    </row>
    <row r="76" spans="2:14" x14ac:dyDescent="0.25">
      <c r="D76" s="118">
        <v>-0.21859545004945602</v>
      </c>
      <c r="M76" s="117">
        <v>0</v>
      </c>
      <c r="N76" s="118" t="str">
        <f t="shared" si="20"/>
        <v>-</v>
      </c>
    </row>
    <row r="77" spans="2:14" x14ac:dyDescent="0.25">
      <c r="D77" s="118">
        <v>-0.74664429530201337</v>
      </c>
      <c r="M77" s="117"/>
      <c r="N77" s="118"/>
    </row>
    <row r="78" spans="2:14" x14ac:dyDescent="0.25">
      <c r="D78" s="118">
        <v>-1</v>
      </c>
      <c r="M78" s="117"/>
      <c r="N78" s="118"/>
    </row>
    <row r="79" spans="2:14" x14ac:dyDescent="0.25">
      <c r="D79" s="118">
        <v>-1</v>
      </c>
      <c r="M79" s="117"/>
      <c r="N79" s="118"/>
    </row>
    <row r="80" spans="2:14" x14ac:dyDescent="0.25">
      <c r="D80" s="118">
        <v>-1</v>
      </c>
      <c r="M80" s="117"/>
      <c r="N80" s="118"/>
    </row>
    <row r="81" spans="4:14" x14ac:dyDescent="0.25">
      <c r="D81" s="118">
        <v>-1</v>
      </c>
      <c r="M81" s="117"/>
      <c r="N81" s="118"/>
    </row>
    <row r="82" spans="4:14" x14ac:dyDescent="0.25">
      <c r="D82" s="118">
        <v>-1</v>
      </c>
      <c r="M82" s="117"/>
      <c r="N82" s="118"/>
    </row>
    <row r="83" spans="4:14" x14ac:dyDescent="0.25">
      <c r="D83" s="118">
        <v>-1</v>
      </c>
      <c r="M83" s="117"/>
      <c r="N83" s="118"/>
    </row>
    <row r="84" spans="4:14" x14ac:dyDescent="0.25">
      <c r="D84" s="118">
        <v>-1</v>
      </c>
      <c r="M84" s="117"/>
      <c r="N84" s="118"/>
    </row>
    <row r="85" spans="4:14" x14ac:dyDescent="0.25">
      <c r="D85" s="118">
        <v>-1</v>
      </c>
      <c r="M85" s="117"/>
      <c r="N85" s="118"/>
    </row>
    <row r="86" spans="4:14" x14ac:dyDescent="0.25">
      <c r="D86" s="118">
        <v>-1</v>
      </c>
      <c r="M86" s="117"/>
      <c r="N86" s="118"/>
    </row>
    <row r="87" spans="4:14" ht="15.75" x14ac:dyDescent="0.25">
      <c r="D87" s="121">
        <v>-1</v>
      </c>
      <c r="M87" s="120">
        <v>0</v>
      </c>
      <c r="N87" s="121" t="s">
        <v>228</v>
      </c>
    </row>
    <row r="89" spans="4:14" x14ac:dyDescent="0.25">
      <c r="D89" s="105"/>
      <c r="M89" s="105"/>
      <c r="N89" s="105"/>
    </row>
    <row r="92" spans="4:14" ht="15.75" thickBot="1" x14ac:dyDescent="0.3"/>
    <row r="93" spans="4:14" ht="21" x14ac:dyDescent="0.25">
      <c r="D93" s="106"/>
      <c r="M93" s="4"/>
      <c r="N93" s="4"/>
    </row>
    <row r="94" spans="4:14" ht="15.75" thickBot="1" x14ac:dyDescent="0.3"/>
    <row r="95" spans="4:14" ht="16.5" thickTop="1" thickBot="1" x14ac:dyDescent="0.3">
      <c r="M95" s="297">
        <v>2025</v>
      </c>
      <c r="N95" s="298"/>
    </row>
    <row r="96" spans="4:14" ht="16.5" thickTop="1" thickBot="1" x14ac:dyDescent="0.3">
      <c r="D96" s="114" t="str">
        <f>CONCATENATE("var ",RIGHT(C95,2),"/",RIGHT(C95-1,2))</f>
        <v>var /-1</v>
      </c>
      <c r="M96" s="115" t="s">
        <v>69</v>
      </c>
      <c r="N96" s="114" t="str">
        <f>CONCATENATE("var ",RIGHT(M95,2),"/",RIGHT(M95-1,2))</f>
        <v>var 25/24</v>
      </c>
    </row>
    <row r="97" spans="4:14" x14ac:dyDescent="0.25">
      <c r="D97" s="118" t="s">
        <v>228</v>
      </c>
      <c r="M97" s="117" t="s">
        <v>228</v>
      </c>
      <c r="N97" s="118" t="str">
        <f t="shared" ref="N97:N98" si="21">IFERROR(M97/K97-1,"-")</f>
        <v>-</v>
      </c>
    </row>
    <row r="98" spans="4:14" x14ac:dyDescent="0.25">
      <c r="D98" s="118" t="s">
        <v>228</v>
      </c>
      <c r="M98" s="117" t="s">
        <v>228</v>
      </c>
      <c r="N98" s="118" t="str">
        <f t="shared" si="21"/>
        <v>-</v>
      </c>
    </row>
    <row r="99" spans="4:14" x14ac:dyDescent="0.25">
      <c r="D99" s="118" t="s">
        <v>228</v>
      </c>
      <c r="M99" s="117"/>
      <c r="N99" s="118"/>
    </row>
    <row r="100" spans="4:14" x14ac:dyDescent="0.25">
      <c r="D100" s="118" t="s">
        <v>228</v>
      </c>
      <c r="M100" s="117"/>
      <c r="N100" s="118"/>
    </row>
    <row r="101" spans="4:14" x14ac:dyDescent="0.25">
      <c r="D101" s="118" t="s">
        <v>228</v>
      </c>
      <c r="M101" s="117"/>
      <c r="N101" s="118"/>
    </row>
    <row r="102" spans="4:14" x14ac:dyDescent="0.25">
      <c r="D102" s="118" t="s">
        <v>228</v>
      </c>
      <c r="M102" s="117"/>
      <c r="N102" s="118"/>
    </row>
    <row r="103" spans="4:14" x14ac:dyDescent="0.25">
      <c r="D103" s="118" t="s">
        <v>228</v>
      </c>
      <c r="M103" s="117"/>
      <c r="N103" s="118"/>
    </row>
    <row r="104" spans="4:14" x14ac:dyDescent="0.25">
      <c r="D104" s="118" t="s">
        <v>228</v>
      </c>
      <c r="M104" s="117"/>
      <c r="N104" s="118"/>
    </row>
    <row r="105" spans="4:14" x14ac:dyDescent="0.25">
      <c r="D105" s="118" t="s">
        <v>228</v>
      </c>
      <c r="M105" s="117"/>
      <c r="N105" s="118"/>
    </row>
    <row r="106" spans="4:14" x14ac:dyDescent="0.25">
      <c r="D106" s="118" t="s">
        <v>228</v>
      </c>
      <c r="M106" s="117"/>
      <c r="N106" s="118"/>
    </row>
    <row r="107" spans="4:14" x14ac:dyDescent="0.25">
      <c r="D107" s="118" t="s">
        <v>228</v>
      </c>
      <c r="M107" s="117"/>
      <c r="N107" s="118"/>
    </row>
    <row r="108" spans="4:14" x14ac:dyDescent="0.25">
      <c r="D108" s="118" t="s">
        <v>228</v>
      </c>
      <c r="M108" s="117"/>
      <c r="N108" s="118"/>
    </row>
    <row r="109" spans="4:14" ht="15.75" x14ac:dyDescent="0.25">
      <c r="D109" s="121" t="s">
        <v>228</v>
      </c>
      <c r="M109" s="120" t="s">
        <v>228</v>
      </c>
      <c r="N109" s="121" t="s">
        <v>228</v>
      </c>
    </row>
    <row r="111" spans="4:14" x14ac:dyDescent="0.25">
      <c r="D111" s="105"/>
      <c r="M111" s="105"/>
      <c r="N111" s="105"/>
    </row>
  </sheetData>
  <mergeCells count="25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M73:N73"/>
    <mergeCell ref="M95:N95"/>
    <mergeCell ref="B49:N49"/>
    <mergeCell ref="C51:N51"/>
    <mergeCell ref="C52:D52"/>
    <mergeCell ref="E52:F52"/>
    <mergeCell ref="G52:H52"/>
    <mergeCell ref="I52:J52"/>
    <mergeCell ref="K52:L5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25789-83EA-4FA5-ACC7-E0E57C4F47E9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251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132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231856</v>
      </c>
      <c r="D8" s="118">
        <f t="shared" ref="D8:D10" si="0">C8/C9-1</f>
        <v>0.28925638216829674</v>
      </c>
    </row>
    <row r="9" spans="1:5" x14ac:dyDescent="0.25">
      <c r="A9" s="1"/>
      <c r="B9" s="116">
        <v>2023</v>
      </c>
      <c r="C9" s="117">
        <v>179837</v>
      </c>
      <c r="D9" s="118">
        <f t="shared" si="0"/>
        <v>0.116445244598957</v>
      </c>
    </row>
    <row r="10" spans="1:5" x14ac:dyDescent="0.25">
      <c r="A10" s="1"/>
      <c r="B10" s="116">
        <v>2022</v>
      </c>
      <c r="C10" s="117">
        <v>161080</v>
      </c>
      <c r="D10" s="118">
        <f t="shared" si="0"/>
        <v>1.2911925352753757</v>
      </c>
    </row>
    <row r="11" spans="1:5" x14ac:dyDescent="0.25">
      <c r="A11" s="1"/>
      <c r="B11" s="116">
        <v>2021</v>
      </c>
      <c r="C11" s="117">
        <v>70304</v>
      </c>
      <c r="D11" s="118">
        <f>C11/C12-1</f>
        <v>0.27102127890369343</v>
      </c>
    </row>
    <row r="12" spans="1:5" x14ac:dyDescent="0.25">
      <c r="A12" s="1" t="s">
        <v>72</v>
      </c>
      <c r="B12" s="116">
        <v>2020</v>
      </c>
      <c r="C12" s="117">
        <v>55313</v>
      </c>
      <c r="D12" s="118">
        <f t="shared" ref="D12:D21" si="1">C12/C13-1</f>
        <v>-0.59662646033574962</v>
      </c>
    </row>
    <row r="13" spans="1:5" x14ac:dyDescent="0.25">
      <c r="A13" s="1" t="s">
        <v>74</v>
      </c>
      <c r="B13" s="116">
        <v>2019</v>
      </c>
      <c r="C13" s="117">
        <v>137126</v>
      </c>
      <c r="D13" s="118">
        <f t="shared" si="1"/>
        <v>1.7898758775871659E-3</v>
      </c>
    </row>
    <row r="14" spans="1:5" x14ac:dyDescent="0.25">
      <c r="A14" s="1" t="s">
        <v>76</v>
      </c>
      <c r="B14" s="116">
        <v>2018</v>
      </c>
      <c r="C14" s="117">
        <v>136881</v>
      </c>
      <c r="D14" s="118">
        <f t="shared" si="1"/>
        <v>-1.1675258848503178E-2</v>
      </c>
    </row>
    <row r="15" spans="1:5" x14ac:dyDescent="0.25">
      <c r="A15" s="1" t="s">
        <v>78</v>
      </c>
      <c r="B15" s="116">
        <v>2017</v>
      </c>
      <c r="C15" s="117">
        <v>138498</v>
      </c>
      <c r="D15" s="118">
        <f>C15/C16-1</f>
        <v>1.9920025332675451E-2</v>
      </c>
    </row>
    <row r="16" spans="1:5" x14ac:dyDescent="0.25">
      <c r="A16" s="1" t="s">
        <v>80</v>
      </c>
      <c r="B16" s="116">
        <v>2016</v>
      </c>
      <c r="C16" s="117">
        <v>135793</v>
      </c>
      <c r="D16" s="118">
        <f>C16/C17-1</f>
        <v>-2.5168881327216952E-2</v>
      </c>
    </row>
    <row r="17" spans="1:5" x14ac:dyDescent="0.25">
      <c r="A17" s="1" t="s">
        <v>82</v>
      </c>
      <c r="B17" s="116">
        <v>2015</v>
      </c>
      <c r="C17" s="117">
        <v>139299</v>
      </c>
      <c r="D17" s="118">
        <f t="shared" si="1"/>
        <v>5.4113569634046677E-2</v>
      </c>
    </row>
    <row r="18" spans="1:5" x14ac:dyDescent="0.25">
      <c r="A18" s="1" t="s">
        <v>84</v>
      </c>
      <c r="B18" s="116">
        <v>2014</v>
      </c>
      <c r="C18" s="117">
        <v>132148</v>
      </c>
      <c r="D18" s="118">
        <f t="shared" si="1"/>
        <v>6.8110096186568825E-5</v>
      </c>
    </row>
    <row r="19" spans="1:5" x14ac:dyDescent="0.25">
      <c r="A19" s="1" t="s">
        <v>86</v>
      </c>
      <c r="B19" s="116">
        <v>2013</v>
      </c>
      <c r="C19" s="117">
        <v>132139</v>
      </c>
      <c r="D19" s="118">
        <f t="shared" si="1"/>
        <v>5.9663670117643175E-2</v>
      </c>
    </row>
    <row r="20" spans="1:5" x14ac:dyDescent="0.25">
      <c r="A20" s="1" t="s">
        <v>88</v>
      </c>
      <c r="B20" s="116">
        <v>2012</v>
      </c>
      <c r="C20" s="117">
        <v>124699</v>
      </c>
      <c r="D20" s="118">
        <f>C20/C21-1</f>
        <v>6.8882164868038664E-2</v>
      </c>
    </row>
    <row r="21" spans="1:5" x14ac:dyDescent="0.25">
      <c r="A21" s="1" t="s">
        <v>90</v>
      </c>
      <c r="B21" s="116">
        <v>2011</v>
      </c>
      <c r="C21" s="117">
        <v>116663</v>
      </c>
      <c r="D21" s="118">
        <f t="shared" si="1"/>
        <v>0.36412852833189113</v>
      </c>
    </row>
    <row r="22" spans="1:5" x14ac:dyDescent="0.25">
      <c r="A22" s="1" t="s">
        <v>92</v>
      </c>
      <c r="B22" s="116">
        <v>2010</v>
      </c>
      <c r="C22" s="117">
        <v>85522</v>
      </c>
      <c r="D22" s="118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68" t="s">
        <v>252</v>
      </c>
      <c r="C27" s="268"/>
      <c r="D27" s="268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3" t="s">
        <v>96</v>
      </c>
      <c r="C29" s="293" t="s">
        <v>137</v>
      </c>
      <c r="D29" s="294"/>
    </row>
    <row r="30" spans="1:5" ht="16.5" thickTop="1" thickBot="1" x14ac:dyDescent="0.3">
      <c r="B30" s="85"/>
      <c r="C30" s="113" t="s">
        <v>138</v>
      </c>
      <c r="D30" s="114" t="s">
        <v>139</v>
      </c>
    </row>
    <row r="31" spans="1:5" x14ac:dyDescent="0.25">
      <c r="B31" s="116">
        <v>2024</v>
      </c>
      <c r="C31" s="117">
        <v>191595</v>
      </c>
      <c r="D31" s="118">
        <f t="shared" ref="D31:D44" si="2">C31/C32-1</f>
        <v>0.12071385954444946</v>
      </c>
    </row>
    <row r="32" spans="1:5" x14ac:dyDescent="0.25">
      <c r="B32" s="116">
        <v>2023</v>
      </c>
      <c r="C32" s="117">
        <v>170958</v>
      </c>
      <c r="D32" s="118">
        <f t="shared" si="2"/>
        <v>0.12863678675407497</v>
      </c>
    </row>
    <row r="33" spans="2:4" x14ac:dyDescent="0.25">
      <c r="B33" s="116">
        <v>2022</v>
      </c>
      <c r="C33" s="117">
        <v>151473</v>
      </c>
      <c r="D33" s="118">
        <f t="shared" si="2"/>
        <v>1.4423250564334085</v>
      </c>
    </row>
    <row r="34" spans="2:4" x14ac:dyDescent="0.25">
      <c r="B34" s="116">
        <v>2021</v>
      </c>
      <c r="C34" s="117">
        <v>62020</v>
      </c>
      <c r="D34" s="118">
        <f t="shared" si="2"/>
        <v>0.14696798772030406</v>
      </c>
    </row>
    <row r="35" spans="2:4" x14ac:dyDescent="0.25">
      <c r="B35" s="116">
        <v>2020</v>
      </c>
      <c r="C35" s="117">
        <v>54073</v>
      </c>
      <c r="D35" s="118">
        <f t="shared" si="2"/>
        <v>-0.60050091612979495</v>
      </c>
    </row>
    <row r="36" spans="2:4" x14ac:dyDescent="0.25">
      <c r="B36" s="116">
        <v>2019</v>
      </c>
      <c r="C36" s="117">
        <v>135352</v>
      </c>
      <c r="D36" s="118">
        <f t="shared" si="2"/>
        <v>4.2216006469659728E-3</v>
      </c>
    </row>
    <row r="37" spans="2:4" x14ac:dyDescent="0.25">
      <c r="B37" s="116">
        <v>2018</v>
      </c>
      <c r="C37" s="117">
        <v>134783</v>
      </c>
      <c r="D37" s="118">
        <f t="shared" si="2"/>
        <v>-6.611143867924496E-3</v>
      </c>
    </row>
    <row r="38" spans="2:4" x14ac:dyDescent="0.25">
      <c r="B38" s="116">
        <v>2017</v>
      </c>
      <c r="C38" s="117">
        <v>135680</v>
      </c>
      <c r="D38" s="118">
        <f>C38/C39-1</f>
        <v>1.7610176101761077E-2</v>
      </c>
    </row>
    <row r="39" spans="2:4" x14ac:dyDescent="0.25">
      <c r="B39" s="116">
        <v>2016</v>
      </c>
      <c r="C39" s="117">
        <v>133332</v>
      </c>
      <c r="D39" s="118">
        <f>C39/C40-1</f>
        <v>-3.1629710865949567E-2</v>
      </c>
    </row>
    <row r="40" spans="2:4" x14ac:dyDescent="0.25">
      <c r="B40" s="116">
        <v>2015</v>
      </c>
      <c r="C40" s="117">
        <v>137687</v>
      </c>
      <c r="D40" s="118">
        <f t="shared" si="2"/>
        <v>5.9049303899699979E-2</v>
      </c>
    </row>
    <row r="41" spans="2:4" x14ac:dyDescent="0.25">
      <c r="B41" s="116">
        <v>2014</v>
      </c>
      <c r="C41" s="117">
        <v>130010</v>
      </c>
      <c r="D41" s="118">
        <f t="shared" si="2"/>
        <v>-3.3118167461400061E-3</v>
      </c>
    </row>
    <row r="42" spans="2:4" x14ac:dyDescent="0.25">
      <c r="B42" s="116">
        <v>2013</v>
      </c>
      <c r="C42" s="117">
        <v>130442</v>
      </c>
      <c r="D42" s="118">
        <f t="shared" si="2"/>
        <v>5.8808250200897749E-2</v>
      </c>
    </row>
    <row r="43" spans="2:4" x14ac:dyDescent="0.25">
      <c r="B43" s="116">
        <v>2012</v>
      </c>
      <c r="C43" s="117">
        <v>123197</v>
      </c>
      <c r="D43" s="118">
        <f>C43/C44-1</f>
        <v>6.8574303284731686E-2</v>
      </c>
    </row>
    <row r="44" spans="2:4" x14ac:dyDescent="0.25">
      <c r="B44" s="116">
        <v>2011</v>
      </c>
      <c r="C44" s="117">
        <v>115291</v>
      </c>
      <c r="D44" s="118">
        <f t="shared" si="2"/>
        <v>0.36775731979310011</v>
      </c>
    </row>
    <row r="45" spans="2:4" x14ac:dyDescent="0.25">
      <c r="B45" s="116">
        <v>2010</v>
      </c>
      <c r="C45" s="117">
        <v>84292</v>
      </c>
      <c r="D45" s="118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68" t="s">
        <v>253</v>
      </c>
      <c r="C50" s="268"/>
      <c r="D50" s="268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3" t="s">
        <v>140</v>
      </c>
      <c r="D52" s="294"/>
    </row>
    <row r="53" spans="1:5" ht="16.5" thickTop="1" thickBot="1" x14ac:dyDescent="0.3">
      <c r="B53" s="85"/>
      <c r="C53" s="113" t="s">
        <v>138</v>
      </c>
      <c r="D53" s="114" t="s">
        <v>139</v>
      </c>
    </row>
    <row r="54" spans="1:5" x14ac:dyDescent="0.25">
      <c r="A54" s="1">
        <v>1</v>
      </c>
      <c r="B54" s="116">
        <v>2024</v>
      </c>
      <c r="C54" s="117">
        <v>0</v>
      </c>
      <c r="D54" s="118" t="e">
        <f t="shared" ref="D54:D56" si="3">C54/C55-1</f>
        <v>#DIV/0!</v>
      </c>
    </row>
    <row r="55" spans="1:5" x14ac:dyDescent="0.25">
      <c r="A55" s="1"/>
      <c r="B55" s="116">
        <v>2023</v>
      </c>
      <c r="C55" s="117">
        <v>0</v>
      </c>
      <c r="D55" s="118" t="e">
        <f t="shared" si="3"/>
        <v>#DIV/0!</v>
      </c>
    </row>
    <row r="56" spans="1:5" x14ac:dyDescent="0.25">
      <c r="A56" s="1"/>
      <c r="B56" s="116">
        <v>2022</v>
      </c>
      <c r="C56" s="117">
        <v>0</v>
      </c>
      <c r="D56" s="118" t="e">
        <f t="shared" si="3"/>
        <v>#DIV/0!</v>
      </c>
    </row>
    <row r="57" spans="1:5" x14ac:dyDescent="0.25">
      <c r="A57" s="1"/>
      <c r="B57" s="116">
        <v>2021</v>
      </c>
      <c r="C57" s="117">
        <v>0</v>
      </c>
      <c r="D57" s="118" t="e">
        <f>C57/C58-1</f>
        <v>#DIV/0!</v>
      </c>
    </row>
    <row r="58" spans="1:5" x14ac:dyDescent="0.25">
      <c r="A58" s="1">
        <v>2</v>
      </c>
      <c r="B58" s="116">
        <v>2020</v>
      </c>
      <c r="C58" s="117">
        <v>0</v>
      </c>
      <c r="D58" s="118">
        <f t="shared" ref="D58:D67" si="4">C58/C59-1</f>
        <v>-1</v>
      </c>
    </row>
    <row r="59" spans="1:5" x14ac:dyDescent="0.25">
      <c r="A59" s="1">
        <v>3</v>
      </c>
      <c r="B59" s="116">
        <v>2019</v>
      </c>
      <c r="C59" s="117">
        <v>122557</v>
      </c>
      <c r="D59" s="118">
        <f t="shared" si="4"/>
        <v>1.8473581863812427E-2</v>
      </c>
    </row>
    <row r="60" spans="1:5" x14ac:dyDescent="0.25">
      <c r="A60" s="1">
        <v>4</v>
      </c>
      <c r="B60" s="116">
        <v>2018</v>
      </c>
      <c r="C60" s="117">
        <v>120334</v>
      </c>
      <c r="D60" s="118">
        <f t="shared" si="4"/>
        <v>9.1326271493869182E-2</v>
      </c>
    </row>
    <row r="61" spans="1:5" x14ac:dyDescent="0.25">
      <c r="A61" s="1">
        <v>5</v>
      </c>
      <c r="B61" s="116">
        <v>2017</v>
      </c>
      <c r="C61" s="117">
        <v>110264</v>
      </c>
      <c r="D61" s="118">
        <f>C61/C62-1</f>
        <v>0.22168055309342316</v>
      </c>
    </row>
    <row r="62" spans="1:5" x14ac:dyDescent="0.25">
      <c r="A62" s="1">
        <v>6</v>
      </c>
      <c r="B62" s="116">
        <v>2016</v>
      </c>
      <c r="C62" s="117">
        <v>90256</v>
      </c>
      <c r="D62" s="118">
        <f>C62/C63-1</f>
        <v>-4.27219888846464E-2</v>
      </c>
    </row>
    <row r="63" spans="1:5" x14ac:dyDescent="0.25">
      <c r="A63" s="1">
        <v>7</v>
      </c>
      <c r="B63" s="116">
        <v>2015</v>
      </c>
      <c r="C63" s="117">
        <v>94284</v>
      </c>
      <c r="D63" s="118">
        <f t="shared" si="4"/>
        <v>4.5173662902193712E-3</v>
      </c>
    </row>
    <row r="64" spans="1:5" x14ac:dyDescent="0.25">
      <c r="A64" s="1">
        <v>8</v>
      </c>
      <c r="B64" s="116">
        <v>2014</v>
      </c>
      <c r="C64" s="117">
        <v>93860</v>
      </c>
      <c r="D64" s="118">
        <f t="shared" si="4"/>
        <v>2.8726750621992814E-2</v>
      </c>
    </row>
    <row r="65" spans="1:5" x14ac:dyDescent="0.25">
      <c r="A65" s="1">
        <v>9</v>
      </c>
      <c r="B65" s="116">
        <v>2013</v>
      </c>
      <c r="C65" s="117">
        <v>91239</v>
      </c>
      <c r="D65" s="118">
        <f t="shared" si="4"/>
        <v>5.4981268211460987E-2</v>
      </c>
    </row>
    <row r="66" spans="1:5" x14ac:dyDescent="0.25">
      <c r="A66" s="1">
        <v>10</v>
      </c>
      <c r="B66" s="116">
        <v>2012</v>
      </c>
      <c r="C66" s="117">
        <v>86484</v>
      </c>
      <c r="D66" s="118">
        <f>C66/C67-1</f>
        <v>4.4089240873092628E-2</v>
      </c>
    </row>
    <row r="67" spans="1:5" x14ac:dyDescent="0.25">
      <c r="A67" s="1">
        <v>11</v>
      </c>
      <c r="B67" s="116">
        <v>2011</v>
      </c>
      <c r="C67" s="117">
        <v>82832</v>
      </c>
      <c r="D67" s="118">
        <f t="shared" si="4"/>
        <v>0.5953775038520801</v>
      </c>
    </row>
    <row r="68" spans="1:5" x14ac:dyDescent="0.25">
      <c r="A68" s="1">
        <v>12</v>
      </c>
      <c r="B68" s="116">
        <v>2010</v>
      </c>
      <c r="C68" s="117">
        <v>51920</v>
      </c>
      <c r="D68" s="118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68" t="s">
        <v>141</v>
      </c>
      <c r="C73" s="268"/>
      <c r="D73" s="268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3" t="s">
        <v>142</v>
      </c>
      <c r="D75" s="294"/>
    </row>
    <row r="76" spans="1:5" ht="16.5" thickTop="1" thickBot="1" x14ac:dyDescent="0.3">
      <c r="B76" s="85"/>
      <c r="C76" s="113" t="s">
        <v>138</v>
      </c>
      <c r="D76" s="114" t="s">
        <v>139</v>
      </c>
    </row>
    <row r="77" spans="1:5" x14ac:dyDescent="0.25">
      <c r="A77" s="1">
        <v>1</v>
      </c>
      <c r="B77" s="116">
        <v>2024</v>
      </c>
      <c r="C77" s="117">
        <v>0</v>
      </c>
      <c r="D77" s="118" t="e">
        <f t="shared" ref="D77:D83" si="5">C77/C78-1</f>
        <v>#DIV/0!</v>
      </c>
    </row>
    <row r="78" spans="1:5" x14ac:dyDescent="0.25">
      <c r="A78" s="1"/>
      <c r="B78" s="116">
        <v>2023</v>
      </c>
      <c r="C78" s="117">
        <v>0</v>
      </c>
      <c r="D78" s="118" t="e">
        <f t="shared" si="5"/>
        <v>#DIV/0!</v>
      </c>
    </row>
    <row r="79" spans="1:5" x14ac:dyDescent="0.25">
      <c r="A79" s="1"/>
      <c r="B79" s="116">
        <v>2022</v>
      </c>
      <c r="C79" s="117">
        <v>0</v>
      </c>
      <c r="D79" s="118" t="e">
        <f t="shared" si="5"/>
        <v>#DIV/0!</v>
      </c>
    </row>
    <row r="80" spans="1:5" x14ac:dyDescent="0.25">
      <c r="A80" s="1"/>
      <c r="B80" s="116">
        <v>2021</v>
      </c>
      <c r="C80" s="117">
        <v>0</v>
      </c>
      <c r="D80" s="118" t="e">
        <f t="shared" si="5"/>
        <v>#DIV/0!</v>
      </c>
    </row>
    <row r="81" spans="1:5" x14ac:dyDescent="0.25">
      <c r="A81" s="1">
        <v>2</v>
      </c>
      <c r="B81" s="116">
        <v>2020</v>
      </c>
      <c r="C81" s="117">
        <v>0</v>
      </c>
      <c r="D81" s="118">
        <f t="shared" si="5"/>
        <v>-1</v>
      </c>
    </row>
    <row r="82" spans="1:5" x14ac:dyDescent="0.25">
      <c r="A82" s="1">
        <v>3</v>
      </c>
      <c r="B82" s="116">
        <v>2019</v>
      </c>
      <c r="C82" s="117">
        <v>12795</v>
      </c>
      <c r="D82" s="118">
        <f t="shared" si="5"/>
        <v>-0.11447158972939309</v>
      </c>
    </row>
    <row r="83" spans="1:5" x14ac:dyDescent="0.25">
      <c r="A83" s="1">
        <v>4</v>
      </c>
      <c r="B83" s="116">
        <v>2018</v>
      </c>
      <c r="C83" s="117">
        <v>14449</v>
      </c>
      <c r="D83" s="118">
        <f t="shared" si="5"/>
        <v>-0.43149984261882279</v>
      </c>
    </row>
    <row r="84" spans="1:5" x14ac:dyDescent="0.25">
      <c r="A84" s="1">
        <v>5</v>
      </c>
      <c r="B84" s="116">
        <v>2017</v>
      </c>
      <c r="C84" s="117">
        <v>25416</v>
      </c>
      <c r="D84" s="118">
        <f>C84/C85-1</f>
        <v>-0.40997307085151824</v>
      </c>
    </row>
    <row r="85" spans="1:5" x14ac:dyDescent="0.25">
      <c r="A85" s="1">
        <v>6</v>
      </c>
      <c r="B85" s="116">
        <v>2016</v>
      </c>
      <c r="C85" s="117">
        <v>43076</v>
      </c>
      <c r="D85" s="118">
        <f>C85/C86-1</f>
        <v>-7.5340414257079047E-3</v>
      </c>
    </row>
    <row r="86" spans="1:5" x14ac:dyDescent="0.25">
      <c r="A86" s="1">
        <v>7</v>
      </c>
      <c r="B86" s="116">
        <v>2015</v>
      </c>
      <c r="C86" s="117">
        <v>43403</v>
      </c>
      <c r="D86" s="118">
        <f t="shared" ref="D86:D88" si="6">C86/C87-1</f>
        <v>0.20063623789764873</v>
      </c>
    </row>
    <row r="87" spans="1:5" x14ac:dyDescent="0.25">
      <c r="A87" s="1">
        <v>8</v>
      </c>
      <c r="B87" s="116">
        <v>2014</v>
      </c>
      <c r="C87" s="117">
        <v>36150</v>
      </c>
      <c r="D87" s="118">
        <f t="shared" si="6"/>
        <v>-7.7876693110221162E-2</v>
      </c>
    </row>
    <row r="88" spans="1:5" x14ac:dyDescent="0.25">
      <c r="A88" s="1">
        <v>9</v>
      </c>
      <c r="B88" s="116">
        <v>2013</v>
      </c>
      <c r="C88" s="117">
        <v>39203</v>
      </c>
      <c r="D88" s="118">
        <f t="shared" si="6"/>
        <v>6.782338681121125E-2</v>
      </c>
    </row>
    <row r="89" spans="1:5" x14ac:dyDescent="0.25">
      <c r="A89" s="1">
        <v>10</v>
      </c>
      <c r="B89" s="116">
        <v>2012</v>
      </c>
      <c r="C89" s="117">
        <v>36713</v>
      </c>
      <c r="D89" s="118">
        <f>C89/C90-1</f>
        <v>0.13105764194830405</v>
      </c>
    </row>
    <row r="90" spans="1:5" x14ac:dyDescent="0.25">
      <c r="A90" s="1">
        <v>11</v>
      </c>
      <c r="B90" s="116">
        <v>2011</v>
      </c>
      <c r="C90" s="117">
        <v>32459</v>
      </c>
      <c r="D90" s="118">
        <f t="shared" ref="D90" si="7">C90/C91-1</f>
        <v>2.6875077227233035E-3</v>
      </c>
    </row>
    <row r="91" spans="1:5" x14ac:dyDescent="0.25">
      <c r="A91" s="1">
        <v>12</v>
      </c>
      <c r="B91" s="116">
        <v>2010</v>
      </c>
      <c r="C91" s="117">
        <v>32372</v>
      </c>
      <c r="D91" s="118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68" t="s">
        <v>254</v>
      </c>
      <c r="C96" s="268"/>
      <c r="D96" s="268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3" t="s">
        <v>96</v>
      </c>
      <c r="C98" s="293" t="s">
        <v>32</v>
      </c>
      <c r="D98" s="294"/>
    </row>
    <row r="99" spans="2:5" ht="16.5" thickTop="1" thickBot="1" x14ac:dyDescent="0.3">
      <c r="B99" s="85"/>
      <c r="C99" s="113" t="s">
        <v>138</v>
      </c>
      <c r="D99" s="114" t="s">
        <v>139</v>
      </c>
    </row>
    <row r="100" spans="2:5" x14ac:dyDescent="0.25">
      <c r="B100" s="116">
        <v>2024</v>
      </c>
      <c r="C100" s="117" t="s">
        <v>228</v>
      </c>
      <c r="D100" s="118" t="e">
        <f t="shared" ref="D100:D113" si="8">C100/C101-1</f>
        <v>#VALUE!</v>
      </c>
    </row>
    <row r="101" spans="2:5" x14ac:dyDescent="0.25">
      <c r="B101" s="116">
        <v>2023</v>
      </c>
      <c r="C101" s="117" t="s">
        <v>228</v>
      </c>
      <c r="D101" s="118" t="e">
        <f t="shared" si="8"/>
        <v>#VALUE!</v>
      </c>
    </row>
    <row r="102" spans="2:5" x14ac:dyDescent="0.25">
      <c r="B102" s="116">
        <v>2022</v>
      </c>
      <c r="C102" s="117" t="s">
        <v>228</v>
      </c>
      <c r="D102" s="118" t="e">
        <f t="shared" si="8"/>
        <v>#VALUE!</v>
      </c>
    </row>
    <row r="103" spans="2:5" x14ac:dyDescent="0.25">
      <c r="B103" s="116">
        <v>2021</v>
      </c>
      <c r="C103" s="117" t="s">
        <v>228</v>
      </c>
      <c r="D103" s="118" t="e">
        <f t="shared" si="8"/>
        <v>#VALUE!</v>
      </c>
    </row>
    <row r="104" spans="2:5" x14ac:dyDescent="0.25">
      <c r="B104" s="116">
        <v>2020</v>
      </c>
      <c r="C104" s="117" t="s">
        <v>228</v>
      </c>
      <c r="D104" s="118" t="e">
        <f t="shared" si="8"/>
        <v>#VALUE!</v>
      </c>
    </row>
    <row r="105" spans="2:5" x14ac:dyDescent="0.25">
      <c r="B105" s="116">
        <v>2019</v>
      </c>
      <c r="C105" s="117" t="s">
        <v>228</v>
      </c>
      <c r="D105" s="118" t="e">
        <f t="shared" si="8"/>
        <v>#VALUE!</v>
      </c>
    </row>
    <row r="106" spans="2:5" x14ac:dyDescent="0.25">
      <c r="B106" s="116">
        <v>2018</v>
      </c>
      <c r="C106" s="117" t="s">
        <v>228</v>
      </c>
      <c r="D106" s="118" t="e">
        <f t="shared" si="8"/>
        <v>#VALUE!</v>
      </c>
    </row>
    <row r="107" spans="2:5" x14ac:dyDescent="0.25">
      <c r="B107" s="116">
        <v>2017</v>
      </c>
      <c r="C107" s="117" t="s">
        <v>228</v>
      </c>
      <c r="D107" s="118" t="e">
        <f t="shared" si="8"/>
        <v>#VALUE!</v>
      </c>
    </row>
    <row r="108" spans="2:5" x14ac:dyDescent="0.25">
      <c r="B108" s="116">
        <v>2016</v>
      </c>
      <c r="C108" s="117" t="s">
        <v>228</v>
      </c>
      <c r="D108" s="118" t="e">
        <f t="shared" si="8"/>
        <v>#VALUE!</v>
      </c>
    </row>
    <row r="109" spans="2:5" x14ac:dyDescent="0.25">
      <c r="B109" s="116">
        <v>2015</v>
      </c>
      <c r="C109" s="117" t="s">
        <v>228</v>
      </c>
      <c r="D109" s="118" t="e">
        <f t="shared" si="8"/>
        <v>#VALUE!</v>
      </c>
    </row>
    <row r="110" spans="2:5" x14ac:dyDescent="0.25">
      <c r="B110" s="116">
        <v>2014</v>
      </c>
      <c r="C110" s="117" t="s">
        <v>228</v>
      </c>
      <c r="D110" s="118" t="e">
        <f t="shared" si="8"/>
        <v>#VALUE!</v>
      </c>
    </row>
    <row r="111" spans="2:5" x14ac:dyDescent="0.25">
      <c r="B111" s="116">
        <v>2013</v>
      </c>
      <c r="C111" s="117" t="s">
        <v>228</v>
      </c>
      <c r="D111" s="118" t="e">
        <f t="shared" si="8"/>
        <v>#VALUE!</v>
      </c>
    </row>
    <row r="112" spans="2:5" x14ac:dyDescent="0.25">
      <c r="B112" s="116">
        <v>2012</v>
      </c>
      <c r="C112" s="117" t="s">
        <v>228</v>
      </c>
      <c r="D112" s="118" t="e">
        <f t="shared" si="8"/>
        <v>#VALUE!</v>
      </c>
    </row>
    <row r="113" spans="2:4" x14ac:dyDescent="0.25">
      <c r="B113" s="116">
        <v>2011</v>
      </c>
      <c r="C113" s="117" t="s">
        <v>228</v>
      </c>
      <c r="D113" s="118" t="e">
        <f t="shared" si="8"/>
        <v>#VALUE!</v>
      </c>
    </row>
    <row r="114" spans="2:4" x14ac:dyDescent="0.25">
      <c r="B114" s="116">
        <v>2010</v>
      </c>
      <c r="C114" s="117" t="s">
        <v>228</v>
      </c>
      <c r="D114" s="118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44BDB-C9D9-4BBB-A8D2-40C6FF71BF71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7"/>
      <c r="C2" s="127"/>
      <c r="D2" s="127"/>
      <c r="E2" s="127"/>
      <c r="F2" s="127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8" t="s">
        <v>255</v>
      </c>
      <c r="D5" s="128" t="s">
        <v>229</v>
      </c>
      <c r="E5" s="128" t="s">
        <v>230</v>
      </c>
      <c r="F5" s="128" t="s">
        <v>231</v>
      </c>
      <c r="G5" s="128" t="s">
        <v>232</v>
      </c>
      <c r="H5" s="128" t="s">
        <v>233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acumulado a febrero 2025</v>
      </c>
      <c r="L5" s="14" t="str">
        <f>CONCATENATE("cuota/ total municipio ",RIGHT(H5,2))</f>
        <v>cuota/ total municipio 25</v>
      </c>
      <c r="M5" s="13" t="s">
        <v>256</v>
      </c>
      <c r="N5" s="13" t="s">
        <v>223</v>
      </c>
      <c r="O5" s="13" t="s">
        <v>224</v>
      </c>
      <c r="P5" s="13" t="s">
        <v>225</v>
      </c>
      <c r="Q5" s="13" t="s">
        <v>226</v>
      </c>
      <c r="R5" s="13" t="s">
        <v>227</v>
      </c>
      <c r="S5" s="129" t="str">
        <f>CONCATENATE("var. ",RIGHT(R5,2),"/",RIGHT(Q5,2))</f>
        <v>var. 25/24</v>
      </c>
      <c r="T5" s="129" t="str">
        <f>CONCATENATE("dif. ",RIGHT(R5,2),"/",RIGHT(Q5,2))</f>
        <v>dif. 25/24</v>
      </c>
      <c r="U5" s="14" t="str">
        <f>CONCATENATE("cuota ",R5)</f>
        <v>cuota febrero 2025</v>
      </c>
      <c r="V5" s="130" t="str">
        <f>CONCATENATE("cuota/ total municipio ",RIGHT(R5,2))</f>
        <v>cuota/ total municipio 25</v>
      </c>
    </row>
    <row r="6" spans="1:22" ht="15.75" x14ac:dyDescent="0.25">
      <c r="B6" s="131" t="s">
        <v>43</v>
      </c>
      <c r="C6" s="132">
        <v>790860</v>
      </c>
      <c r="D6" s="132">
        <v>103153</v>
      </c>
      <c r="E6" s="132">
        <v>622796</v>
      </c>
      <c r="F6" s="132">
        <v>814759</v>
      </c>
      <c r="G6" s="132">
        <v>861072</v>
      </c>
      <c r="H6" s="132">
        <v>856219</v>
      </c>
      <c r="I6" s="133">
        <f>IFERROR(H6/G6-1,"-")</f>
        <v>-5.635997918873259E-3</v>
      </c>
      <c r="J6" s="132">
        <f>IFERROR(H6-G6,"-")</f>
        <v>-4853</v>
      </c>
      <c r="K6" s="133">
        <f t="shared" ref="K6:K57" si="0">IFERROR(H6/$H$6,"-")</f>
        <v>1</v>
      </c>
      <c r="L6" s="134">
        <f>H6/H6</f>
        <v>1</v>
      </c>
      <c r="M6" s="132">
        <v>404607</v>
      </c>
      <c r="N6" s="132">
        <v>56791</v>
      </c>
      <c r="O6" s="132">
        <v>349079</v>
      </c>
      <c r="P6" s="132">
        <v>411122</v>
      </c>
      <c r="Q6" s="132">
        <v>443450</v>
      </c>
      <c r="R6" s="132">
        <v>433757</v>
      </c>
      <c r="S6" s="133">
        <f>IFERROR(R6/Q6-1,"-")</f>
        <v>-2.1858157627691943E-2</v>
      </c>
      <c r="T6" s="132">
        <f t="shared" ref="T6:T57" si="1">R6-Q6</f>
        <v>-9693</v>
      </c>
      <c r="U6" s="133">
        <f>IFERROR(P6/$P$6,"-")</f>
        <v>1</v>
      </c>
      <c r="V6" s="134">
        <f>IFERROR(R6/R6,"-")</f>
        <v>1</v>
      </c>
    </row>
    <row r="7" spans="1:22" ht="15.75" x14ac:dyDescent="0.25">
      <c r="B7" s="135" t="s">
        <v>60</v>
      </c>
      <c r="C7" s="136">
        <v>605036</v>
      </c>
      <c r="D7" s="136">
        <v>79095</v>
      </c>
      <c r="E7" s="136">
        <v>491667</v>
      </c>
      <c r="F7" s="136">
        <v>650456</v>
      </c>
      <c r="G7" s="136">
        <v>676110</v>
      </c>
      <c r="H7" s="136">
        <v>674643</v>
      </c>
      <c r="I7" s="137">
        <f t="shared" ref="I7:I57" si="2">IFERROR(H7/G7-1,"-")</f>
        <v>-2.1697652748813301E-3</v>
      </c>
      <c r="J7" s="136">
        <f t="shared" ref="J7:J57" si="3">IFERROR(H7-G7,"-")</f>
        <v>-1467</v>
      </c>
      <c r="K7" s="137">
        <f t="shared" si="0"/>
        <v>0.78793276019336178</v>
      </c>
      <c r="L7" s="137">
        <f>H7/H6</f>
        <v>0.78793276019336178</v>
      </c>
      <c r="M7" s="136">
        <v>311807</v>
      </c>
      <c r="N7" s="136">
        <v>43424</v>
      </c>
      <c r="O7" s="136">
        <v>279945</v>
      </c>
      <c r="P7" s="136">
        <v>327297</v>
      </c>
      <c r="Q7" s="136">
        <v>347670</v>
      </c>
      <c r="R7" s="136">
        <v>338178</v>
      </c>
      <c r="S7" s="137">
        <f t="shared" ref="S7:S57" si="4">IFERROR(R7/Q7-1,"-")</f>
        <v>-2.730175166105786E-2</v>
      </c>
      <c r="T7" s="136">
        <f t="shared" si="1"/>
        <v>-9492</v>
      </c>
      <c r="U7" s="137">
        <f t="shared" ref="U7:U57" si="5">IFERROR(P7/$P$6,"-")</f>
        <v>0.79610675176711532</v>
      </c>
      <c r="V7" s="137">
        <f>IFERROR(R7/R6,"-")</f>
        <v>0.77964851287702563</v>
      </c>
    </row>
    <row r="8" spans="1:22" x14ac:dyDescent="0.25">
      <c r="B8" s="97" t="s">
        <v>140</v>
      </c>
      <c r="C8" s="52">
        <v>481940</v>
      </c>
      <c r="D8" s="52">
        <v>59043</v>
      </c>
      <c r="E8" s="52">
        <v>403574</v>
      </c>
      <c r="F8" s="52">
        <v>528370</v>
      </c>
      <c r="G8" s="52">
        <v>556467</v>
      </c>
      <c r="H8" s="52">
        <v>548283</v>
      </c>
      <c r="I8" s="98">
        <f t="shared" si="2"/>
        <v>-1.470707157836848E-2</v>
      </c>
      <c r="J8" s="52">
        <f t="shared" si="3"/>
        <v>-8184</v>
      </c>
      <c r="K8" s="98">
        <f t="shared" si="0"/>
        <v>0.64035369455711677</v>
      </c>
      <c r="L8" s="98">
        <f>H8/H6</f>
        <v>0.64035369455711677</v>
      </c>
      <c r="M8" s="52">
        <v>248428</v>
      </c>
      <c r="N8" s="52">
        <v>32824</v>
      </c>
      <c r="O8" s="52">
        <v>229152</v>
      </c>
      <c r="P8" s="52">
        <v>265181</v>
      </c>
      <c r="Q8" s="52">
        <v>284972</v>
      </c>
      <c r="R8" s="52">
        <v>275893</v>
      </c>
      <c r="S8" s="98">
        <f t="shared" si="4"/>
        <v>-3.1859270384458793E-2</v>
      </c>
      <c r="T8" s="52">
        <f t="shared" si="1"/>
        <v>-9079</v>
      </c>
      <c r="U8" s="98">
        <f t="shared" si="5"/>
        <v>0.64501778061013515</v>
      </c>
      <c r="V8" s="98">
        <f>IFERROR(R8/R6,"-")</f>
        <v>0.63605428846105072</v>
      </c>
    </row>
    <row r="9" spans="1:22" x14ac:dyDescent="0.25">
      <c r="B9" s="97" t="s">
        <v>142</v>
      </c>
      <c r="C9" s="52">
        <v>123096</v>
      </c>
      <c r="D9" s="52">
        <v>20052</v>
      </c>
      <c r="E9" s="52">
        <v>88093</v>
      </c>
      <c r="F9" s="52">
        <v>122086</v>
      </c>
      <c r="G9" s="52">
        <v>119643</v>
      </c>
      <c r="H9" s="52">
        <v>126360</v>
      </c>
      <c r="I9" s="98">
        <f t="shared" si="2"/>
        <v>5.6142022516987966E-2</v>
      </c>
      <c r="J9" s="52">
        <f t="shared" si="3"/>
        <v>6717</v>
      </c>
      <c r="K9" s="98">
        <f t="shared" si="0"/>
        <v>0.14757906563624493</v>
      </c>
      <c r="L9" s="98">
        <f>H9/H6</f>
        <v>0.14757906563624493</v>
      </c>
      <c r="M9" s="52">
        <v>63379</v>
      </c>
      <c r="N9" s="52">
        <v>10600</v>
      </c>
      <c r="O9" s="52">
        <v>50793</v>
      </c>
      <c r="P9" s="52">
        <v>62116</v>
      </c>
      <c r="Q9" s="52">
        <v>62698</v>
      </c>
      <c r="R9" s="52">
        <v>62285</v>
      </c>
      <c r="S9" s="98">
        <f t="shared" si="4"/>
        <v>-6.5871319659319694E-3</v>
      </c>
      <c r="T9" s="52">
        <f t="shared" si="1"/>
        <v>-413</v>
      </c>
      <c r="U9" s="98">
        <f t="shared" si="5"/>
        <v>0.15108897115698017</v>
      </c>
      <c r="V9" s="98">
        <f>IFERROR(R9/R6,"-")</f>
        <v>0.14359422441597483</v>
      </c>
    </row>
    <row r="10" spans="1:22" ht="16.5" thickBot="1" x14ac:dyDescent="0.3">
      <c r="B10" s="138" t="s">
        <v>63</v>
      </c>
      <c r="C10" s="139">
        <v>185824</v>
      </c>
      <c r="D10" s="139">
        <v>24058</v>
      </c>
      <c r="E10" s="139">
        <v>131129</v>
      </c>
      <c r="F10" s="139">
        <v>164303</v>
      </c>
      <c r="G10" s="139">
        <v>184962</v>
      </c>
      <c r="H10" s="139">
        <v>181576</v>
      </c>
      <c r="I10" s="140">
        <f t="shared" si="2"/>
        <v>-1.8306462949146285E-2</v>
      </c>
      <c r="J10" s="139">
        <f t="shared" si="3"/>
        <v>-3386</v>
      </c>
      <c r="K10" s="140">
        <f t="shared" si="0"/>
        <v>0.21206723980663825</v>
      </c>
      <c r="L10" s="140">
        <f>H10/H6</f>
        <v>0.21206723980663825</v>
      </c>
      <c r="M10" s="139">
        <v>92800</v>
      </c>
      <c r="N10" s="139">
        <v>13367</v>
      </c>
      <c r="O10" s="139">
        <v>69134</v>
      </c>
      <c r="P10" s="139">
        <v>83825</v>
      </c>
      <c r="Q10" s="139">
        <v>95780</v>
      </c>
      <c r="R10" s="139">
        <v>95579</v>
      </c>
      <c r="S10" s="140">
        <f t="shared" si="4"/>
        <v>-2.0985591981624863E-3</v>
      </c>
      <c r="T10" s="139">
        <f t="shared" si="1"/>
        <v>-201</v>
      </c>
      <c r="U10" s="140">
        <f t="shared" si="5"/>
        <v>0.20389324823288466</v>
      </c>
      <c r="V10" s="140">
        <f>IFERROR(R10/R6,"-")</f>
        <v>0.22035148712297439</v>
      </c>
    </row>
    <row r="11" spans="1:22" ht="15.75" x14ac:dyDescent="0.25">
      <c r="A11" s="141">
        <f>G11/$G$11</f>
        <v>1</v>
      </c>
      <c r="B11" s="131" t="s">
        <v>44</v>
      </c>
      <c r="C11" s="132">
        <v>286450</v>
      </c>
      <c r="D11" s="132">
        <v>34529</v>
      </c>
      <c r="E11" s="132">
        <v>230846</v>
      </c>
      <c r="F11" s="132">
        <v>286632</v>
      </c>
      <c r="G11" s="132">
        <v>305512</v>
      </c>
      <c r="H11" s="132">
        <v>293941</v>
      </c>
      <c r="I11" s="133">
        <f t="shared" si="2"/>
        <v>-3.7874126057241608E-2</v>
      </c>
      <c r="J11" s="132">
        <f t="shared" si="3"/>
        <v>-11571</v>
      </c>
      <c r="K11" s="133">
        <f t="shared" si="0"/>
        <v>0.34330118813060678</v>
      </c>
      <c r="L11" s="134">
        <f>H11/H11</f>
        <v>1</v>
      </c>
      <c r="M11" s="132">
        <v>148350</v>
      </c>
      <c r="N11" s="132">
        <v>19347</v>
      </c>
      <c r="O11" s="132">
        <v>130897</v>
      </c>
      <c r="P11" s="132">
        <v>147030</v>
      </c>
      <c r="Q11" s="132">
        <v>154587</v>
      </c>
      <c r="R11" s="132">
        <v>147890</v>
      </c>
      <c r="S11" s="133">
        <f t="shared" si="4"/>
        <v>-4.3321883470149536E-2</v>
      </c>
      <c r="T11" s="132">
        <f t="shared" si="1"/>
        <v>-6697</v>
      </c>
      <c r="U11" s="133">
        <f t="shared" si="5"/>
        <v>0.35763106815008683</v>
      </c>
      <c r="V11" s="134">
        <f>IFERROR(R11/R11,"-")</f>
        <v>1</v>
      </c>
    </row>
    <row r="12" spans="1:22" ht="15.75" x14ac:dyDescent="0.25">
      <c r="A12" s="141">
        <f>G12/$G$11</f>
        <v>0.80878656157532269</v>
      </c>
      <c r="B12" s="135" t="s">
        <v>60</v>
      </c>
      <c r="C12" s="136">
        <v>232026</v>
      </c>
      <c r="D12" s="136">
        <v>27642</v>
      </c>
      <c r="E12" s="136">
        <v>199864</v>
      </c>
      <c r="F12" s="136">
        <v>236640</v>
      </c>
      <c r="G12" s="136">
        <v>247094</v>
      </c>
      <c r="H12" s="136">
        <v>236852</v>
      </c>
      <c r="I12" s="137">
        <f t="shared" si="2"/>
        <v>-4.1449812621917159E-2</v>
      </c>
      <c r="J12" s="136">
        <f t="shared" si="3"/>
        <v>-10242</v>
      </c>
      <c r="K12" s="137">
        <f t="shared" si="0"/>
        <v>0.2766254895067734</v>
      </c>
      <c r="L12" s="137">
        <f>H12/H11</f>
        <v>0.80578075191960297</v>
      </c>
      <c r="M12" s="136">
        <v>120647</v>
      </c>
      <c r="N12" s="136">
        <v>15540</v>
      </c>
      <c r="O12" s="136">
        <v>113659</v>
      </c>
      <c r="P12" s="136">
        <v>120680</v>
      </c>
      <c r="Q12" s="136">
        <v>124180</v>
      </c>
      <c r="R12" s="136">
        <v>116006</v>
      </c>
      <c r="S12" s="137">
        <f t="shared" si="4"/>
        <v>-6.5823804155258459E-2</v>
      </c>
      <c r="T12" s="136">
        <f t="shared" si="1"/>
        <v>-8174</v>
      </c>
      <c r="U12" s="137">
        <f t="shared" si="5"/>
        <v>0.2935381711511425</v>
      </c>
      <c r="V12" s="137">
        <f>IFERROR(R12/R11,"-")</f>
        <v>0.7844073297721279</v>
      </c>
    </row>
    <row r="13" spans="1:22" x14ac:dyDescent="0.25">
      <c r="A13" s="141">
        <f>G13/$G$11</f>
        <v>0.72991240933253032</v>
      </c>
      <c r="B13" s="97" t="s">
        <v>140</v>
      </c>
      <c r="C13" s="52">
        <v>202911</v>
      </c>
      <c r="D13" s="52">
        <v>26507</v>
      </c>
      <c r="E13" s="52">
        <v>178652</v>
      </c>
      <c r="F13" s="52">
        <v>209225</v>
      </c>
      <c r="G13" s="52">
        <v>222997</v>
      </c>
      <c r="H13" s="52">
        <v>212170</v>
      </c>
      <c r="I13" s="98">
        <f t="shared" si="2"/>
        <v>-4.855222267564141E-2</v>
      </c>
      <c r="J13" s="52">
        <f t="shared" si="3"/>
        <v>-10827</v>
      </c>
      <c r="K13" s="98">
        <f t="shared" si="0"/>
        <v>0.24779875242198549</v>
      </c>
      <c r="L13" s="98">
        <f>H13/H11</f>
        <v>0.72181151999891136</v>
      </c>
      <c r="M13" s="52">
        <v>105589</v>
      </c>
      <c r="N13" s="52">
        <v>14910</v>
      </c>
      <c r="O13" s="52">
        <v>101190</v>
      </c>
      <c r="P13" s="52">
        <v>107203</v>
      </c>
      <c r="Q13" s="52">
        <v>111828</v>
      </c>
      <c r="R13" s="52">
        <v>103617</v>
      </c>
      <c r="S13" s="98">
        <f t="shared" si="4"/>
        <v>-7.3425260221053779E-2</v>
      </c>
      <c r="T13" s="52">
        <f t="shared" si="1"/>
        <v>-8211</v>
      </c>
      <c r="U13" s="98">
        <f t="shared" si="5"/>
        <v>0.26075714751339019</v>
      </c>
      <c r="V13" s="98">
        <f>IFERROR(R13/R11,"-")</f>
        <v>0.70063560754614918</v>
      </c>
    </row>
    <row r="14" spans="1:22" x14ac:dyDescent="0.25">
      <c r="A14" s="141">
        <f>G14/$G$11</f>
        <v>7.8874152242792428E-2</v>
      </c>
      <c r="B14" s="97" t="s">
        <v>142</v>
      </c>
      <c r="C14" s="52">
        <v>29115</v>
      </c>
      <c r="D14" s="52">
        <v>1135</v>
      </c>
      <c r="E14" s="52">
        <v>21212</v>
      </c>
      <c r="F14" s="52">
        <v>27415</v>
      </c>
      <c r="G14" s="52">
        <v>24097</v>
      </c>
      <c r="H14" s="52">
        <v>24682</v>
      </c>
      <c r="I14" s="98">
        <f t="shared" si="2"/>
        <v>2.427688093953595E-2</v>
      </c>
      <c r="J14" s="52">
        <f t="shared" si="3"/>
        <v>585</v>
      </c>
      <c r="K14" s="98">
        <f t="shared" si="0"/>
        <v>2.8826737084787887E-2</v>
      </c>
      <c r="L14" s="98">
        <f>H14/H11</f>
        <v>8.396923192069157E-2</v>
      </c>
      <c r="M14" s="52">
        <v>15058</v>
      </c>
      <c r="N14" s="52">
        <v>630</v>
      </c>
      <c r="O14" s="52">
        <v>12469</v>
      </c>
      <c r="P14" s="52">
        <v>13477</v>
      </c>
      <c r="Q14" s="52">
        <v>12352</v>
      </c>
      <c r="R14" s="52">
        <v>12389</v>
      </c>
      <c r="S14" s="98">
        <f t="shared" si="4"/>
        <v>2.9954663212434784E-3</v>
      </c>
      <c r="T14" s="52">
        <f t="shared" si="1"/>
        <v>37</v>
      </c>
      <c r="U14" s="98">
        <f t="shared" si="5"/>
        <v>3.2781023637752295E-2</v>
      </c>
      <c r="V14" s="98">
        <f>IFERROR(R14/R11,"-")</f>
        <v>8.377172222597877E-2</v>
      </c>
    </row>
    <row r="15" spans="1:22" ht="16.5" thickBot="1" x14ac:dyDescent="0.3">
      <c r="A15" s="141">
        <f>G15/$G$11</f>
        <v>0.19121343842467725</v>
      </c>
      <c r="B15" s="138" t="s">
        <v>63</v>
      </c>
      <c r="C15" s="139">
        <v>54424</v>
      </c>
      <c r="D15" s="139">
        <v>6887</v>
      </c>
      <c r="E15" s="139">
        <v>30982</v>
      </c>
      <c r="F15" s="139">
        <v>49992</v>
      </c>
      <c r="G15" s="139">
        <v>58418</v>
      </c>
      <c r="H15" s="139">
        <v>57089</v>
      </c>
      <c r="I15" s="140">
        <f t="shared" si="2"/>
        <v>-2.2749837378890025E-2</v>
      </c>
      <c r="J15" s="139">
        <f t="shared" si="3"/>
        <v>-1329</v>
      </c>
      <c r="K15" s="140">
        <f t="shared" si="0"/>
        <v>6.6675698623833393E-2</v>
      </c>
      <c r="L15" s="140">
        <f>H15/H11</f>
        <v>0.19421924808039709</v>
      </c>
      <c r="M15" s="139">
        <v>27703</v>
      </c>
      <c r="N15" s="139">
        <v>3807</v>
      </c>
      <c r="O15" s="139">
        <v>17238</v>
      </c>
      <c r="P15" s="139">
        <v>26350</v>
      </c>
      <c r="Q15" s="139">
        <v>30407</v>
      </c>
      <c r="R15" s="139">
        <v>31884</v>
      </c>
      <c r="S15" s="140">
        <f t="shared" si="4"/>
        <v>4.8574341434538093E-2</v>
      </c>
      <c r="T15" s="139">
        <f t="shared" si="1"/>
        <v>1477</v>
      </c>
      <c r="U15" s="140">
        <f t="shared" si="5"/>
        <v>6.4092896998944354E-2</v>
      </c>
      <c r="V15" s="140">
        <f>IFERROR(R15/R11,"-")</f>
        <v>0.21559267022787207</v>
      </c>
    </row>
    <row r="16" spans="1:22" ht="15.75" x14ac:dyDescent="0.25">
      <c r="A16" s="79"/>
      <c r="B16" s="131" t="s">
        <v>45</v>
      </c>
      <c r="C16" s="132">
        <v>208077</v>
      </c>
      <c r="D16" s="132">
        <v>18141</v>
      </c>
      <c r="E16" s="132">
        <v>161096</v>
      </c>
      <c r="F16" s="132">
        <v>204300</v>
      </c>
      <c r="G16" s="132">
        <v>214407</v>
      </c>
      <c r="H16" s="132">
        <v>223777</v>
      </c>
      <c r="I16" s="133">
        <f t="shared" si="2"/>
        <v>4.3701931373509195E-2</v>
      </c>
      <c r="J16" s="132">
        <f t="shared" si="3"/>
        <v>9370</v>
      </c>
      <c r="K16" s="133">
        <f t="shared" si="0"/>
        <v>0.26135486365053801</v>
      </c>
      <c r="L16" s="134">
        <f>H16/H16</f>
        <v>1</v>
      </c>
      <c r="M16" s="132">
        <v>105310</v>
      </c>
      <c r="N16" s="132">
        <v>10131</v>
      </c>
      <c r="O16" s="132">
        <v>88104</v>
      </c>
      <c r="P16" s="132">
        <v>102173</v>
      </c>
      <c r="Q16" s="132">
        <v>112246</v>
      </c>
      <c r="R16" s="132">
        <v>115019</v>
      </c>
      <c r="S16" s="133">
        <f t="shared" si="4"/>
        <v>2.4704666536001341E-2</v>
      </c>
      <c r="T16" s="132">
        <f t="shared" si="1"/>
        <v>2773</v>
      </c>
      <c r="U16" s="133">
        <f t="shared" si="5"/>
        <v>0.24852233643541333</v>
      </c>
      <c r="V16" s="134">
        <f>IFERROR(R16/R16,"-")</f>
        <v>1</v>
      </c>
    </row>
    <row r="17" spans="2:22" ht="15.75" x14ac:dyDescent="0.25">
      <c r="B17" s="135" t="s">
        <v>60</v>
      </c>
      <c r="C17" s="136">
        <v>123059</v>
      </c>
      <c r="D17" s="136">
        <v>5118</v>
      </c>
      <c r="E17" s="136">
        <v>91384</v>
      </c>
      <c r="F17" s="136">
        <v>125071</v>
      </c>
      <c r="G17" s="136">
        <v>129774</v>
      </c>
      <c r="H17" s="136">
        <v>142410</v>
      </c>
      <c r="I17" s="137">
        <f t="shared" si="2"/>
        <v>9.7369272735678969E-2</v>
      </c>
      <c r="J17" s="136">
        <f t="shared" si="3"/>
        <v>12636</v>
      </c>
      <c r="K17" s="137">
        <f t="shared" si="0"/>
        <v>0.16632426984217824</v>
      </c>
      <c r="L17" s="137">
        <f>H17/H16</f>
        <v>0.63639248001358495</v>
      </c>
      <c r="M17" s="136">
        <v>62555</v>
      </c>
      <c r="N17" s="136">
        <v>3046</v>
      </c>
      <c r="O17" s="136">
        <v>51286</v>
      </c>
      <c r="P17" s="136">
        <v>61780</v>
      </c>
      <c r="Q17" s="136">
        <v>67703</v>
      </c>
      <c r="R17" s="136">
        <v>72932</v>
      </c>
      <c r="S17" s="137">
        <f t="shared" si="4"/>
        <v>7.7234391385906154E-2</v>
      </c>
      <c r="T17" s="136">
        <f t="shared" si="1"/>
        <v>5229</v>
      </c>
      <c r="U17" s="137">
        <f t="shared" si="5"/>
        <v>0.15027169550644334</v>
      </c>
      <c r="V17" s="137">
        <f>IFERROR(R17/R16,"-")</f>
        <v>0.63408654222345873</v>
      </c>
    </row>
    <row r="18" spans="2:22" x14ac:dyDescent="0.25">
      <c r="B18" s="97" t="s">
        <v>140</v>
      </c>
      <c r="C18" s="52">
        <v>90656</v>
      </c>
      <c r="D18" s="52">
        <v>4172</v>
      </c>
      <c r="E18" s="52">
        <v>71750</v>
      </c>
      <c r="F18" s="52">
        <v>94153</v>
      </c>
      <c r="G18" s="52">
        <v>100509</v>
      </c>
      <c r="H18" s="52">
        <v>107571</v>
      </c>
      <c r="I18" s="98">
        <f t="shared" si="2"/>
        <v>7.0262364564367408E-2</v>
      </c>
      <c r="J18" s="52">
        <f t="shared" si="3"/>
        <v>7062</v>
      </c>
      <c r="K18" s="98">
        <f t="shared" si="0"/>
        <v>0.12563491349759817</v>
      </c>
      <c r="L18" s="98">
        <f>H18/H16</f>
        <v>0.48070623880023416</v>
      </c>
      <c r="M18" s="52">
        <v>45868</v>
      </c>
      <c r="N18" s="52">
        <v>2578</v>
      </c>
      <c r="O18" s="52">
        <v>39485</v>
      </c>
      <c r="P18" s="52">
        <v>45827</v>
      </c>
      <c r="Q18" s="52">
        <v>50552</v>
      </c>
      <c r="R18" s="52">
        <v>55634</v>
      </c>
      <c r="S18" s="98">
        <f t="shared" si="4"/>
        <v>0.10053014717518605</v>
      </c>
      <c r="T18" s="52">
        <f t="shared" si="1"/>
        <v>5082</v>
      </c>
      <c r="U18" s="98">
        <f t="shared" si="5"/>
        <v>0.11146812868199707</v>
      </c>
      <c r="V18" s="98">
        <f>IFERROR(R18/R16,"-")</f>
        <v>0.48369399838287586</v>
      </c>
    </row>
    <row r="19" spans="2:22" x14ac:dyDescent="0.25">
      <c r="B19" s="97" t="s">
        <v>142</v>
      </c>
      <c r="C19" s="52">
        <v>32403</v>
      </c>
      <c r="D19" s="52">
        <v>946</v>
      </c>
      <c r="E19" s="52">
        <v>19634</v>
      </c>
      <c r="F19" s="52">
        <v>30918</v>
      </c>
      <c r="G19" s="52">
        <v>29265</v>
      </c>
      <c r="H19" s="52">
        <v>34839</v>
      </c>
      <c r="I19" s="98">
        <f t="shared" si="2"/>
        <v>0.19046642747309073</v>
      </c>
      <c r="J19" s="52">
        <f t="shared" si="3"/>
        <v>5574</v>
      </c>
      <c r="K19" s="98">
        <f t="shared" si="0"/>
        <v>4.0689356344580069E-2</v>
      </c>
      <c r="L19" s="98">
        <f>H19/H16</f>
        <v>0.15568624121335078</v>
      </c>
      <c r="M19" s="52">
        <v>16687</v>
      </c>
      <c r="N19" s="52">
        <v>468</v>
      </c>
      <c r="O19" s="52">
        <v>11801</v>
      </c>
      <c r="P19" s="52">
        <v>15953</v>
      </c>
      <c r="Q19" s="52">
        <v>17151</v>
      </c>
      <c r="R19" s="52">
        <v>17298</v>
      </c>
      <c r="S19" s="98">
        <f t="shared" si="4"/>
        <v>8.5709288088158253E-3</v>
      </c>
      <c r="T19" s="52">
        <f t="shared" si="1"/>
        <v>147</v>
      </c>
      <c r="U19" s="98">
        <f t="shared" si="5"/>
        <v>3.8803566824446273E-2</v>
      </c>
      <c r="V19" s="98">
        <f>IFERROR(R19/R16,"-")</f>
        <v>0.15039254384058287</v>
      </c>
    </row>
    <row r="20" spans="2:22" ht="16.5" thickBot="1" x14ac:dyDescent="0.3">
      <c r="B20" s="138" t="s">
        <v>63</v>
      </c>
      <c r="C20" s="139">
        <v>85018</v>
      </c>
      <c r="D20" s="139">
        <v>13023</v>
      </c>
      <c r="E20" s="139">
        <v>69712</v>
      </c>
      <c r="F20" s="139">
        <v>79229</v>
      </c>
      <c r="G20" s="139">
        <v>84633</v>
      </c>
      <c r="H20" s="139">
        <v>81367</v>
      </c>
      <c r="I20" s="140">
        <f t="shared" si="2"/>
        <v>-3.8590148050996698E-2</v>
      </c>
      <c r="J20" s="139">
        <f t="shared" si="3"/>
        <v>-3266</v>
      </c>
      <c r="K20" s="140">
        <f t="shared" si="0"/>
        <v>9.5030593808359778E-2</v>
      </c>
      <c r="L20" s="140">
        <f>H20/H16</f>
        <v>0.36360751998641505</v>
      </c>
      <c r="M20" s="139">
        <v>42755</v>
      </c>
      <c r="N20" s="139">
        <v>7085</v>
      </c>
      <c r="O20" s="139">
        <v>36818</v>
      </c>
      <c r="P20" s="139">
        <v>40393</v>
      </c>
      <c r="Q20" s="139">
        <v>44543</v>
      </c>
      <c r="R20" s="139">
        <v>42087</v>
      </c>
      <c r="S20" s="140">
        <f t="shared" si="4"/>
        <v>-5.5137732079114543E-2</v>
      </c>
      <c r="T20" s="139">
        <f t="shared" si="1"/>
        <v>-2456</v>
      </c>
      <c r="U20" s="140">
        <f t="shared" si="5"/>
        <v>9.8250640928969984E-2</v>
      </c>
      <c r="V20" s="140">
        <f>IFERROR(R20/R16,"-")</f>
        <v>0.36591345777654127</v>
      </c>
    </row>
    <row r="21" spans="2:22" ht="15.75" x14ac:dyDescent="0.25">
      <c r="B21" s="131" t="s">
        <v>46</v>
      </c>
      <c r="C21" s="132">
        <v>8406</v>
      </c>
      <c r="D21" s="132">
        <v>931</v>
      </c>
      <c r="E21" s="132">
        <v>5352</v>
      </c>
      <c r="F21" s="132">
        <v>11430</v>
      </c>
      <c r="G21" s="132">
        <v>9247</v>
      </c>
      <c r="H21" s="132">
        <v>8589</v>
      </c>
      <c r="I21" s="133">
        <f t="shared" si="2"/>
        <v>-7.1158213474640464E-2</v>
      </c>
      <c r="J21" s="132">
        <f t="shared" si="3"/>
        <v>-658</v>
      </c>
      <c r="K21" s="133">
        <f t="shared" si="0"/>
        <v>1.003131208253963E-2</v>
      </c>
      <c r="L21" s="134">
        <f>H21/H21</f>
        <v>1</v>
      </c>
      <c r="M21" s="132">
        <v>4632</v>
      </c>
      <c r="N21" s="132">
        <v>335</v>
      </c>
      <c r="O21" s="132">
        <v>2789</v>
      </c>
      <c r="P21" s="132">
        <v>4514</v>
      </c>
      <c r="Q21" s="132">
        <v>4771</v>
      </c>
      <c r="R21" s="132">
        <v>3980</v>
      </c>
      <c r="S21" s="133">
        <f t="shared" si="4"/>
        <v>-0.16579333473066438</v>
      </c>
      <c r="T21" s="132">
        <f t="shared" si="1"/>
        <v>-791</v>
      </c>
      <c r="U21" s="133">
        <f t="shared" si="5"/>
        <v>1.0979709186081018E-2</v>
      </c>
      <c r="V21" s="134">
        <f>IFERROR(R21/R21,"-")</f>
        <v>1</v>
      </c>
    </row>
    <row r="22" spans="2:22" ht="15.75" x14ac:dyDescent="0.25">
      <c r="B22" s="135" t="s">
        <v>60</v>
      </c>
      <c r="C22" s="136">
        <v>6858</v>
      </c>
      <c r="D22" s="136">
        <v>931</v>
      </c>
      <c r="E22" s="136">
        <v>5352</v>
      </c>
      <c r="F22" s="136">
        <v>11315</v>
      </c>
      <c r="G22" s="136">
        <v>9138</v>
      </c>
      <c r="H22" s="136">
        <v>8441</v>
      </c>
      <c r="I22" s="137">
        <f t="shared" si="2"/>
        <v>-7.6274896038520446E-2</v>
      </c>
      <c r="J22" s="136">
        <f t="shared" si="3"/>
        <v>-697</v>
      </c>
      <c r="K22" s="137">
        <f t="shared" si="0"/>
        <v>9.8584591091765081E-3</v>
      </c>
      <c r="L22" s="137">
        <f>H22/H21</f>
        <v>0.98276865758528353</v>
      </c>
      <c r="M22" s="136">
        <v>3832</v>
      </c>
      <c r="N22" s="136">
        <v>335</v>
      </c>
      <c r="O22" s="136">
        <v>2789</v>
      </c>
      <c r="P22" s="136">
        <v>4457</v>
      </c>
      <c r="Q22" s="136">
        <v>4712</v>
      </c>
      <c r="R22" s="136">
        <v>3908</v>
      </c>
      <c r="S22" s="137">
        <f t="shared" si="4"/>
        <v>-0.17062818336162988</v>
      </c>
      <c r="T22" s="136">
        <f t="shared" si="1"/>
        <v>-804</v>
      </c>
      <c r="U22" s="137">
        <f t="shared" si="5"/>
        <v>1.0841064209650664E-2</v>
      </c>
      <c r="V22" s="137">
        <f>IFERROR(R22/R21,"-")</f>
        <v>0.98190954773869343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931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335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8" t="s">
        <v>63</v>
      </c>
      <c r="C25" s="139">
        <v>1548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2"/>
        <v>-</v>
      </c>
      <c r="J25" s="139">
        <f t="shared" si="3"/>
        <v>0</v>
      </c>
      <c r="K25" s="140">
        <f t="shared" si="0"/>
        <v>0</v>
      </c>
      <c r="L25" s="140">
        <f>H25/H21</f>
        <v>0</v>
      </c>
      <c r="M25" s="139">
        <v>800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40" t="str">
        <f t="shared" si="4"/>
        <v>-</v>
      </c>
      <c r="T25" s="139">
        <f t="shared" si="1"/>
        <v>0</v>
      </c>
      <c r="U25" s="140">
        <f t="shared" si="5"/>
        <v>0</v>
      </c>
      <c r="V25" s="140">
        <f>IFERROR(R25/R21,"-")</f>
        <v>0</v>
      </c>
    </row>
    <row r="26" spans="2:22" ht="15.75" x14ac:dyDescent="0.25">
      <c r="B26" s="131" t="s">
        <v>47</v>
      </c>
      <c r="C26" s="132">
        <v>21496</v>
      </c>
      <c r="D26" s="132">
        <v>2751</v>
      </c>
      <c r="E26" s="132">
        <v>20293</v>
      </c>
      <c r="F26" s="132">
        <v>36336</v>
      </c>
      <c r="G26" s="132">
        <v>40248</v>
      </c>
      <c r="H26" s="132">
        <v>30561</v>
      </c>
      <c r="I26" s="133">
        <f t="shared" si="2"/>
        <v>-0.24068276684555756</v>
      </c>
      <c r="J26" s="132">
        <f t="shared" si="3"/>
        <v>-9687</v>
      </c>
      <c r="K26" s="133">
        <f t="shared" si="0"/>
        <v>3.5692971073989249E-2</v>
      </c>
      <c r="L26" s="134">
        <f>H26/H26</f>
        <v>1</v>
      </c>
      <c r="M26" s="132">
        <v>11683</v>
      </c>
      <c r="N26" s="132">
        <v>1554</v>
      </c>
      <c r="O26" s="132">
        <v>10397</v>
      </c>
      <c r="P26" s="132">
        <v>18389</v>
      </c>
      <c r="Q26" s="132">
        <v>24407</v>
      </c>
      <c r="R26" s="132">
        <v>15773</v>
      </c>
      <c r="S26" s="133">
        <f t="shared" si="4"/>
        <v>-0.35375097308149306</v>
      </c>
      <c r="T26" s="132">
        <f t="shared" si="1"/>
        <v>-8634</v>
      </c>
      <c r="U26" s="133">
        <f t="shared" si="5"/>
        <v>4.4728815290838241E-2</v>
      </c>
      <c r="V26" s="134">
        <f>IFERROR(R26/R26,"-")</f>
        <v>1</v>
      </c>
    </row>
    <row r="27" spans="2:22" ht="15.75" x14ac:dyDescent="0.25">
      <c r="B27" s="135" t="s">
        <v>60</v>
      </c>
      <c r="C27" s="136">
        <v>20852</v>
      </c>
      <c r="D27" s="136">
        <v>2646</v>
      </c>
      <c r="E27" s="136">
        <v>17483</v>
      </c>
      <c r="F27" s="136">
        <v>35122</v>
      </c>
      <c r="G27" s="136">
        <v>32864</v>
      </c>
      <c r="H27" s="136">
        <v>24060</v>
      </c>
      <c r="I27" s="137">
        <f t="shared" si="2"/>
        <v>-0.26789191820837388</v>
      </c>
      <c r="J27" s="136">
        <f t="shared" si="3"/>
        <v>-8804</v>
      </c>
      <c r="K27" s="137">
        <f t="shared" si="0"/>
        <v>2.810028742646449E-2</v>
      </c>
      <c r="L27" s="137">
        <f>H27/H26</f>
        <v>0.78727790320997348</v>
      </c>
      <c r="M27" s="136">
        <v>11353</v>
      </c>
      <c r="N27" s="136">
        <v>1496</v>
      </c>
      <c r="O27" s="136">
        <v>9937</v>
      </c>
      <c r="P27" s="136">
        <v>17660</v>
      </c>
      <c r="Q27" s="136">
        <v>20778</v>
      </c>
      <c r="R27" s="136">
        <v>12705</v>
      </c>
      <c r="S27" s="137">
        <f t="shared" si="4"/>
        <v>-0.38853595148714992</v>
      </c>
      <c r="T27" s="136">
        <f t="shared" si="1"/>
        <v>-8073</v>
      </c>
      <c r="U27" s="137">
        <f t="shared" si="5"/>
        <v>4.2955619013334244E-2</v>
      </c>
      <c r="V27" s="137">
        <f>IFERROR(R27/R26,"-")</f>
        <v>0.80549039497876118</v>
      </c>
    </row>
    <row r="28" spans="2:22" x14ac:dyDescent="0.25">
      <c r="B28" s="97" t="s">
        <v>140</v>
      </c>
      <c r="C28" s="52">
        <v>19214</v>
      </c>
      <c r="D28" s="52">
        <v>2646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10563</v>
      </c>
      <c r="N28" s="52">
        <v>1496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1638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790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1" t="s">
        <v>48</v>
      </c>
      <c r="C30" s="132">
        <v>118954</v>
      </c>
      <c r="D30" s="132">
        <v>10786</v>
      </c>
      <c r="E30" s="132">
        <v>86564</v>
      </c>
      <c r="F30" s="132">
        <v>117917</v>
      </c>
      <c r="G30" s="132">
        <v>131350</v>
      </c>
      <c r="H30" s="132">
        <v>134095</v>
      </c>
      <c r="I30" s="133">
        <f t="shared" si="2"/>
        <v>2.0898363151884203E-2</v>
      </c>
      <c r="J30" s="132">
        <f t="shared" si="3"/>
        <v>2745</v>
      </c>
      <c r="K30" s="133">
        <f t="shared" si="0"/>
        <v>0.15661296934545951</v>
      </c>
      <c r="L30" s="134">
        <f>H30/H30</f>
        <v>1</v>
      </c>
      <c r="M30" s="132">
        <v>57643</v>
      </c>
      <c r="N30" s="132">
        <v>6183</v>
      </c>
      <c r="O30" s="132">
        <v>50459</v>
      </c>
      <c r="P30" s="132">
        <v>57829</v>
      </c>
      <c r="Q30" s="132">
        <v>66869</v>
      </c>
      <c r="R30" s="132">
        <v>68685</v>
      </c>
      <c r="S30" s="133">
        <f t="shared" si="4"/>
        <v>2.7157576754549995E-2</v>
      </c>
      <c r="T30" s="132">
        <f t="shared" si="1"/>
        <v>1816</v>
      </c>
      <c r="U30" s="133">
        <f t="shared" si="5"/>
        <v>0.14066140950861303</v>
      </c>
      <c r="V30" s="134">
        <f>IFERROR(R30/R30,"-")</f>
        <v>1</v>
      </c>
    </row>
    <row r="31" spans="2:22" ht="15.75" x14ac:dyDescent="0.25">
      <c r="B31" s="135" t="s">
        <v>60</v>
      </c>
      <c r="C31" s="136">
        <v>97143</v>
      </c>
      <c r="D31" s="136">
        <v>7771</v>
      </c>
      <c r="E31" s="136">
        <v>70116</v>
      </c>
      <c r="F31" s="136">
        <v>97625</v>
      </c>
      <c r="G31" s="136">
        <v>111054</v>
      </c>
      <c r="H31" s="136">
        <v>112331</v>
      </c>
      <c r="I31" s="137">
        <f t="shared" si="2"/>
        <v>1.1498910439966092E-2</v>
      </c>
      <c r="J31" s="136">
        <f t="shared" si="3"/>
        <v>1277</v>
      </c>
      <c r="K31" s="137">
        <f t="shared" si="0"/>
        <v>0.13119423885711481</v>
      </c>
      <c r="L31" s="137">
        <f>H31/H30</f>
        <v>0.83769715500205078</v>
      </c>
      <c r="M31" s="136">
        <v>47980</v>
      </c>
      <c r="N31" s="136">
        <v>4401</v>
      </c>
      <c r="O31" s="136">
        <v>41758</v>
      </c>
      <c r="P31" s="136">
        <v>48085</v>
      </c>
      <c r="Q31" s="136">
        <v>56657</v>
      </c>
      <c r="R31" s="136">
        <v>57448</v>
      </c>
      <c r="S31" s="137">
        <f t="shared" si="4"/>
        <v>1.3961205146760358E-2</v>
      </c>
      <c r="T31" s="136">
        <f t="shared" si="1"/>
        <v>791</v>
      </c>
      <c r="U31" s="137">
        <f t="shared" si="5"/>
        <v>0.11696041564304513</v>
      </c>
      <c r="V31" s="137">
        <f>IFERROR(R31/R30,"-")</f>
        <v>0.83639804906457016</v>
      </c>
    </row>
    <row r="32" spans="2:22" x14ac:dyDescent="0.25">
      <c r="B32" s="97" t="s">
        <v>140</v>
      </c>
      <c r="C32" s="52">
        <v>77988</v>
      </c>
      <c r="D32" s="52">
        <v>4249</v>
      </c>
      <c r="E32" s="52">
        <v>53545</v>
      </c>
      <c r="F32" s="52">
        <v>82480</v>
      </c>
      <c r="G32" s="52">
        <v>94759</v>
      </c>
      <c r="H32" s="52">
        <v>94567</v>
      </c>
      <c r="I32" s="98">
        <f t="shared" si="2"/>
        <v>-2.02619276269278E-3</v>
      </c>
      <c r="J32" s="52">
        <f t="shared" si="3"/>
        <v>-192</v>
      </c>
      <c r="K32" s="98">
        <f t="shared" si="0"/>
        <v>0.11044721035155726</v>
      </c>
      <c r="L32" s="98">
        <f>H32/H30</f>
        <v>0.70522390842313287</v>
      </c>
      <c r="M32" s="52">
        <v>38553</v>
      </c>
      <c r="N32" s="52">
        <v>2499</v>
      </c>
      <c r="O32" s="52">
        <v>31654</v>
      </c>
      <c r="P32" s="52">
        <v>40353</v>
      </c>
      <c r="Q32" s="52">
        <v>48431</v>
      </c>
      <c r="R32" s="52">
        <v>48494</v>
      </c>
      <c r="S32" s="98">
        <f t="shared" si="4"/>
        <v>1.3008197229047447E-3</v>
      </c>
      <c r="T32" s="52">
        <f t="shared" si="1"/>
        <v>63</v>
      </c>
      <c r="U32" s="98">
        <f t="shared" si="5"/>
        <v>9.8153346208667988E-2</v>
      </c>
      <c r="V32" s="98">
        <f>IFERROR(R32/R30,"-")</f>
        <v>0.70603479653490575</v>
      </c>
    </row>
    <row r="33" spans="2:22" x14ac:dyDescent="0.25">
      <c r="B33" s="97" t="s">
        <v>142</v>
      </c>
      <c r="C33" s="52">
        <v>19155</v>
      </c>
      <c r="D33" s="52">
        <v>3522</v>
      </c>
      <c r="E33" s="52">
        <v>16571</v>
      </c>
      <c r="F33" s="52">
        <v>15145</v>
      </c>
      <c r="G33" s="52">
        <v>16295</v>
      </c>
      <c r="H33" s="52">
        <v>17764</v>
      </c>
      <c r="I33" s="98">
        <f t="shared" si="2"/>
        <v>9.0150352868978212E-2</v>
      </c>
      <c r="J33" s="52">
        <f t="shared" si="3"/>
        <v>1469</v>
      </c>
      <c r="K33" s="98">
        <f t="shared" si="0"/>
        <v>2.0747028505557572E-2</v>
      </c>
      <c r="L33" s="98">
        <f>H33/H30</f>
        <v>0.13247324657891793</v>
      </c>
      <c r="M33" s="52">
        <v>9427</v>
      </c>
      <c r="N33" s="52">
        <v>1902</v>
      </c>
      <c r="O33" s="52">
        <v>10104</v>
      </c>
      <c r="P33" s="52">
        <v>7732</v>
      </c>
      <c r="Q33" s="52">
        <v>8226</v>
      </c>
      <c r="R33" s="52">
        <v>8954</v>
      </c>
      <c r="S33" s="98">
        <f t="shared" si="4"/>
        <v>8.8499878434233015E-2</v>
      </c>
      <c r="T33" s="52">
        <f t="shared" si="1"/>
        <v>728</v>
      </c>
      <c r="U33" s="98">
        <f t="shared" si="5"/>
        <v>1.8807069434377145E-2</v>
      </c>
      <c r="V33" s="98">
        <f>IFERROR(R33/R30,"-")</f>
        <v>0.13036325252966441</v>
      </c>
    </row>
    <row r="34" spans="2:22" ht="16.5" thickBot="1" x14ac:dyDescent="0.3">
      <c r="B34" s="138" t="s">
        <v>63</v>
      </c>
      <c r="C34" s="139">
        <v>21811</v>
      </c>
      <c r="D34" s="139">
        <v>3015</v>
      </c>
      <c r="E34" s="139">
        <v>16448</v>
      </c>
      <c r="F34" s="139">
        <v>20292</v>
      </c>
      <c r="G34" s="139">
        <v>20296</v>
      </c>
      <c r="H34" s="139">
        <v>21764</v>
      </c>
      <c r="I34" s="140">
        <f t="shared" si="2"/>
        <v>7.232952305873086E-2</v>
      </c>
      <c r="J34" s="139">
        <f t="shared" si="3"/>
        <v>1468</v>
      </c>
      <c r="K34" s="140">
        <f t="shared" si="0"/>
        <v>2.5418730488344688E-2</v>
      </c>
      <c r="L34" s="140">
        <f>H34/H30</f>
        <v>0.16230284499794922</v>
      </c>
      <c r="M34" s="139">
        <v>9663</v>
      </c>
      <c r="N34" s="139">
        <v>1782</v>
      </c>
      <c r="O34" s="139">
        <v>8701</v>
      </c>
      <c r="P34" s="139">
        <v>9744</v>
      </c>
      <c r="Q34" s="139">
        <v>10212</v>
      </c>
      <c r="R34" s="139">
        <v>11237</v>
      </c>
      <c r="S34" s="140">
        <f t="shared" si="4"/>
        <v>0.10037211124167644</v>
      </c>
      <c r="T34" s="139">
        <f t="shared" si="1"/>
        <v>1025</v>
      </c>
      <c r="U34" s="140">
        <f t="shared" si="5"/>
        <v>2.3700993865567885E-2</v>
      </c>
      <c r="V34" s="140">
        <f>IFERROR(R34/R30,"-")</f>
        <v>0.16360195093542987</v>
      </c>
    </row>
    <row r="35" spans="2:22" ht="15.75" x14ac:dyDescent="0.25">
      <c r="B35" s="131" t="s">
        <v>49</v>
      </c>
      <c r="C35" s="132">
        <v>10556</v>
      </c>
      <c r="D35" s="132">
        <v>2531</v>
      </c>
      <c r="E35" s="132">
        <v>7704</v>
      </c>
      <c r="F35" s="132">
        <v>10660</v>
      </c>
      <c r="G35" s="132">
        <v>10020</v>
      </c>
      <c r="H35" s="132">
        <v>9505</v>
      </c>
      <c r="I35" s="133">
        <f t="shared" si="2"/>
        <v>-5.1397205588822326E-2</v>
      </c>
      <c r="J35" s="132">
        <f t="shared" si="3"/>
        <v>-515</v>
      </c>
      <c r="K35" s="133">
        <f t="shared" si="0"/>
        <v>1.110113183659788E-2</v>
      </c>
      <c r="L35" s="134">
        <f>H35/H35</f>
        <v>1</v>
      </c>
      <c r="M35" s="132">
        <v>5359</v>
      </c>
      <c r="N35" s="132">
        <v>1385</v>
      </c>
      <c r="O35" s="132">
        <v>4177</v>
      </c>
      <c r="P35" s="132">
        <v>5270</v>
      </c>
      <c r="Q35" s="132">
        <v>4803</v>
      </c>
      <c r="R35" s="132">
        <v>4194</v>
      </c>
      <c r="S35" s="133">
        <f t="shared" si="4"/>
        <v>-0.12679575265459087</v>
      </c>
      <c r="T35" s="132">
        <f t="shared" si="1"/>
        <v>-609</v>
      </c>
      <c r="U35" s="133">
        <f t="shared" si="5"/>
        <v>1.281857939978887E-2</v>
      </c>
      <c r="V35" s="134">
        <f>IFERROR(R35/R35,"-")</f>
        <v>1</v>
      </c>
    </row>
    <row r="36" spans="2:22" ht="15.75" x14ac:dyDescent="0.25">
      <c r="B36" s="135" t="s">
        <v>60</v>
      </c>
      <c r="C36" s="136">
        <v>10556</v>
      </c>
      <c r="D36" s="136">
        <v>2531</v>
      </c>
      <c r="E36" s="136">
        <v>7704</v>
      </c>
      <c r="F36" s="136">
        <v>10660</v>
      </c>
      <c r="G36" s="136">
        <v>10020</v>
      </c>
      <c r="H36" s="136">
        <v>9505</v>
      </c>
      <c r="I36" s="137">
        <f t="shared" si="2"/>
        <v>-5.1397205588822326E-2</v>
      </c>
      <c r="J36" s="136">
        <f t="shared" si="3"/>
        <v>-515</v>
      </c>
      <c r="K36" s="137">
        <f t="shared" si="0"/>
        <v>1.110113183659788E-2</v>
      </c>
      <c r="L36" s="137">
        <f>H36/H35</f>
        <v>1</v>
      </c>
      <c r="M36" s="136">
        <v>5359</v>
      </c>
      <c r="N36" s="136">
        <v>1385</v>
      </c>
      <c r="O36" s="136">
        <v>4177</v>
      </c>
      <c r="P36" s="136">
        <v>5270</v>
      </c>
      <c r="Q36" s="136">
        <v>4803</v>
      </c>
      <c r="R36" s="136">
        <v>4194</v>
      </c>
      <c r="S36" s="137">
        <f t="shared" si="4"/>
        <v>-0.12679575265459087</v>
      </c>
      <c r="T36" s="136">
        <f t="shared" si="1"/>
        <v>-609</v>
      </c>
      <c r="U36" s="137">
        <f t="shared" si="5"/>
        <v>1.281857939978887E-2</v>
      </c>
      <c r="V36" s="137">
        <f>IFERROR(R36/R35,"-")</f>
        <v>1</v>
      </c>
    </row>
    <row r="37" spans="2:22" x14ac:dyDescent="0.25">
      <c r="B37" s="97" t="s">
        <v>140</v>
      </c>
      <c r="C37" s="52">
        <v>7304</v>
      </c>
      <c r="D37" s="52">
        <v>0</v>
      </c>
      <c r="E37" s="52">
        <v>0</v>
      </c>
      <c r="F37" s="52">
        <v>9134</v>
      </c>
      <c r="G37" s="52">
        <v>8509</v>
      </c>
      <c r="H37" s="52">
        <v>7862</v>
      </c>
      <c r="I37" s="98">
        <f t="shared" si="2"/>
        <v>-7.6037137148901146E-2</v>
      </c>
      <c r="J37" s="52">
        <f t="shared" si="3"/>
        <v>-647</v>
      </c>
      <c r="K37" s="98">
        <f t="shared" si="0"/>
        <v>9.182230247168072E-3</v>
      </c>
      <c r="L37" s="98">
        <f>H37/H35</f>
        <v>0.8271436086270384</v>
      </c>
      <c r="M37" s="52">
        <v>3601</v>
      </c>
      <c r="N37" s="52">
        <v>0</v>
      </c>
      <c r="O37" s="52">
        <v>0</v>
      </c>
      <c r="P37" s="52">
        <v>4493</v>
      </c>
      <c r="Q37" s="52">
        <v>4023</v>
      </c>
      <c r="R37" s="52">
        <v>3377</v>
      </c>
      <c r="S37" s="98">
        <f t="shared" si="4"/>
        <v>-0.16057668406661696</v>
      </c>
      <c r="T37" s="52">
        <f t="shared" si="1"/>
        <v>-646</v>
      </c>
      <c r="U37" s="98">
        <f t="shared" si="5"/>
        <v>1.0928629457922466E-2</v>
      </c>
      <c r="V37" s="98">
        <f>IFERROR(R37/R35,"-")</f>
        <v>0.80519790176442541</v>
      </c>
    </row>
    <row r="38" spans="2:22" ht="15.75" thickBot="1" x14ac:dyDescent="0.3">
      <c r="B38" s="97" t="s">
        <v>142</v>
      </c>
      <c r="C38" s="52">
        <v>3252</v>
      </c>
      <c r="D38" s="52">
        <v>0</v>
      </c>
      <c r="E38" s="52">
        <v>0</v>
      </c>
      <c r="F38" s="52">
        <v>1526</v>
      </c>
      <c r="G38" s="52">
        <v>1511</v>
      </c>
      <c r="H38" s="52">
        <v>1643</v>
      </c>
      <c r="I38" s="98">
        <f t="shared" si="2"/>
        <v>8.7359364659166161E-2</v>
      </c>
      <c r="J38" s="52">
        <f t="shared" si="3"/>
        <v>132</v>
      </c>
      <c r="K38" s="98">
        <f t="shared" si="0"/>
        <v>1.918901589429807E-3</v>
      </c>
      <c r="L38" s="98">
        <f>H38/H35</f>
        <v>0.1728563913729616</v>
      </c>
      <c r="M38" s="52">
        <v>1758</v>
      </c>
      <c r="N38" s="52">
        <v>0</v>
      </c>
      <c r="O38" s="52">
        <v>0</v>
      </c>
      <c r="P38" s="52">
        <v>777</v>
      </c>
      <c r="Q38" s="52">
        <v>780</v>
      </c>
      <c r="R38" s="52">
        <v>817</v>
      </c>
      <c r="S38" s="98">
        <f t="shared" si="4"/>
        <v>4.7435897435897489E-2</v>
      </c>
      <c r="T38" s="52">
        <f t="shared" si="1"/>
        <v>37</v>
      </c>
      <c r="U38" s="98">
        <f t="shared" si="5"/>
        <v>1.8899499418664047E-3</v>
      </c>
      <c r="V38" s="98">
        <f>IFERROR(R38/R35,"-")</f>
        <v>0.19480209823557462</v>
      </c>
    </row>
    <row r="39" spans="2:22" ht="15.75" x14ac:dyDescent="0.25">
      <c r="B39" s="131" t="s">
        <v>50</v>
      </c>
      <c r="C39" s="132">
        <v>30079</v>
      </c>
      <c r="D39" s="132">
        <v>4401</v>
      </c>
      <c r="E39" s="132">
        <v>26255</v>
      </c>
      <c r="F39" s="132">
        <v>36146</v>
      </c>
      <c r="G39" s="132">
        <v>35192</v>
      </c>
      <c r="H39" s="132">
        <v>39857</v>
      </c>
      <c r="I39" s="133">
        <f t="shared" si="2"/>
        <v>0.13255853603091605</v>
      </c>
      <c r="J39" s="132">
        <f t="shared" si="3"/>
        <v>4665</v>
      </c>
      <c r="K39" s="133">
        <f t="shared" si="0"/>
        <v>4.6550006481986504E-2</v>
      </c>
      <c r="L39" s="134">
        <f>H39/H39</f>
        <v>1</v>
      </c>
      <c r="M39" s="132">
        <v>15480</v>
      </c>
      <c r="N39" s="132">
        <v>1925</v>
      </c>
      <c r="O39" s="132">
        <v>14671</v>
      </c>
      <c r="P39" s="132">
        <v>20512</v>
      </c>
      <c r="Q39" s="132">
        <v>17964</v>
      </c>
      <c r="R39" s="132">
        <v>19437</v>
      </c>
      <c r="S39" s="133">
        <f t="shared" si="4"/>
        <v>8.199732798931203E-2</v>
      </c>
      <c r="T39" s="132">
        <f t="shared" si="1"/>
        <v>1473</v>
      </c>
      <c r="U39" s="133">
        <f t="shared" si="5"/>
        <v>4.9892732570867043E-2</v>
      </c>
      <c r="V39" s="134">
        <f>IFERROR(R39/R39,"-")</f>
        <v>1</v>
      </c>
    </row>
    <row r="40" spans="2:22" ht="15.75" x14ac:dyDescent="0.25">
      <c r="B40" s="135" t="s">
        <v>60</v>
      </c>
      <c r="C40" s="136">
        <v>18939</v>
      </c>
      <c r="D40" s="136">
        <v>2470</v>
      </c>
      <c r="E40" s="136">
        <v>22750</v>
      </c>
      <c r="F40" s="136">
        <v>32086</v>
      </c>
      <c r="G40" s="136">
        <v>31003</v>
      </c>
      <c r="H40" s="136">
        <v>35470</v>
      </c>
      <c r="I40" s="137">
        <f t="shared" si="2"/>
        <v>0.14408283069380379</v>
      </c>
      <c r="J40" s="136">
        <f t="shared" si="3"/>
        <v>4467</v>
      </c>
      <c r="K40" s="137">
        <f t="shared" si="0"/>
        <v>4.1426317332364737E-2</v>
      </c>
      <c r="L40" s="137">
        <f>H40/H39</f>
        <v>0.88993150513084274</v>
      </c>
      <c r="M40" s="136">
        <v>9655</v>
      </c>
      <c r="N40" s="136">
        <v>0</v>
      </c>
      <c r="O40" s="136">
        <v>12864</v>
      </c>
      <c r="P40" s="136">
        <v>18634</v>
      </c>
      <c r="Q40" s="136">
        <v>15773</v>
      </c>
      <c r="R40" s="136">
        <v>17286</v>
      </c>
      <c r="S40" s="137">
        <f t="shared" si="4"/>
        <v>9.5923413428009807E-2</v>
      </c>
      <c r="T40" s="136">
        <f t="shared" si="1"/>
        <v>1513</v>
      </c>
      <c r="U40" s="137">
        <f t="shared" si="5"/>
        <v>4.5324745452688012E-2</v>
      </c>
      <c r="V40" s="137">
        <f>IFERROR(R40/R39,"-")</f>
        <v>0.88933477388485882</v>
      </c>
    </row>
    <row r="41" spans="2:22" x14ac:dyDescent="0.25">
      <c r="B41" s="97" t="s">
        <v>140</v>
      </c>
      <c r="C41" s="52">
        <v>18939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9655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8" t="s">
        <v>63</v>
      </c>
      <c r="C43" s="139">
        <v>11140</v>
      </c>
      <c r="D43" s="139">
        <v>6</v>
      </c>
      <c r="E43" s="139">
        <v>3505</v>
      </c>
      <c r="F43" s="139">
        <v>4060</v>
      </c>
      <c r="G43" s="139">
        <v>4189</v>
      </c>
      <c r="H43" s="139">
        <v>4387</v>
      </c>
      <c r="I43" s="140">
        <f t="shared" si="2"/>
        <v>4.7266650751969452E-2</v>
      </c>
      <c r="J43" s="139">
        <f t="shared" si="3"/>
        <v>198</v>
      </c>
      <c r="K43" s="140">
        <f t="shared" si="0"/>
        <v>5.1236891496217671E-3</v>
      </c>
      <c r="L43" s="140">
        <f>H43/H39</f>
        <v>0.11006849486915724</v>
      </c>
      <c r="M43" s="139">
        <v>5825</v>
      </c>
      <c r="N43" s="139">
        <v>0</v>
      </c>
      <c r="O43" s="139">
        <v>1807</v>
      </c>
      <c r="P43" s="139">
        <v>1878</v>
      </c>
      <c r="Q43" s="139">
        <v>2191</v>
      </c>
      <c r="R43" s="139">
        <v>2151</v>
      </c>
      <c r="S43" s="140">
        <f t="shared" si="4"/>
        <v>-1.8256503879507058E-2</v>
      </c>
      <c r="T43" s="139">
        <f t="shared" si="1"/>
        <v>-40</v>
      </c>
      <c r="U43" s="140">
        <f t="shared" si="5"/>
        <v>4.5679871181790324E-3</v>
      </c>
      <c r="V43" s="140">
        <f>IFERROR(R43/R39,"-")</f>
        <v>0.11066522611514122</v>
      </c>
    </row>
    <row r="44" spans="2:22" ht="15.75" x14ac:dyDescent="0.25">
      <c r="B44" s="131" t="s">
        <v>51</v>
      </c>
      <c r="C44" s="132">
        <v>43917</v>
      </c>
      <c r="D44" s="132">
        <v>12808</v>
      </c>
      <c r="E44" s="132">
        <v>31205</v>
      </c>
      <c r="F44" s="132">
        <v>46384</v>
      </c>
      <c r="G44" s="132">
        <v>46492</v>
      </c>
      <c r="H44" s="132">
        <v>49528</v>
      </c>
      <c r="I44" s="133">
        <f t="shared" si="2"/>
        <v>6.5301557257162468E-2</v>
      </c>
      <c r="J44" s="132">
        <f t="shared" si="3"/>
        <v>3036</v>
      </c>
      <c r="K44" s="133">
        <f t="shared" si="0"/>
        <v>5.7845013950870043E-2</v>
      </c>
      <c r="L44" s="134">
        <f>H44/H44</f>
        <v>1</v>
      </c>
      <c r="M44" s="132">
        <v>23364</v>
      </c>
      <c r="N44" s="132">
        <v>8041</v>
      </c>
      <c r="O44" s="132">
        <v>17059</v>
      </c>
      <c r="P44" s="132">
        <v>22775</v>
      </c>
      <c r="Q44" s="132">
        <v>22625</v>
      </c>
      <c r="R44" s="132">
        <v>24926</v>
      </c>
      <c r="S44" s="133">
        <f t="shared" si="4"/>
        <v>0.10170165745856363</v>
      </c>
      <c r="T44" s="132">
        <f t="shared" si="1"/>
        <v>2301</v>
      </c>
      <c r="U44" s="133">
        <f t="shared" si="5"/>
        <v>5.5397181371952854E-2</v>
      </c>
      <c r="V44" s="134">
        <f>IFERROR(R44/R44,"-")</f>
        <v>1</v>
      </c>
    </row>
    <row r="45" spans="2:22" ht="15.75" x14ac:dyDescent="0.25">
      <c r="B45" s="135" t="s">
        <v>60</v>
      </c>
      <c r="C45" s="136">
        <v>43917</v>
      </c>
      <c r="D45" s="136">
        <v>12808</v>
      </c>
      <c r="E45" s="136">
        <v>31205</v>
      </c>
      <c r="F45" s="136">
        <v>46384</v>
      </c>
      <c r="G45" s="136">
        <v>46492</v>
      </c>
      <c r="H45" s="136">
        <v>49528</v>
      </c>
      <c r="I45" s="137">
        <f t="shared" si="2"/>
        <v>6.5301557257162468E-2</v>
      </c>
      <c r="J45" s="136">
        <f t="shared" si="3"/>
        <v>3036</v>
      </c>
      <c r="K45" s="137">
        <f t="shared" si="0"/>
        <v>5.7845013950870043E-2</v>
      </c>
      <c r="L45" s="137">
        <f>H45/H44</f>
        <v>1</v>
      </c>
      <c r="M45" s="136">
        <v>23364</v>
      </c>
      <c r="N45" s="136">
        <v>8041</v>
      </c>
      <c r="O45" s="136">
        <v>17059</v>
      </c>
      <c r="P45" s="136">
        <v>22775</v>
      </c>
      <c r="Q45" s="136">
        <v>22625</v>
      </c>
      <c r="R45" s="136">
        <v>24926</v>
      </c>
      <c r="S45" s="137">
        <f t="shared" si="4"/>
        <v>0.10170165745856363</v>
      </c>
      <c r="T45" s="136">
        <f t="shared" si="1"/>
        <v>2301</v>
      </c>
      <c r="U45" s="137">
        <f t="shared" si="5"/>
        <v>5.5397181371952854E-2</v>
      </c>
      <c r="V45" s="137">
        <f>IFERROR(R45/R44,"-")</f>
        <v>1</v>
      </c>
    </row>
    <row r="46" spans="2:22" x14ac:dyDescent="0.25">
      <c r="B46" s="97" t="s">
        <v>140</v>
      </c>
      <c r="C46" s="52">
        <v>21492</v>
      </c>
      <c r="D46" s="52">
        <v>5625</v>
      </c>
      <c r="E46" s="52">
        <v>19118</v>
      </c>
      <c r="F46" s="52">
        <v>27840</v>
      </c>
      <c r="G46" s="52">
        <v>26810</v>
      </c>
      <c r="H46" s="52">
        <v>31202</v>
      </c>
      <c r="I46" s="98">
        <f t="shared" si="2"/>
        <v>0.1638194703468856</v>
      </c>
      <c r="J46" s="52">
        <f t="shared" si="3"/>
        <v>4392</v>
      </c>
      <c r="K46" s="98">
        <f t="shared" si="0"/>
        <v>3.6441611316730883E-2</v>
      </c>
      <c r="L46" s="98">
        <f>H46/H44</f>
        <v>0.62998707801647558</v>
      </c>
      <c r="M46" s="52">
        <v>11543</v>
      </c>
      <c r="N46" s="52">
        <v>3877</v>
      </c>
      <c r="O46" s="52">
        <v>10670</v>
      </c>
      <c r="P46" s="52">
        <v>13831</v>
      </c>
      <c r="Q46" s="52">
        <v>13097</v>
      </c>
      <c r="R46" s="52">
        <v>15698</v>
      </c>
      <c r="S46" s="98">
        <f t="shared" si="4"/>
        <v>0.19859509811407183</v>
      </c>
      <c r="T46" s="52">
        <f t="shared" si="1"/>
        <v>2601</v>
      </c>
      <c r="U46" s="98">
        <f t="shared" si="5"/>
        <v>3.3642081912425022E-2</v>
      </c>
      <c r="V46" s="98">
        <f>IFERROR(R46/R44,"-")</f>
        <v>0.62978416111690605</v>
      </c>
    </row>
    <row r="47" spans="2:22" ht="15.75" thickBot="1" x14ac:dyDescent="0.3">
      <c r="B47" s="97" t="s">
        <v>142</v>
      </c>
      <c r="C47" s="52">
        <v>22425</v>
      </c>
      <c r="D47" s="52">
        <v>7183</v>
      </c>
      <c r="E47" s="52">
        <v>12087</v>
      </c>
      <c r="F47" s="52">
        <v>18544</v>
      </c>
      <c r="G47" s="52">
        <v>19682</v>
      </c>
      <c r="H47" s="52">
        <v>18326</v>
      </c>
      <c r="I47" s="98">
        <f t="shared" si="2"/>
        <v>-6.8895437455543163E-2</v>
      </c>
      <c r="J47" s="52">
        <f t="shared" si="3"/>
        <v>-1356</v>
      </c>
      <c r="K47" s="98">
        <f t="shared" si="0"/>
        <v>2.1403402634139163E-2</v>
      </c>
      <c r="L47" s="98">
        <f>H47/H44</f>
        <v>0.37001292198352448</v>
      </c>
      <c r="M47" s="52">
        <v>11821</v>
      </c>
      <c r="N47" s="52">
        <v>4164</v>
      </c>
      <c r="O47" s="52">
        <v>6389</v>
      </c>
      <c r="P47" s="52">
        <v>8944</v>
      </c>
      <c r="Q47" s="52">
        <v>9528</v>
      </c>
      <c r="R47" s="52">
        <v>9228</v>
      </c>
      <c r="S47" s="98">
        <f t="shared" si="4"/>
        <v>-3.1486146095717871E-2</v>
      </c>
      <c r="T47" s="52">
        <f t="shared" si="1"/>
        <v>-300</v>
      </c>
      <c r="U47" s="98">
        <f t="shared" si="5"/>
        <v>2.1755099459527829E-2</v>
      </c>
      <c r="V47" s="98">
        <f>IFERROR(R47/R44,"-")</f>
        <v>0.37021583888309395</v>
      </c>
    </row>
    <row r="48" spans="2:22" ht="15.75" x14ac:dyDescent="0.25">
      <c r="B48" s="131" t="s">
        <v>52</v>
      </c>
      <c r="C48" s="132">
        <v>43434</v>
      </c>
      <c r="D48" s="132">
        <v>11358</v>
      </c>
      <c r="E48" s="132">
        <v>37264</v>
      </c>
      <c r="F48" s="132">
        <v>45576</v>
      </c>
      <c r="G48" s="132">
        <v>46571</v>
      </c>
      <c r="H48" s="132">
        <v>45813</v>
      </c>
      <c r="I48" s="133">
        <f t="shared" si="2"/>
        <v>-1.6276223400828793E-2</v>
      </c>
      <c r="J48" s="132">
        <f t="shared" si="3"/>
        <v>-758</v>
      </c>
      <c r="K48" s="133">
        <f t="shared" si="0"/>
        <v>5.3506170734356512E-2</v>
      </c>
      <c r="L48" s="134">
        <f>H48/H48</f>
        <v>1</v>
      </c>
      <c r="M48" s="132">
        <v>22403</v>
      </c>
      <c r="N48" s="132">
        <v>5135</v>
      </c>
      <c r="O48" s="132">
        <v>21666</v>
      </c>
      <c r="P48" s="132">
        <v>23086</v>
      </c>
      <c r="Q48" s="132">
        <v>23921</v>
      </c>
      <c r="R48" s="132">
        <v>23285</v>
      </c>
      <c r="S48" s="133">
        <f t="shared" si="4"/>
        <v>-2.6587517244262338E-2</v>
      </c>
      <c r="T48" s="132">
        <f t="shared" si="1"/>
        <v>-636</v>
      </c>
      <c r="U48" s="133">
        <f t="shared" si="5"/>
        <v>5.6153647822300923E-2</v>
      </c>
      <c r="V48" s="134">
        <f>IFERROR(R48/R48,"-")</f>
        <v>1</v>
      </c>
    </row>
    <row r="49" spans="2:22" ht="15.75" x14ac:dyDescent="0.25">
      <c r="B49" s="135" t="s">
        <v>60</v>
      </c>
      <c r="C49" s="136">
        <v>33117</v>
      </c>
      <c r="D49" s="136">
        <v>10354</v>
      </c>
      <c r="E49" s="136">
        <v>29909</v>
      </c>
      <c r="F49" s="136">
        <v>37378</v>
      </c>
      <c r="G49" s="136">
        <v>38430</v>
      </c>
      <c r="H49" s="136">
        <v>37192</v>
      </c>
      <c r="I49" s="137">
        <f t="shared" si="2"/>
        <v>-3.2214415820973175E-2</v>
      </c>
      <c r="J49" s="136">
        <f t="shared" si="3"/>
        <v>-1238</v>
      </c>
      <c r="K49" s="137">
        <f t="shared" si="0"/>
        <v>4.3437485035954584E-2</v>
      </c>
      <c r="L49" s="137">
        <f>H49/H48</f>
        <v>0.811821971929365</v>
      </c>
      <c r="M49" s="136">
        <v>17138</v>
      </c>
      <c r="N49" s="136">
        <v>4503</v>
      </c>
      <c r="O49" s="136">
        <v>17700</v>
      </c>
      <c r="P49" s="136">
        <v>18976</v>
      </c>
      <c r="Q49" s="136">
        <v>20148</v>
      </c>
      <c r="R49" s="136">
        <v>19062</v>
      </c>
      <c r="S49" s="137">
        <f t="shared" si="4"/>
        <v>-5.390113162596788E-2</v>
      </c>
      <c r="T49" s="136">
        <f t="shared" si="1"/>
        <v>-1086</v>
      </c>
      <c r="U49" s="137">
        <f t="shared" si="5"/>
        <v>4.6156615311270133E-2</v>
      </c>
      <c r="V49" s="137">
        <f>IFERROR(R49/R48,"-")</f>
        <v>0.81863860854627446</v>
      </c>
    </row>
    <row r="50" spans="2:22" x14ac:dyDescent="0.25">
      <c r="B50" s="97" t="s">
        <v>140</v>
      </c>
      <c r="C50" s="52">
        <v>27322</v>
      </c>
      <c r="D50" s="52">
        <v>0</v>
      </c>
      <c r="E50" s="52">
        <v>22952</v>
      </c>
      <c r="F50" s="52">
        <v>30352</v>
      </c>
      <c r="G50" s="52">
        <v>30090</v>
      </c>
      <c r="H50" s="52">
        <v>29330</v>
      </c>
      <c r="I50" s="98">
        <f t="shared" si="2"/>
        <v>-2.5257560651379185E-2</v>
      </c>
      <c r="J50" s="52">
        <f t="shared" si="3"/>
        <v>-760</v>
      </c>
      <c r="K50" s="98">
        <f t="shared" si="0"/>
        <v>3.4255254788786514E-2</v>
      </c>
      <c r="L50" s="98">
        <f>H50/H48</f>
        <v>0.64021129373758545</v>
      </c>
      <c r="M50" s="52">
        <v>14090</v>
      </c>
      <c r="N50" s="52">
        <v>0</v>
      </c>
      <c r="O50" s="52">
        <v>13725</v>
      </c>
      <c r="P50" s="52">
        <v>15417</v>
      </c>
      <c r="Q50" s="52">
        <v>15736</v>
      </c>
      <c r="R50" s="52">
        <v>15122</v>
      </c>
      <c r="S50" s="98">
        <f t="shared" si="4"/>
        <v>-3.9018810371123536E-2</v>
      </c>
      <c r="T50" s="52">
        <f t="shared" si="1"/>
        <v>-614</v>
      </c>
      <c r="U50" s="98">
        <f t="shared" si="5"/>
        <v>3.7499817572399431E-2</v>
      </c>
      <c r="V50" s="98">
        <f>IFERROR(R50/R48,"-")</f>
        <v>0.64943096414000434</v>
      </c>
    </row>
    <row r="51" spans="2:22" x14ac:dyDescent="0.25">
      <c r="B51" s="97" t="s">
        <v>142</v>
      </c>
      <c r="C51" s="52">
        <v>5795</v>
      </c>
      <c r="D51" s="52">
        <v>0</v>
      </c>
      <c r="E51" s="52">
        <v>6957</v>
      </c>
      <c r="F51" s="52">
        <v>7026</v>
      </c>
      <c r="G51" s="52">
        <v>8340</v>
      </c>
      <c r="H51" s="52">
        <v>7862</v>
      </c>
      <c r="I51" s="98">
        <f t="shared" si="2"/>
        <v>-5.731414868105511E-2</v>
      </c>
      <c r="J51" s="52">
        <f t="shared" si="3"/>
        <v>-478</v>
      </c>
      <c r="K51" s="98">
        <f t="shared" si="0"/>
        <v>9.182230247168072E-3</v>
      </c>
      <c r="L51" s="98">
        <f>H51/H48</f>
        <v>0.17161067819177964</v>
      </c>
      <c r="M51" s="52">
        <v>3048</v>
      </c>
      <c r="N51" s="52">
        <v>0</v>
      </c>
      <c r="O51" s="52">
        <v>3975</v>
      </c>
      <c r="P51" s="52">
        <v>3559</v>
      </c>
      <c r="Q51" s="52">
        <v>4412</v>
      </c>
      <c r="R51" s="52">
        <v>3940</v>
      </c>
      <c r="S51" s="98">
        <f t="shared" si="4"/>
        <v>-0.10698096101541255</v>
      </c>
      <c r="T51" s="52">
        <f t="shared" si="1"/>
        <v>-472</v>
      </c>
      <c r="U51" s="98">
        <f t="shared" si="5"/>
        <v>8.6567977388706998E-3</v>
      </c>
      <c r="V51" s="98">
        <f>IFERROR(R51/R48,"-")</f>
        <v>0.16920764440627012</v>
      </c>
    </row>
    <row r="52" spans="2:22" ht="16.5" thickBot="1" x14ac:dyDescent="0.3">
      <c r="B52" s="138" t="s">
        <v>63</v>
      </c>
      <c r="C52" s="139">
        <v>10317</v>
      </c>
      <c r="D52" s="139">
        <v>1004</v>
      </c>
      <c r="E52" s="139">
        <v>7355</v>
      </c>
      <c r="F52" s="139">
        <v>8198</v>
      </c>
      <c r="G52" s="139">
        <v>8141</v>
      </c>
      <c r="H52" s="139">
        <v>8621</v>
      </c>
      <c r="I52" s="140">
        <f t="shared" si="2"/>
        <v>5.8960815624616192E-2</v>
      </c>
      <c r="J52" s="139">
        <f t="shared" si="3"/>
        <v>480</v>
      </c>
      <c r="K52" s="140">
        <f t="shared" si="0"/>
        <v>1.0068685698401927E-2</v>
      </c>
      <c r="L52" s="140">
        <f>H52/H48</f>
        <v>0.18817802807063497</v>
      </c>
      <c r="M52" s="139">
        <v>5265</v>
      </c>
      <c r="N52" s="139">
        <v>632</v>
      </c>
      <c r="O52" s="139">
        <v>3966</v>
      </c>
      <c r="P52" s="139">
        <v>4110</v>
      </c>
      <c r="Q52" s="139">
        <v>3773</v>
      </c>
      <c r="R52" s="139">
        <v>4223</v>
      </c>
      <c r="S52" s="140">
        <f t="shared" si="4"/>
        <v>0.11926848661542544</v>
      </c>
      <c r="T52" s="139">
        <f t="shared" si="1"/>
        <v>450</v>
      </c>
      <c r="U52" s="140">
        <f t="shared" si="5"/>
        <v>9.9970325110307883E-3</v>
      </c>
      <c r="V52" s="140">
        <f>IFERROR(R52/R48,"-")</f>
        <v>0.18136139145372557</v>
      </c>
    </row>
    <row r="53" spans="2:22" ht="15.75" x14ac:dyDescent="0.25">
      <c r="B53" s="131" t="s">
        <v>53</v>
      </c>
      <c r="C53" s="132">
        <f t="shared" ref="C53:H56" si="6">C6-C11-C16-C21-C26-C30-C35-C39-C44-C48</f>
        <v>19491</v>
      </c>
      <c r="D53" s="132">
        <f t="shared" si="6"/>
        <v>4917</v>
      </c>
      <c r="E53" s="132">
        <f t="shared" si="6"/>
        <v>16217</v>
      </c>
      <c r="F53" s="132">
        <f t="shared" si="6"/>
        <v>19378</v>
      </c>
      <c r="G53" s="132">
        <f t="shared" si="6"/>
        <v>22033</v>
      </c>
      <c r="H53" s="132">
        <f t="shared" si="6"/>
        <v>20553</v>
      </c>
      <c r="I53" s="133">
        <f t="shared" si="2"/>
        <v>-6.7171969318749136E-2</v>
      </c>
      <c r="J53" s="132">
        <f t="shared" si="3"/>
        <v>-1480</v>
      </c>
      <c r="K53" s="133">
        <f t="shared" si="0"/>
        <v>2.4004372713055888E-2</v>
      </c>
      <c r="L53" s="134">
        <f>H53/H53</f>
        <v>1</v>
      </c>
      <c r="M53" s="132">
        <v>10383</v>
      </c>
      <c r="N53" s="132">
        <v>2755</v>
      </c>
      <c r="O53" s="132">
        <v>8860</v>
      </c>
      <c r="P53" s="132">
        <v>9544</v>
      </c>
      <c r="Q53" s="132">
        <v>11257</v>
      </c>
      <c r="R53" s="132">
        <v>10568</v>
      </c>
      <c r="S53" s="133">
        <f t="shared" si="4"/>
        <v>-6.1206360486808165E-2</v>
      </c>
      <c r="T53" s="132">
        <f t="shared" si="1"/>
        <v>-689</v>
      </c>
      <c r="U53" s="133">
        <f t="shared" si="5"/>
        <v>2.3214520264057872E-2</v>
      </c>
      <c r="V53" s="134">
        <f>IFERROR(R53/R53,"-")</f>
        <v>1</v>
      </c>
    </row>
    <row r="54" spans="2:22" ht="15.75" x14ac:dyDescent="0.25">
      <c r="B54" s="135" t="s">
        <v>60</v>
      </c>
      <c r="C54" s="136">
        <f t="shared" si="6"/>
        <v>18569</v>
      </c>
      <c r="D54" s="136">
        <f t="shared" si="6"/>
        <v>6824</v>
      </c>
      <c r="E54" s="136">
        <f t="shared" si="6"/>
        <v>15900</v>
      </c>
      <c r="F54" s="136">
        <f t="shared" si="6"/>
        <v>18175</v>
      </c>
      <c r="G54" s="136">
        <f t="shared" si="6"/>
        <v>20241</v>
      </c>
      <c r="H54" s="136">
        <f t="shared" si="6"/>
        <v>18854</v>
      </c>
      <c r="I54" s="137">
        <f t="shared" si="2"/>
        <v>-6.8524282397114722E-2</v>
      </c>
      <c r="J54" s="136">
        <f t="shared" si="3"/>
        <v>-1387</v>
      </c>
      <c r="K54" s="137">
        <f t="shared" si="0"/>
        <v>2.2020067295867061E-2</v>
      </c>
      <c r="L54" s="137">
        <f>H54/H53</f>
        <v>0.91733566875881867</v>
      </c>
      <c r="M54" s="136">
        <v>9924</v>
      </c>
      <c r="N54" s="136">
        <v>2752</v>
      </c>
      <c r="O54" s="136">
        <v>8716</v>
      </c>
      <c r="P54" s="136">
        <v>8980</v>
      </c>
      <c r="Q54" s="136">
        <v>10291</v>
      </c>
      <c r="R54" s="136">
        <v>9711</v>
      </c>
      <c r="S54" s="137">
        <f t="shared" si="4"/>
        <v>-5.6359926149062267E-2</v>
      </c>
      <c r="T54" s="136">
        <f t="shared" si="1"/>
        <v>-580</v>
      </c>
      <c r="U54" s="137">
        <f t="shared" si="5"/>
        <v>2.1842664707799633E-2</v>
      </c>
      <c r="V54" s="137">
        <f>IFERROR(R54/R53,"-")</f>
        <v>0.91890613171839519</v>
      </c>
    </row>
    <row r="55" spans="2:22" x14ac:dyDescent="0.25">
      <c r="B55" s="97" t="s">
        <v>140</v>
      </c>
      <c r="C55" s="52">
        <f t="shared" si="6"/>
        <v>16114</v>
      </c>
      <c r="D55" s="52">
        <f t="shared" si="6"/>
        <v>15844</v>
      </c>
      <c r="E55" s="52">
        <f t="shared" si="6"/>
        <v>57557</v>
      </c>
      <c r="F55" s="52">
        <f t="shared" si="6"/>
        <v>75186</v>
      </c>
      <c r="G55" s="52">
        <f t="shared" si="6"/>
        <v>72793</v>
      </c>
      <c r="H55" s="52">
        <f t="shared" si="6"/>
        <v>65581</v>
      </c>
      <c r="I55" s="98">
        <f t="shared" si="2"/>
        <v>-9.9075460552525696E-2</v>
      </c>
      <c r="J55" s="52">
        <f t="shared" si="3"/>
        <v>-7212</v>
      </c>
      <c r="K55" s="98">
        <f t="shared" si="0"/>
        <v>7.6593721933290435E-2</v>
      </c>
      <c r="L55" s="98">
        <f>H55/H53</f>
        <v>3.190823724030555</v>
      </c>
      <c r="M55" s="52">
        <v>7807</v>
      </c>
      <c r="N55" s="52">
        <v>2234</v>
      </c>
      <c r="O55" s="52">
        <v>6412</v>
      </c>
      <c r="P55" s="52">
        <v>6832</v>
      </c>
      <c r="Q55" s="52">
        <v>7509</v>
      </c>
      <c r="R55" s="52">
        <v>6938</v>
      </c>
      <c r="S55" s="98">
        <f t="shared" si="4"/>
        <v>-7.6042082833932656E-2</v>
      </c>
      <c r="T55" s="52">
        <f t="shared" si="1"/>
        <v>-571</v>
      </c>
      <c r="U55" s="98">
        <f t="shared" si="5"/>
        <v>1.661793822758208E-2</v>
      </c>
      <c r="V55" s="98">
        <f>IFERROR(R55/R53,"-")</f>
        <v>0.65651021953065858</v>
      </c>
    </row>
    <row r="56" spans="2:22" x14ac:dyDescent="0.25">
      <c r="B56" s="97" t="s">
        <v>142</v>
      </c>
      <c r="C56" s="52">
        <f t="shared" si="6"/>
        <v>9313</v>
      </c>
      <c r="D56" s="52">
        <f t="shared" si="6"/>
        <v>6335</v>
      </c>
      <c r="E56" s="52">
        <f t="shared" si="6"/>
        <v>11632</v>
      </c>
      <c r="F56" s="52">
        <f t="shared" si="6"/>
        <v>21512</v>
      </c>
      <c r="G56" s="52">
        <f t="shared" si="6"/>
        <v>20453</v>
      </c>
      <c r="H56" s="52">
        <f t="shared" si="6"/>
        <v>21244</v>
      </c>
      <c r="I56" s="98">
        <f t="shared" si="2"/>
        <v>3.8674033149171283E-2</v>
      </c>
      <c r="J56" s="52">
        <f t="shared" si="3"/>
        <v>791</v>
      </c>
      <c r="K56" s="98">
        <f t="shared" si="0"/>
        <v>2.4811409230582362E-2</v>
      </c>
      <c r="L56" s="98">
        <f>H56/H53</f>
        <v>1.0336203960492385</v>
      </c>
      <c r="M56" s="52">
        <v>2117</v>
      </c>
      <c r="N56" s="52">
        <v>518</v>
      </c>
      <c r="O56" s="52">
        <v>2304</v>
      </c>
      <c r="P56" s="52">
        <v>2148</v>
      </c>
      <c r="Q56" s="52">
        <v>2782</v>
      </c>
      <c r="R56" s="52">
        <v>2773</v>
      </c>
      <c r="S56" s="98">
        <f t="shared" si="4"/>
        <v>-3.2350826743350325E-3</v>
      </c>
      <c r="T56" s="52">
        <f t="shared" si="1"/>
        <v>-9</v>
      </c>
      <c r="U56" s="98">
        <f t="shared" si="5"/>
        <v>5.2247264802175513E-3</v>
      </c>
      <c r="V56" s="98">
        <f>IFERROR(R56/R53,"-")</f>
        <v>0.26239591218773656</v>
      </c>
    </row>
    <row r="57" spans="2:22" ht="15.75" x14ac:dyDescent="0.25">
      <c r="B57" s="138" t="s">
        <v>63</v>
      </c>
      <c r="C57" s="139">
        <f>C53-C54</f>
        <v>922</v>
      </c>
      <c r="D57" s="139">
        <f t="shared" ref="D57:H57" si="7">D53-D54</f>
        <v>-1907</v>
      </c>
      <c r="E57" s="139">
        <f t="shared" si="7"/>
        <v>317</v>
      </c>
      <c r="F57" s="139">
        <f t="shared" si="7"/>
        <v>1203</v>
      </c>
      <c r="G57" s="139">
        <f t="shared" si="7"/>
        <v>1792</v>
      </c>
      <c r="H57" s="139">
        <f t="shared" si="7"/>
        <v>1699</v>
      </c>
      <c r="I57" s="140">
        <f t="shared" si="2"/>
        <v>-5.1897321428571397E-2</v>
      </c>
      <c r="J57" s="139">
        <f t="shared" si="3"/>
        <v>-93</v>
      </c>
      <c r="K57" s="140">
        <f t="shared" si="0"/>
        <v>1.9843054171888269E-3</v>
      </c>
      <c r="L57" s="140">
        <f>H57/H53</f>
        <v>8.2664331241181332E-2</v>
      </c>
      <c r="M57" s="139">
        <v>789</v>
      </c>
      <c r="N57" s="139">
        <v>61</v>
      </c>
      <c r="O57" s="139">
        <v>604</v>
      </c>
      <c r="P57" s="139">
        <v>1293</v>
      </c>
      <c r="Q57" s="139">
        <v>4595</v>
      </c>
      <c r="R57" s="139">
        <v>3925</v>
      </c>
      <c r="S57" s="140">
        <f t="shared" si="4"/>
        <v>-0.14581066376496188</v>
      </c>
      <c r="T57" s="139">
        <f t="shared" si="1"/>
        <v>-670</v>
      </c>
      <c r="U57" s="140">
        <f t="shared" si="5"/>
        <v>3.1450518337622409E-3</v>
      </c>
      <c r="V57" s="140">
        <f>IFERROR(R57/R53,"-")</f>
        <v>0.37140423921271765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3145C-067F-405B-A4CF-8E1E7C495928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4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3"/>
      <c r="D3" s="143"/>
      <c r="E3" s="143"/>
      <c r="F3" s="143"/>
      <c r="G3" s="143"/>
      <c r="H3" s="143"/>
      <c r="I3" s="143"/>
      <c r="J3" s="143"/>
      <c r="K3" s="143"/>
      <c r="N3" s="142" t="s">
        <v>257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N5" s="144"/>
      <c r="O5" s="299" t="s">
        <v>43</v>
      </c>
      <c r="P5" s="300"/>
      <c r="Q5" s="300"/>
      <c r="R5" s="300"/>
      <c r="S5" s="300"/>
      <c r="T5" s="300"/>
      <c r="U5" s="300"/>
      <c r="V5" s="300"/>
      <c r="W5" s="300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43</v>
      </c>
      <c r="C7" s="152"/>
      <c r="D7" s="152"/>
      <c r="E7" s="152"/>
      <c r="F7" s="152"/>
      <c r="G7" s="152"/>
      <c r="H7" s="153"/>
      <c r="I7" s="153"/>
      <c r="J7" s="153"/>
      <c r="K7" s="152"/>
      <c r="L7" s="79"/>
      <c r="N7" s="154" t="s">
        <v>47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68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79"/>
      <c r="N8" s="155" t="s">
        <v>68</v>
      </c>
      <c r="O8" s="156">
        <v>137126</v>
      </c>
      <c r="P8" s="156">
        <v>55313</v>
      </c>
      <c r="Q8" s="156">
        <v>70304</v>
      </c>
      <c r="R8" s="156">
        <v>161080</v>
      </c>
      <c r="S8" s="156">
        <v>179837</v>
      </c>
      <c r="T8" s="156">
        <v>231856</v>
      </c>
      <c r="U8" s="157">
        <f>IFERROR(T8/S8-1,"-")</f>
        <v>0.28925638216829674</v>
      </c>
      <c r="V8" s="156">
        <f>T8-S8</f>
        <v>52019</v>
      </c>
      <c r="W8" s="157">
        <f>T8/T$8</f>
        <v>1</v>
      </c>
    </row>
    <row r="9" spans="1:23" x14ac:dyDescent="0.25">
      <c r="A9" s="1" t="s">
        <v>96</v>
      </c>
      <c r="B9" s="158" t="s">
        <v>97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79"/>
      <c r="N9" s="158" t="s">
        <v>97</v>
      </c>
      <c r="O9" s="159">
        <v>41904</v>
      </c>
      <c r="P9" s="159">
        <v>24273</v>
      </c>
      <c r="Q9" s="159">
        <v>26311</v>
      </c>
      <c r="R9" s="159">
        <v>32375</v>
      </c>
      <c r="S9" s="159">
        <v>47068</v>
      </c>
      <c r="T9" s="159">
        <v>61312</v>
      </c>
      <c r="U9" s="160">
        <f>IFERROR(T9/S9-1,"-")</f>
        <v>0.30262598793235318</v>
      </c>
      <c r="V9" s="159">
        <f t="shared" ref="V9:V19" si="2">T9-S9</f>
        <v>14244</v>
      </c>
      <c r="W9" s="160">
        <f>T9/T$8</f>
        <v>0.26443999723966599</v>
      </c>
    </row>
    <row r="10" spans="1:23" x14ac:dyDescent="0.25">
      <c r="A10" s="161" t="s">
        <v>103</v>
      </c>
      <c r="B10" s="162" t="s">
        <v>103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79"/>
      <c r="N10" s="162" t="s">
        <v>103</v>
      </c>
      <c r="O10" s="163">
        <v>22752</v>
      </c>
      <c r="P10" s="163">
        <v>8930</v>
      </c>
      <c r="Q10" s="163">
        <v>21567</v>
      </c>
      <c r="R10" s="163">
        <v>23338</v>
      </c>
      <c r="S10" s="163">
        <v>31999</v>
      </c>
      <c r="T10" s="163">
        <v>37562</v>
      </c>
      <c r="U10" s="164">
        <f>IFERROR(T10/S10-1,"-")</f>
        <v>0.17384918278696215</v>
      </c>
      <c r="V10" s="163">
        <f t="shared" si="2"/>
        <v>5563</v>
      </c>
      <c r="W10" s="164">
        <f>T10/T$8</f>
        <v>0.16200572769305085</v>
      </c>
    </row>
    <row r="11" spans="1:23" x14ac:dyDescent="0.25">
      <c r="A11" s="161" t="s">
        <v>100</v>
      </c>
      <c r="B11" s="162" t="s">
        <v>100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79"/>
      <c r="N11" s="162" t="s">
        <v>100</v>
      </c>
      <c r="O11" s="163">
        <v>19152</v>
      </c>
      <c r="P11" s="163">
        <v>15343</v>
      </c>
      <c r="Q11" s="163">
        <v>4744</v>
      </c>
      <c r="R11" s="163">
        <v>9037</v>
      </c>
      <c r="S11" s="163">
        <v>15069</v>
      </c>
      <c r="T11" s="163">
        <v>23750</v>
      </c>
      <c r="U11" s="164">
        <f>IFERROR(T11/S11-1,"-")</f>
        <v>0.57608334992368437</v>
      </c>
      <c r="V11" s="163">
        <f t="shared" si="2"/>
        <v>8681</v>
      </c>
      <c r="W11" s="164">
        <f>T11/T$8</f>
        <v>0.10243426954661514</v>
      </c>
    </row>
    <row r="12" spans="1:23" x14ac:dyDescent="0.25">
      <c r="A12" s="1"/>
      <c r="B12" s="158" t="s">
        <v>107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79"/>
      <c r="N12" s="158" t="s">
        <v>107</v>
      </c>
      <c r="O12" s="159">
        <v>95222</v>
      </c>
      <c r="P12" s="159">
        <v>31040</v>
      </c>
      <c r="Q12" s="159">
        <v>43993</v>
      </c>
      <c r="R12" s="159">
        <v>128705</v>
      </c>
      <c r="S12" s="159">
        <v>132769</v>
      </c>
      <c r="T12" s="159">
        <v>170544</v>
      </c>
      <c r="U12" s="160">
        <f>IFERROR(T12/S12-1,"-")</f>
        <v>0.28451671700472247</v>
      </c>
      <c r="V12" s="159">
        <f t="shared" si="2"/>
        <v>37775</v>
      </c>
      <c r="W12" s="160">
        <f>T12/T$8</f>
        <v>0.73556000276033395</v>
      </c>
    </row>
    <row r="13" spans="1:23" s="56" customFormat="1" x14ac:dyDescent="0.25">
      <c r="B13" s="162" t="s">
        <v>110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110</v>
      </c>
      <c r="O13" s="163">
        <v>41026</v>
      </c>
      <c r="P13" s="163">
        <v>13899</v>
      </c>
      <c r="Q13" s="163">
        <v>12264</v>
      </c>
      <c r="R13" s="163">
        <v>56081</v>
      </c>
      <c r="S13" s="163">
        <v>50457</v>
      </c>
      <c r="T13" s="163">
        <v>73242</v>
      </c>
      <c r="U13" s="164">
        <f t="shared" ref="U13:U20" si="4">IFERROR(T13/S13-1,"-")</f>
        <v>0.45157262619656335</v>
      </c>
      <c r="V13" s="163">
        <f t="shared" si="2"/>
        <v>22785</v>
      </c>
      <c r="W13" s="164">
        <f t="shared" ref="W13:W20" si="5">T13/T$8</f>
        <v>0.31589434821613416</v>
      </c>
    </row>
    <row r="14" spans="1:23" s="56" customFormat="1" x14ac:dyDescent="0.25">
      <c r="B14" s="162" t="s">
        <v>113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113</v>
      </c>
      <c r="O14" s="163">
        <v>11534</v>
      </c>
      <c r="P14" s="163">
        <v>3374</v>
      </c>
      <c r="Q14" s="163">
        <v>3586</v>
      </c>
      <c r="R14" s="163">
        <v>7748</v>
      </c>
      <c r="S14" s="163">
        <v>10955</v>
      </c>
      <c r="T14" s="163">
        <v>10731</v>
      </c>
      <c r="U14" s="164">
        <f t="shared" si="4"/>
        <v>-2.0447284345047945E-2</v>
      </c>
      <c r="V14" s="163">
        <f t="shared" si="2"/>
        <v>-224</v>
      </c>
      <c r="W14" s="164">
        <f t="shared" si="5"/>
        <v>4.6283037747567458E-2</v>
      </c>
    </row>
    <row r="15" spans="1:23" x14ac:dyDescent="0.25">
      <c r="A15" s="1"/>
      <c r="B15" s="162" t="s">
        <v>116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79"/>
      <c r="N15" s="162" t="s">
        <v>116</v>
      </c>
      <c r="O15" s="163">
        <v>10880</v>
      </c>
      <c r="P15" s="163">
        <v>3449</v>
      </c>
      <c r="Q15" s="163">
        <v>6294</v>
      </c>
      <c r="R15" s="163">
        <v>18047</v>
      </c>
      <c r="S15" s="163">
        <v>15837</v>
      </c>
      <c r="T15" s="163">
        <v>19123</v>
      </c>
      <c r="U15" s="164">
        <f t="shared" si="4"/>
        <v>0.20748879206920501</v>
      </c>
      <c r="V15" s="163">
        <f t="shared" si="2"/>
        <v>3286</v>
      </c>
      <c r="W15" s="164">
        <f t="shared" si="5"/>
        <v>8.2477917327996683E-2</v>
      </c>
    </row>
    <row r="16" spans="1:23" x14ac:dyDescent="0.25">
      <c r="A16" s="1"/>
      <c r="B16" s="162" t="s">
        <v>123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79"/>
      <c r="N16" s="162" t="s">
        <v>123</v>
      </c>
      <c r="O16" s="163">
        <v>1784</v>
      </c>
      <c r="P16" s="163">
        <v>536</v>
      </c>
      <c r="Q16" s="163">
        <v>3888</v>
      </c>
      <c r="R16" s="163">
        <v>3396</v>
      </c>
      <c r="S16" s="163">
        <v>3947</v>
      </c>
      <c r="T16" s="163">
        <v>6454</v>
      </c>
      <c r="U16" s="164">
        <f t="shared" si="4"/>
        <v>0.63516594882189015</v>
      </c>
      <c r="V16" s="163">
        <f t="shared" si="2"/>
        <v>2507</v>
      </c>
      <c r="W16" s="164">
        <f t="shared" si="5"/>
        <v>2.7836243185425436E-2</v>
      </c>
    </row>
    <row r="17" spans="1:23" x14ac:dyDescent="0.25">
      <c r="A17" s="1"/>
      <c r="B17" s="162" t="s">
        <v>119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79"/>
      <c r="N17" s="162" t="s">
        <v>119</v>
      </c>
      <c r="O17" s="163">
        <v>2469</v>
      </c>
      <c r="P17" s="163">
        <v>1278</v>
      </c>
      <c r="Q17" s="163">
        <v>1635</v>
      </c>
      <c r="R17" s="163">
        <v>3248</v>
      </c>
      <c r="S17" s="163">
        <v>2699</v>
      </c>
      <c r="T17" s="163">
        <v>4219</v>
      </c>
      <c r="U17" s="164">
        <f t="shared" si="4"/>
        <v>0.56317154501667277</v>
      </c>
      <c r="V17" s="163">
        <f t="shared" si="2"/>
        <v>1520</v>
      </c>
      <c r="W17" s="164">
        <f t="shared" si="5"/>
        <v>1.8196639293354498E-2</v>
      </c>
    </row>
    <row r="18" spans="1:23" x14ac:dyDescent="0.25">
      <c r="A18" s="1"/>
      <c r="B18" s="162" t="s">
        <v>128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79"/>
      <c r="N18" s="162" t="s">
        <v>128</v>
      </c>
      <c r="O18" s="163">
        <v>2202</v>
      </c>
      <c r="P18" s="163">
        <v>686</v>
      </c>
      <c r="Q18" s="163">
        <v>1848</v>
      </c>
      <c r="R18" s="163">
        <v>2875</v>
      </c>
      <c r="S18" s="163">
        <v>3786</v>
      </c>
      <c r="T18" s="163">
        <v>3186</v>
      </c>
      <c r="U18" s="164">
        <f t="shared" si="4"/>
        <v>-0.15847860538827263</v>
      </c>
      <c r="V18" s="163">
        <f t="shared" si="2"/>
        <v>-600</v>
      </c>
      <c r="W18" s="164">
        <f t="shared" si="5"/>
        <v>1.3741287695811193E-2</v>
      </c>
    </row>
    <row r="19" spans="1:23" x14ac:dyDescent="0.25">
      <c r="A19" s="161" t="s">
        <v>144</v>
      </c>
      <c r="B19" s="162" t="s">
        <v>131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79"/>
      <c r="N19" s="162" t="s">
        <v>131</v>
      </c>
      <c r="O19" s="163">
        <v>2302</v>
      </c>
      <c r="P19" s="163">
        <v>932</v>
      </c>
      <c r="Q19" s="163">
        <v>363</v>
      </c>
      <c r="R19" s="163">
        <v>967</v>
      </c>
      <c r="S19" s="163">
        <v>1128</v>
      </c>
      <c r="T19" s="163">
        <v>3135</v>
      </c>
      <c r="U19" s="164">
        <f t="shared" si="4"/>
        <v>1.7792553191489362</v>
      </c>
      <c r="V19" s="163">
        <f t="shared" si="2"/>
        <v>2007</v>
      </c>
      <c r="W19" s="164">
        <f t="shared" si="5"/>
        <v>1.3521323580153198E-2</v>
      </c>
    </row>
    <row r="20" spans="1:23" x14ac:dyDescent="0.25">
      <c r="A20" s="166" t="s">
        <v>145</v>
      </c>
      <c r="B20" s="167" t="s">
        <v>145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79"/>
      <c r="N20" s="167" t="s">
        <v>145</v>
      </c>
      <c r="O20" s="168">
        <f t="shared" ref="O20:T20" si="7">O12-SUM(O13:O19)</f>
        <v>23025</v>
      </c>
      <c r="P20" s="168">
        <f t="shared" si="7"/>
        <v>6886</v>
      </c>
      <c r="Q20" s="168">
        <f t="shared" si="7"/>
        <v>14115</v>
      </c>
      <c r="R20" s="168">
        <f t="shared" si="7"/>
        <v>36343</v>
      </c>
      <c r="S20" s="168">
        <f t="shared" si="7"/>
        <v>43960</v>
      </c>
      <c r="T20" s="168">
        <f t="shared" si="7"/>
        <v>50454</v>
      </c>
      <c r="U20" s="169">
        <f t="shared" si="4"/>
        <v>0.14772520473157424</v>
      </c>
      <c r="V20" s="168">
        <f>T20-S20</f>
        <v>6494</v>
      </c>
      <c r="W20" s="169">
        <f t="shared" si="5"/>
        <v>0.21760920571389139</v>
      </c>
    </row>
    <row r="21" spans="1:23" x14ac:dyDescent="0.25">
      <c r="B21" s="154" t="s">
        <v>44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68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5"/>
      <c r="M22" s="105"/>
      <c r="N22" s="105"/>
    </row>
    <row r="23" spans="1:23" x14ac:dyDescent="0.25">
      <c r="B23" s="158" t="s">
        <v>97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103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100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107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110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113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116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123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119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128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131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145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45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68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5"/>
      <c r="M36" s="105"/>
      <c r="N36" s="105"/>
    </row>
    <row r="37" spans="2:14" x14ac:dyDescent="0.25">
      <c r="B37" s="158" t="s">
        <v>97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103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100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107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110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113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116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123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119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128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131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145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46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68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5"/>
      <c r="M50" s="105"/>
      <c r="N50" s="105"/>
    </row>
    <row r="51" spans="2:14" x14ac:dyDescent="0.25">
      <c r="B51" s="158" t="s">
        <v>97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103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100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107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110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113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116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123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119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128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131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145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47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68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5"/>
      <c r="M64" s="105"/>
      <c r="N64" s="105"/>
    </row>
    <row r="65" spans="2:14" x14ac:dyDescent="0.25">
      <c r="B65" s="158" t="s">
        <v>97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103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100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107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110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113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116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123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119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128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131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145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48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68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5"/>
      <c r="M78" s="105"/>
      <c r="N78" s="105"/>
    </row>
    <row r="79" spans="2:14" x14ac:dyDescent="0.25">
      <c r="B79" s="158" t="s">
        <v>97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103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100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107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110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113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116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123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119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128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131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145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49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68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5"/>
      <c r="M92" s="105"/>
      <c r="N92" s="105"/>
    </row>
    <row r="93" spans="2:14" x14ac:dyDescent="0.25">
      <c r="B93" s="158" t="s">
        <v>97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103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100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107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110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113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116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123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119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128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131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145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50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68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5"/>
      <c r="M106" s="105"/>
      <c r="N106" s="105"/>
    </row>
    <row r="107" spans="2:14" x14ac:dyDescent="0.25">
      <c r="B107" s="158" t="s">
        <v>97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103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100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107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110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113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116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123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119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128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131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145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51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68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5"/>
      <c r="M120" s="105"/>
      <c r="N120" s="105"/>
    </row>
    <row r="121" spans="2:14" x14ac:dyDescent="0.25">
      <c r="B121" s="158" t="s">
        <v>97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103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100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107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110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113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116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123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119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128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131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145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52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68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5"/>
      <c r="M134" s="105"/>
      <c r="N134" s="105"/>
    </row>
    <row r="135" spans="2:14" x14ac:dyDescent="0.25">
      <c r="B135" s="158" t="s">
        <v>97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103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100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107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110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113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116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123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119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128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131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145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53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68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5"/>
      <c r="M148" s="105"/>
      <c r="N148" s="105"/>
    </row>
    <row r="149" spans="2:14" x14ac:dyDescent="0.25">
      <c r="B149" s="158" t="s">
        <v>97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103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100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107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110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113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116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123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119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128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131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145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2"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3BAC3-0B8A-40E8-B0BD-143507BDA913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8"/>
      <c r="D6" s="268"/>
      <c r="E6" s="268"/>
      <c r="F6" s="268"/>
      <c r="G6" s="268"/>
      <c r="H6" s="268"/>
      <c r="I6" s="268"/>
      <c r="J6" s="268"/>
      <c r="M6" s="268" t="s">
        <v>257</v>
      </c>
      <c r="N6" s="268"/>
      <c r="O6" s="268"/>
      <c r="P6" s="268"/>
      <c r="Q6" s="268"/>
      <c r="R6" s="268"/>
      <c r="S6" s="268"/>
      <c r="T6" s="268"/>
    </row>
    <row r="7" spans="1:20" ht="6" customHeight="1" x14ac:dyDescent="0.25"/>
    <row r="8" spans="1:20" ht="15.75" x14ac:dyDescent="0.25">
      <c r="B8" s="144"/>
      <c r="C8" s="301" t="s">
        <v>43</v>
      </c>
      <c r="D8" s="302"/>
      <c r="E8" s="302"/>
      <c r="F8" s="302"/>
      <c r="G8" s="302"/>
      <c r="H8" s="302"/>
      <c r="I8" s="302"/>
      <c r="J8" s="302"/>
    </row>
    <row r="9" spans="1:20" s="145" customFormat="1" ht="72" customHeight="1" x14ac:dyDescent="0.25">
      <c r="A9"/>
      <c r="B9" s="146"/>
      <c r="C9" s="171" t="s">
        <v>256</v>
      </c>
      <c r="D9" s="171" t="s">
        <v>223</v>
      </c>
      <c r="E9" s="171" t="s">
        <v>224</v>
      </c>
      <c r="F9" s="171" t="s">
        <v>225</v>
      </c>
      <c r="G9" s="171" t="s">
        <v>226</v>
      </c>
      <c r="H9" s="171" t="s">
        <v>227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256</v>
      </c>
      <c r="O9" s="171" t="s">
        <v>223</v>
      </c>
      <c r="P9" s="171" t="s">
        <v>224</v>
      </c>
      <c r="Q9" s="171" t="s">
        <v>225</v>
      </c>
      <c r="R9" s="171" t="s">
        <v>226</v>
      </c>
      <c r="S9" s="171" t="s">
        <v>227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43</v>
      </c>
      <c r="C10" s="152"/>
      <c r="D10" s="152"/>
      <c r="E10" s="152"/>
      <c r="F10" s="152"/>
      <c r="G10" s="152"/>
      <c r="H10" s="152"/>
      <c r="I10" s="153"/>
      <c r="J10" s="153"/>
      <c r="M10" s="154" t="s">
        <v>47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68</v>
      </c>
      <c r="C11" s="175">
        <v>404607</v>
      </c>
      <c r="D11" s="175">
        <v>56791</v>
      </c>
      <c r="E11" s="175">
        <v>349079</v>
      </c>
      <c r="F11" s="175">
        <v>411122</v>
      </c>
      <c r="G11" s="175">
        <v>443450</v>
      </c>
      <c r="H11" s="175">
        <v>433757</v>
      </c>
      <c r="I11" s="176">
        <f t="shared" ref="I11:I23" si="0">IFERROR(H11/G11-1,"-")</f>
        <v>-2.1858157627691943E-2</v>
      </c>
      <c r="J11" s="176">
        <f>H11/H11</f>
        <v>1</v>
      </c>
      <c r="K11" s="79"/>
      <c r="L11" s="79"/>
      <c r="M11" s="155" t="s">
        <v>68</v>
      </c>
      <c r="N11" s="175">
        <v>11683</v>
      </c>
      <c r="O11" s="175">
        <v>1554</v>
      </c>
      <c r="P11" s="175">
        <v>10397</v>
      </c>
      <c r="Q11" s="175">
        <v>18389</v>
      </c>
      <c r="R11" s="175">
        <v>24407</v>
      </c>
      <c r="S11" s="176">
        <f t="shared" ref="S11:S23" si="1">IFERROR(R11/Q11-1,"-")</f>
        <v>0.32726086247213004</v>
      </c>
      <c r="T11" s="176">
        <f>R11/R11</f>
        <v>1</v>
      </c>
    </row>
    <row r="12" spans="1:20" x14ac:dyDescent="0.25">
      <c r="B12" s="158" t="s">
        <v>97</v>
      </c>
      <c r="C12" s="159">
        <v>61359</v>
      </c>
      <c r="D12" s="159">
        <v>26605</v>
      </c>
      <c r="E12" s="159">
        <v>57069</v>
      </c>
      <c r="F12" s="159">
        <v>55517</v>
      </c>
      <c r="G12" s="159">
        <v>57381</v>
      </c>
      <c r="H12" s="159">
        <v>54143</v>
      </c>
      <c r="I12" s="160">
        <f t="shared" si="0"/>
        <v>-5.6429828688938866E-2</v>
      </c>
      <c r="J12" s="160">
        <f>H12/H11</f>
        <v>0.12482334579038494</v>
      </c>
      <c r="K12" s="79"/>
      <c r="L12" s="79"/>
      <c r="M12" s="158" t="s">
        <v>97</v>
      </c>
      <c r="N12" s="159">
        <v>2948</v>
      </c>
      <c r="O12" s="159">
        <v>795</v>
      </c>
      <c r="P12" s="159">
        <v>2447</v>
      </c>
      <c r="Q12" s="159">
        <v>2288</v>
      </c>
      <c r="R12" s="159">
        <v>3641</v>
      </c>
      <c r="S12" s="160">
        <f t="shared" si="1"/>
        <v>0.59134615384615374</v>
      </c>
      <c r="T12" s="160">
        <f>R12/R11</f>
        <v>0.14917851436063426</v>
      </c>
    </row>
    <row r="13" spans="1:20" x14ac:dyDescent="0.25">
      <c r="B13" s="162" t="s">
        <v>103</v>
      </c>
      <c r="C13" s="163">
        <v>23847</v>
      </c>
      <c r="D13" s="163">
        <v>19689</v>
      </c>
      <c r="E13" s="163">
        <v>24325</v>
      </c>
      <c r="F13" s="163">
        <v>20675</v>
      </c>
      <c r="G13" s="163">
        <v>20863</v>
      </c>
      <c r="H13" s="163">
        <v>18086</v>
      </c>
      <c r="I13" s="164">
        <f t="shared" si="0"/>
        <v>-0.13310645640607777</v>
      </c>
      <c r="J13" s="164">
        <f>H13/H11</f>
        <v>4.1696157064900395E-2</v>
      </c>
      <c r="K13" s="79"/>
      <c r="L13" s="79"/>
      <c r="M13" s="162" t="s">
        <v>103</v>
      </c>
      <c r="N13" s="163">
        <v>1391</v>
      </c>
      <c r="O13" s="163">
        <v>777</v>
      </c>
      <c r="P13" s="163">
        <v>1565</v>
      </c>
      <c r="Q13" s="163">
        <v>1964</v>
      </c>
      <c r="R13" s="163">
        <v>2133</v>
      </c>
      <c r="S13" s="164">
        <f t="shared" si="1"/>
        <v>8.6048879837067105E-2</v>
      </c>
      <c r="T13" s="164">
        <f>R13/R11</f>
        <v>8.7392961035768421E-2</v>
      </c>
    </row>
    <row r="14" spans="1:20" x14ac:dyDescent="0.25">
      <c r="B14" s="162" t="s">
        <v>100</v>
      </c>
      <c r="C14" s="163">
        <v>37512</v>
      </c>
      <c r="D14" s="163">
        <v>6916</v>
      </c>
      <c r="E14" s="163">
        <v>32744</v>
      </c>
      <c r="F14" s="163">
        <v>34842</v>
      </c>
      <c r="G14" s="163">
        <v>36518</v>
      </c>
      <c r="H14" s="163">
        <v>36057</v>
      </c>
      <c r="I14" s="164">
        <f t="shared" si="0"/>
        <v>-1.2623911495700746E-2</v>
      </c>
      <c r="J14" s="164">
        <f>H14/H11</f>
        <v>8.3127188725484552E-2</v>
      </c>
      <c r="K14" s="79"/>
      <c r="L14" s="79"/>
      <c r="M14" s="162" t="s">
        <v>100</v>
      </c>
      <c r="N14" s="163">
        <v>1557</v>
      </c>
      <c r="O14" s="163">
        <v>18</v>
      </c>
      <c r="P14" s="163">
        <v>882</v>
      </c>
      <c r="Q14" s="163">
        <v>324</v>
      </c>
      <c r="R14" s="163">
        <v>1508</v>
      </c>
      <c r="S14" s="164">
        <f t="shared" si="1"/>
        <v>3.6543209876543212</v>
      </c>
      <c r="T14" s="164">
        <f>R14/R11</f>
        <v>6.1785553324865815E-2</v>
      </c>
    </row>
    <row r="15" spans="1:20" x14ac:dyDescent="0.25">
      <c r="B15" s="158" t="s">
        <v>107</v>
      </c>
      <c r="C15" s="159">
        <v>343248</v>
      </c>
      <c r="D15" s="159">
        <v>30186</v>
      </c>
      <c r="E15" s="159">
        <v>292010</v>
      </c>
      <c r="F15" s="159">
        <v>355605</v>
      </c>
      <c r="G15" s="159">
        <v>386069</v>
      </c>
      <c r="H15" s="159">
        <v>379614</v>
      </c>
      <c r="I15" s="160">
        <f t="shared" si="0"/>
        <v>-1.671980915328608E-2</v>
      </c>
      <c r="J15" s="160">
        <f>H15/H11</f>
        <v>0.8751766542096151</v>
      </c>
      <c r="K15" s="79"/>
      <c r="L15" s="79"/>
      <c r="M15" s="158" t="s">
        <v>107</v>
      </c>
      <c r="N15" s="159">
        <v>8735</v>
      </c>
      <c r="O15" s="159">
        <v>759</v>
      </c>
      <c r="P15" s="159">
        <v>7950</v>
      </c>
      <c r="Q15" s="159">
        <v>16101</v>
      </c>
      <c r="R15" s="159">
        <v>20766</v>
      </c>
      <c r="S15" s="160">
        <f t="shared" si="1"/>
        <v>0.28973355692193037</v>
      </c>
      <c r="T15" s="160">
        <f>R15/R11</f>
        <v>0.85082148563936577</v>
      </c>
    </row>
    <row r="16" spans="1:20" x14ac:dyDescent="0.25">
      <c r="B16" s="162" t="s">
        <v>110</v>
      </c>
      <c r="C16" s="163">
        <v>140719</v>
      </c>
      <c r="D16" s="163">
        <v>1204</v>
      </c>
      <c r="E16" s="163">
        <v>114746</v>
      </c>
      <c r="F16" s="163">
        <v>141638</v>
      </c>
      <c r="G16" s="163">
        <v>151887</v>
      </c>
      <c r="H16" s="163">
        <v>153134</v>
      </c>
      <c r="I16" s="164">
        <f t="shared" si="0"/>
        <v>8.2100508930982308E-3</v>
      </c>
      <c r="J16" s="164">
        <f>H16/H11</f>
        <v>0.3530409883875073</v>
      </c>
      <c r="K16" s="79"/>
      <c r="L16" s="79"/>
      <c r="M16" s="162" t="s">
        <v>110</v>
      </c>
      <c r="N16" s="163">
        <v>3884</v>
      </c>
      <c r="O16" s="163">
        <v>1</v>
      </c>
      <c r="P16" s="163">
        <v>2953</v>
      </c>
      <c r="Q16" s="163">
        <v>5416</v>
      </c>
      <c r="R16" s="163">
        <v>6599</v>
      </c>
      <c r="S16" s="164">
        <f t="shared" si="1"/>
        <v>0.21842688330871485</v>
      </c>
      <c r="T16" s="164">
        <f>R16/R11</f>
        <v>0.27037325357479414</v>
      </c>
    </row>
    <row r="17" spans="1:20" x14ac:dyDescent="0.25">
      <c r="B17" s="162" t="s">
        <v>113</v>
      </c>
      <c r="C17" s="163">
        <v>39803</v>
      </c>
      <c r="D17" s="163">
        <v>4104</v>
      </c>
      <c r="E17" s="163">
        <v>29208</v>
      </c>
      <c r="F17" s="163">
        <v>38948</v>
      </c>
      <c r="G17" s="163">
        <v>43069</v>
      </c>
      <c r="H17" s="163">
        <v>39042</v>
      </c>
      <c r="I17" s="164">
        <f t="shared" si="0"/>
        <v>-9.3501126099979071E-2</v>
      </c>
      <c r="J17" s="164">
        <f>H17/H11</f>
        <v>9.0008922046214815E-2</v>
      </c>
      <c r="K17" s="79"/>
      <c r="L17" s="79"/>
      <c r="M17" s="162" t="s">
        <v>113</v>
      </c>
      <c r="N17" s="163">
        <v>861</v>
      </c>
      <c r="O17" s="163">
        <v>201</v>
      </c>
      <c r="P17" s="163">
        <v>1125</v>
      </c>
      <c r="Q17" s="163">
        <v>845</v>
      </c>
      <c r="R17" s="163">
        <v>1209</v>
      </c>
      <c r="S17" s="164">
        <f t="shared" si="1"/>
        <v>0.43076923076923079</v>
      </c>
      <c r="T17" s="164">
        <f>R17/R11</f>
        <v>4.9534969475970012E-2</v>
      </c>
    </row>
    <row r="18" spans="1:20" x14ac:dyDescent="0.25">
      <c r="B18" s="162" t="s">
        <v>116</v>
      </c>
      <c r="C18" s="163">
        <v>17655</v>
      </c>
      <c r="D18" s="163">
        <v>7511</v>
      </c>
      <c r="E18" s="163">
        <v>18369</v>
      </c>
      <c r="F18" s="163">
        <v>21509</v>
      </c>
      <c r="G18" s="163">
        <v>22773</v>
      </c>
      <c r="H18" s="163">
        <v>22162</v>
      </c>
      <c r="I18" s="164">
        <f t="shared" si="0"/>
        <v>-2.6830018003776379E-2</v>
      </c>
      <c r="J18" s="164">
        <f>H18/H11</f>
        <v>5.1093123569187354E-2</v>
      </c>
      <c r="K18" s="79"/>
      <c r="L18" s="79"/>
      <c r="M18" s="162" t="s">
        <v>116</v>
      </c>
      <c r="N18" s="163">
        <v>1017</v>
      </c>
      <c r="O18" s="163">
        <v>160</v>
      </c>
      <c r="P18" s="163">
        <v>705</v>
      </c>
      <c r="Q18" s="163">
        <v>2422</v>
      </c>
      <c r="R18" s="163">
        <v>2680</v>
      </c>
      <c r="S18" s="164">
        <f t="shared" si="1"/>
        <v>0.10652353426919903</v>
      </c>
      <c r="T18" s="164">
        <f>R18/R11</f>
        <v>0.1098045642643504</v>
      </c>
    </row>
    <row r="19" spans="1:20" x14ac:dyDescent="0.25">
      <c r="B19" s="162" t="s">
        <v>123</v>
      </c>
      <c r="C19" s="163">
        <v>11863</v>
      </c>
      <c r="D19" s="163">
        <v>575</v>
      </c>
      <c r="E19" s="163">
        <v>14346</v>
      </c>
      <c r="F19" s="163">
        <v>12830</v>
      </c>
      <c r="G19" s="163">
        <v>15628</v>
      </c>
      <c r="H19" s="163">
        <v>15170</v>
      </c>
      <c r="I19" s="164">
        <f t="shared" si="0"/>
        <v>-2.9306373176350098E-2</v>
      </c>
      <c r="J19" s="164">
        <f>H19/H11</f>
        <v>3.4973498986759867E-2</v>
      </c>
      <c r="K19" s="79"/>
      <c r="L19" s="79"/>
      <c r="M19" s="162" t="s">
        <v>123</v>
      </c>
      <c r="N19" s="163">
        <v>122</v>
      </c>
      <c r="O19" s="163">
        <v>2</v>
      </c>
      <c r="P19" s="163">
        <v>210</v>
      </c>
      <c r="Q19" s="163">
        <v>356</v>
      </c>
      <c r="R19" s="163">
        <v>906</v>
      </c>
      <c r="S19" s="164">
        <f t="shared" si="1"/>
        <v>1.5449438202247192</v>
      </c>
      <c r="T19" s="164">
        <f>R19/R11</f>
        <v>3.7120498217724424E-2</v>
      </c>
    </row>
    <row r="20" spans="1:20" x14ac:dyDescent="0.25">
      <c r="B20" s="162" t="s">
        <v>119</v>
      </c>
      <c r="C20" s="163">
        <v>12131</v>
      </c>
      <c r="D20" s="163">
        <v>495</v>
      </c>
      <c r="E20" s="163">
        <v>13448</v>
      </c>
      <c r="F20" s="163">
        <v>12998</v>
      </c>
      <c r="G20" s="163">
        <v>13763</v>
      </c>
      <c r="H20" s="163">
        <v>12394</v>
      </c>
      <c r="I20" s="164">
        <f t="shared" si="0"/>
        <v>-9.9469592385381111E-2</v>
      </c>
      <c r="J20" s="164">
        <f>H20/H11</f>
        <v>2.8573602270395636E-2</v>
      </c>
      <c r="K20" s="79"/>
      <c r="L20" s="79"/>
      <c r="M20" s="162" t="s">
        <v>119</v>
      </c>
      <c r="N20" s="163">
        <v>233</v>
      </c>
      <c r="O20" s="163">
        <v>0</v>
      </c>
      <c r="P20" s="163">
        <v>211</v>
      </c>
      <c r="Q20" s="163">
        <v>340</v>
      </c>
      <c r="R20" s="163">
        <v>582</v>
      </c>
      <c r="S20" s="164">
        <f t="shared" si="1"/>
        <v>0.71176470588235285</v>
      </c>
      <c r="T20" s="164">
        <f>R20/R11</f>
        <v>2.3845618060392509E-2</v>
      </c>
    </row>
    <row r="21" spans="1:20" x14ac:dyDescent="0.25">
      <c r="B21" s="162" t="s">
        <v>128</v>
      </c>
      <c r="C21" s="163">
        <v>12694</v>
      </c>
      <c r="D21" s="163">
        <v>101</v>
      </c>
      <c r="E21" s="163">
        <v>8703</v>
      </c>
      <c r="F21" s="163">
        <v>12445</v>
      </c>
      <c r="G21" s="163">
        <v>10717</v>
      </c>
      <c r="H21" s="163">
        <v>10119</v>
      </c>
      <c r="I21" s="164">
        <f t="shared" si="0"/>
        <v>-5.5799197536624101E-2</v>
      </c>
      <c r="J21" s="164">
        <f>H21/H11</f>
        <v>2.3328730141530859E-2</v>
      </c>
      <c r="K21" s="79"/>
      <c r="L21" s="79"/>
      <c r="M21" s="162" t="s">
        <v>128</v>
      </c>
      <c r="N21" s="163">
        <v>348</v>
      </c>
      <c r="O21" s="163">
        <v>0</v>
      </c>
      <c r="P21" s="163">
        <v>216</v>
      </c>
      <c r="Q21" s="163">
        <v>1156</v>
      </c>
      <c r="R21" s="163">
        <v>797</v>
      </c>
      <c r="S21" s="164">
        <f t="shared" si="1"/>
        <v>-0.31055363321799312</v>
      </c>
      <c r="T21" s="164">
        <f>R21/R11</f>
        <v>3.2654566312943008E-2</v>
      </c>
    </row>
    <row r="22" spans="1:20" x14ac:dyDescent="0.25">
      <c r="A22" s="166"/>
      <c r="B22" s="162" t="s">
        <v>131</v>
      </c>
      <c r="C22" s="163">
        <v>17581</v>
      </c>
      <c r="D22" s="163">
        <v>577</v>
      </c>
      <c r="E22" s="163">
        <v>5816</v>
      </c>
      <c r="F22" s="163">
        <v>9657</v>
      </c>
      <c r="G22" s="163">
        <v>11046</v>
      </c>
      <c r="H22" s="163">
        <v>8888</v>
      </c>
      <c r="I22" s="164">
        <f t="shared" si="0"/>
        <v>-0.19536483795038928</v>
      </c>
      <c r="J22" s="164">
        <f>H22/H11</f>
        <v>2.0490735596197872E-2</v>
      </c>
      <c r="K22" s="79"/>
      <c r="L22" s="79"/>
      <c r="M22" s="162" t="s">
        <v>131</v>
      </c>
      <c r="N22" s="163">
        <v>356</v>
      </c>
      <c r="O22" s="163">
        <v>0</v>
      </c>
      <c r="P22" s="163">
        <v>149</v>
      </c>
      <c r="Q22" s="163">
        <v>218</v>
      </c>
      <c r="R22" s="163">
        <v>380</v>
      </c>
      <c r="S22" s="164">
        <f t="shared" si="1"/>
        <v>0.74311926605504586</v>
      </c>
      <c r="T22" s="164">
        <f>R22/R11</f>
        <v>1.5569303888228787E-2</v>
      </c>
    </row>
    <row r="23" spans="1:20" x14ac:dyDescent="0.25">
      <c r="B23" s="167" t="s">
        <v>145</v>
      </c>
      <c r="C23" s="168">
        <f t="shared" ref="C23:H23" si="2">C15-SUM(C16:C22)</f>
        <v>90802</v>
      </c>
      <c r="D23" s="168">
        <f t="shared" si="2"/>
        <v>15619</v>
      </c>
      <c r="E23" s="168">
        <f t="shared" si="2"/>
        <v>87374</v>
      </c>
      <c r="F23" s="168">
        <f t="shared" si="2"/>
        <v>105580</v>
      </c>
      <c r="G23" s="168">
        <f t="shared" si="2"/>
        <v>117186</v>
      </c>
      <c r="H23" s="168">
        <f t="shared" si="2"/>
        <v>118705</v>
      </c>
      <c r="I23" s="169">
        <f t="shared" si="0"/>
        <v>1.2962299250763643E-2</v>
      </c>
      <c r="J23" s="169">
        <f>H23/H11</f>
        <v>0.27366705321182139</v>
      </c>
      <c r="K23" s="170"/>
      <c r="L23" s="170"/>
      <c r="M23" s="167" t="s">
        <v>145</v>
      </c>
      <c r="N23" s="168">
        <f>N15-SUM(N16:N22)</f>
        <v>1914</v>
      </c>
      <c r="O23" s="168">
        <f>O15-SUM(O16:O22)</f>
        <v>395</v>
      </c>
      <c r="P23" s="168">
        <f>P15-SUM(P16:P22)</f>
        <v>2381</v>
      </c>
      <c r="Q23" s="168">
        <f>Q15-SUM(Q16:Q22)</f>
        <v>5348</v>
      </c>
      <c r="R23" s="168">
        <f>R15-SUM(R16:R22)</f>
        <v>7613</v>
      </c>
      <c r="S23" s="169">
        <f t="shared" si="1"/>
        <v>0.42352281226626776</v>
      </c>
      <c r="T23" s="169">
        <f>R23/R11</f>
        <v>0.3119187118449625</v>
      </c>
    </row>
    <row r="24" spans="1:20" x14ac:dyDescent="0.25">
      <c r="B24" s="154" t="s">
        <v>44</v>
      </c>
      <c r="C24" s="173"/>
      <c r="D24" s="173"/>
      <c r="E24" s="173"/>
      <c r="F24" s="173"/>
      <c r="G24" s="173"/>
      <c r="H24" s="173"/>
      <c r="I24" s="174"/>
      <c r="J24" s="174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5" t="s">
        <v>68</v>
      </c>
      <c r="C25" s="175">
        <v>148350</v>
      </c>
      <c r="D25" s="175">
        <v>19347</v>
      </c>
      <c r="E25" s="175">
        <v>130897</v>
      </c>
      <c r="F25" s="175">
        <v>147030</v>
      </c>
      <c r="G25" s="175">
        <v>154587</v>
      </c>
      <c r="H25" s="175">
        <v>147890</v>
      </c>
      <c r="I25" s="176">
        <f t="shared" ref="I25:I37" si="3">IFERROR(H25/G25-1,"-")</f>
        <v>-4.3321883470149536E-2</v>
      </c>
      <c r="J25" s="176">
        <f>H25/H25</f>
        <v>1</v>
      </c>
    </row>
    <row r="26" spans="1:20" x14ac:dyDescent="0.25">
      <c r="B26" s="158" t="s">
        <v>97</v>
      </c>
      <c r="C26" s="159">
        <v>8379</v>
      </c>
      <c r="D26" s="159">
        <v>8339</v>
      </c>
      <c r="E26" s="159">
        <v>9611</v>
      </c>
      <c r="F26" s="159">
        <v>6455</v>
      </c>
      <c r="G26" s="159">
        <v>7633</v>
      </c>
      <c r="H26" s="159">
        <v>5525</v>
      </c>
      <c r="I26" s="160">
        <f t="shared" si="3"/>
        <v>-0.27616926503340755</v>
      </c>
      <c r="J26" s="160">
        <f>H26/H25</f>
        <v>3.7358847792278042E-2</v>
      </c>
    </row>
    <row r="27" spans="1:20" x14ac:dyDescent="0.25">
      <c r="B27" s="162" t="s">
        <v>103</v>
      </c>
      <c r="C27" s="163">
        <v>3947</v>
      </c>
      <c r="D27" s="163">
        <v>6165</v>
      </c>
      <c r="E27" s="163">
        <v>4343</v>
      </c>
      <c r="F27" s="163">
        <v>2403</v>
      </c>
      <c r="G27" s="163">
        <v>2881</v>
      </c>
      <c r="H27" s="163">
        <v>1972</v>
      </c>
      <c r="I27" s="164">
        <f t="shared" si="3"/>
        <v>-0.31551544602568549</v>
      </c>
      <c r="J27" s="164">
        <f>H27/H25</f>
        <v>1.3334234904320778E-2</v>
      </c>
    </row>
    <row r="28" spans="1:20" x14ac:dyDescent="0.25">
      <c r="B28" s="162" t="s">
        <v>100</v>
      </c>
      <c r="C28" s="163">
        <v>4432</v>
      </c>
      <c r="D28" s="163">
        <v>2174</v>
      </c>
      <c r="E28" s="163">
        <v>5268</v>
      </c>
      <c r="F28" s="163">
        <v>4052</v>
      </c>
      <c r="G28" s="163">
        <v>4752</v>
      </c>
      <c r="H28" s="163">
        <v>3553</v>
      </c>
      <c r="I28" s="164">
        <f t="shared" si="3"/>
        <v>-0.25231481481481477</v>
      </c>
      <c r="J28" s="164">
        <f>H28/H25</f>
        <v>2.4024612887957264E-2</v>
      </c>
    </row>
    <row r="29" spans="1:20" x14ac:dyDescent="0.25">
      <c r="B29" s="158" t="s">
        <v>107</v>
      </c>
      <c r="C29" s="159">
        <v>139971</v>
      </c>
      <c r="D29" s="159">
        <v>11008</v>
      </c>
      <c r="E29" s="159">
        <v>121286</v>
      </c>
      <c r="F29" s="159">
        <v>140575</v>
      </c>
      <c r="G29" s="159">
        <v>146954</v>
      </c>
      <c r="H29" s="159">
        <v>142365</v>
      </c>
      <c r="I29" s="160">
        <f t="shared" si="3"/>
        <v>-3.122745893272727E-2</v>
      </c>
      <c r="J29" s="160">
        <f>H29/H25</f>
        <v>0.96264115220772195</v>
      </c>
    </row>
    <row r="30" spans="1:20" x14ac:dyDescent="0.25">
      <c r="B30" s="162" t="s">
        <v>110</v>
      </c>
      <c r="C30" s="163">
        <v>64610</v>
      </c>
      <c r="D30" s="163">
        <v>461</v>
      </c>
      <c r="E30" s="163">
        <v>55516</v>
      </c>
      <c r="F30" s="163">
        <v>63956</v>
      </c>
      <c r="G30" s="163">
        <v>66540</v>
      </c>
      <c r="H30" s="163">
        <v>66925</v>
      </c>
      <c r="I30" s="164">
        <f t="shared" si="3"/>
        <v>5.785993387436239E-3</v>
      </c>
      <c r="J30" s="164">
        <f>H30/H25</f>
        <v>0.4525322875109879</v>
      </c>
    </row>
    <row r="31" spans="1:20" x14ac:dyDescent="0.25">
      <c r="B31" s="162" t="s">
        <v>113</v>
      </c>
      <c r="C31" s="163">
        <v>15278</v>
      </c>
      <c r="D31" s="163">
        <v>1551</v>
      </c>
      <c r="E31" s="163">
        <v>11389</v>
      </c>
      <c r="F31" s="163">
        <v>14497</v>
      </c>
      <c r="G31" s="163">
        <v>15333</v>
      </c>
      <c r="H31" s="163">
        <v>13413</v>
      </c>
      <c r="I31" s="164">
        <f t="shared" si="3"/>
        <v>-0.12522011348072781</v>
      </c>
      <c r="J31" s="164">
        <f>H31/H25</f>
        <v>9.0695787409561163E-2</v>
      </c>
    </row>
    <row r="32" spans="1:20" x14ac:dyDescent="0.25">
      <c r="B32" s="162" t="s">
        <v>116</v>
      </c>
      <c r="C32" s="163">
        <v>6362</v>
      </c>
      <c r="D32" s="163">
        <v>3174</v>
      </c>
      <c r="E32" s="163">
        <v>6284</v>
      </c>
      <c r="F32" s="163">
        <v>6631</v>
      </c>
      <c r="G32" s="163">
        <v>6481</v>
      </c>
      <c r="H32" s="163">
        <v>5585</v>
      </c>
      <c r="I32" s="164">
        <f t="shared" si="3"/>
        <v>-0.13825027002005863</v>
      </c>
      <c r="J32" s="164">
        <f>H32/H25</f>
        <v>3.7764554736628576E-2</v>
      </c>
    </row>
    <row r="33" spans="2:10" x14ac:dyDescent="0.25">
      <c r="B33" s="162" t="s">
        <v>123</v>
      </c>
      <c r="C33" s="163">
        <v>5653</v>
      </c>
      <c r="D33" s="163">
        <v>170</v>
      </c>
      <c r="E33" s="163">
        <v>6830</v>
      </c>
      <c r="F33" s="163">
        <v>5327</v>
      </c>
      <c r="G33" s="163">
        <v>6123</v>
      </c>
      <c r="H33" s="163">
        <v>5803</v>
      </c>
      <c r="I33" s="164">
        <f t="shared" si="3"/>
        <v>-5.2261963089988539E-2</v>
      </c>
      <c r="J33" s="164">
        <f>H33/H25</f>
        <v>3.9238623301102171E-2</v>
      </c>
    </row>
    <row r="34" spans="2:10" x14ac:dyDescent="0.25">
      <c r="B34" s="162" t="s">
        <v>119</v>
      </c>
      <c r="C34" s="163">
        <v>6909</v>
      </c>
      <c r="D34" s="163">
        <v>249</v>
      </c>
      <c r="E34" s="163">
        <v>8112</v>
      </c>
      <c r="F34" s="163">
        <v>7362</v>
      </c>
      <c r="G34" s="163">
        <v>6913</v>
      </c>
      <c r="H34" s="163">
        <v>6687</v>
      </c>
      <c r="I34" s="164">
        <f t="shared" si="3"/>
        <v>-3.269202950961958E-2</v>
      </c>
      <c r="J34" s="164">
        <f>H34/H25</f>
        <v>4.521603894786666E-2</v>
      </c>
    </row>
    <row r="35" spans="2:10" x14ac:dyDescent="0.25">
      <c r="B35" s="162" t="s">
        <v>128</v>
      </c>
      <c r="C35" s="163">
        <v>5326</v>
      </c>
      <c r="D35" s="163">
        <v>39</v>
      </c>
      <c r="E35" s="163">
        <v>3232</v>
      </c>
      <c r="F35" s="163">
        <v>4376</v>
      </c>
      <c r="G35" s="163">
        <v>3587</v>
      </c>
      <c r="H35" s="163">
        <v>3609</v>
      </c>
      <c r="I35" s="164">
        <f t="shared" si="3"/>
        <v>6.1332589908000834E-3</v>
      </c>
      <c r="J35" s="164">
        <f>H35/H25</f>
        <v>2.4403272702684428E-2</v>
      </c>
    </row>
    <row r="36" spans="2:10" x14ac:dyDescent="0.25">
      <c r="B36" s="162" t="s">
        <v>131</v>
      </c>
      <c r="C36" s="163">
        <v>5626</v>
      </c>
      <c r="D36" s="163">
        <v>90</v>
      </c>
      <c r="E36" s="163">
        <v>1725</v>
      </c>
      <c r="F36" s="163">
        <v>3291</v>
      </c>
      <c r="G36" s="163">
        <v>3554</v>
      </c>
      <c r="H36" s="163">
        <v>3156</v>
      </c>
      <c r="I36" s="164">
        <f t="shared" si="3"/>
        <v>-0.1119864940911649</v>
      </c>
      <c r="J36" s="164">
        <f>H36/H25</f>
        <v>2.134018527283792E-2</v>
      </c>
    </row>
    <row r="37" spans="2:10" x14ac:dyDescent="0.25">
      <c r="B37" s="167" t="s">
        <v>145</v>
      </c>
      <c r="C37" s="168">
        <f t="shared" ref="C37:H37" si="4">C29-SUM(C30:C36)</f>
        <v>30207</v>
      </c>
      <c r="D37" s="168">
        <f t="shared" si="4"/>
        <v>5274</v>
      </c>
      <c r="E37" s="168">
        <f t="shared" si="4"/>
        <v>28198</v>
      </c>
      <c r="F37" s="168">
        <f t="shared" si="4"/>
        <v>35135</v>
      </c>
      <c r="G37" s="168">
        <f t="shared" si="4"/>
        <v>38423</v>
      </c>
      <c r="H37" s="168">
        <f t="shared" si="4"/>
        <v>37187</v>
      </c>
      <c r="I37" s="169">
        <f t="shared" si="3"/>
        <v>-3.2168232569034227E-2</v>
      </c>
      <c r="J37" s="169">
        <f>H37/H25</f>
        <v>0.25145040232605315</v>
      </c>
    </row>
    <row r="38" spans="2:10" x14ac:dyDescent="0.25">
      <c r="B38" s="154" t="s">
        <v>45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68</v>
      </c>
      <c r="C39" s="175">
        <v>105310</v>
      </c>
      <c r="D39" s="175">
        <v>10131</v>
      </c>
      <c r="E39" s="175">
        <v>88104</v>
      </c>
      <c r="F39" s="175">
        <v>102173</v>
      </c>
      <c r="G39" s="175">
        <v>112246</v>
      </c>
      <c r="H39" s="175">
        <v>115019</v>
      </c>
      <c r="I39" s="176">
        <f t="shared" ref="I39:I51" si="5">IFERROR(H39/G39-1,"-")</f>
        <v>2.4704666536001341E-2</v>
      </c>
      <c r="J39" s="176">
        <f>H39/H39</f>
        <v>1</v>
      </c>
    </row>
    <row r="40" spans="2:10" x14ac:dyDescent="0.25">
      <c r="B40" s="158" t="s">
        <v>97</v>
      </c>
      <c r="C40" s="159">
        <v>6245</v>
      </c>
      <c r="D40" s="159">
        <v>3001</v>
      </c>
      <c r="E40" s="159">
        <v>5940</v>
      </c>
      <c r="F40" s="159">
        <v>4224</v>
      </c>
      <c r="G40" s="159">
        <v>4931</v>
      </c>
      <c r="H40" s="159">
        <v>5645</v>
      </c>
      <c r="I40" s="160">
        <f t="shared" si="5"/>
        <v>0.14479821537213544</v>
      </c>
      <c r="J40" s="160">
        <f>H40/H39</f>
        <v>4.9078847842530367E-2</v>
      </c>
    </row>
    <row r="41" spans="2:10" x14ac:dyDescent="0.25">
      <c r="B41" s="162" t="s">
        <v>103</v>
      </c>
      <c r="C41" s="163">
        <v>2293</v>
      </c>
      <c r="D41" s="163">
        <v>2279</v>
      </c>
      <c r="E41" s="163">
        <v>2491</v>
      </c>
      <c r="F41" s="163">
        <v>1394</v>
      </c>
      <c r="G41" s="163">
        <v>1755</v>
      </c>
      <c r="H41" s="163">
        <v>2075</v>
      </c>
      <c r="I41" s="164">
        <f t="shared" si="5"/>
        <v>0.18233618233618243</v>
      </c>
      <c r="J41" s="164">
        <f>H41/H39</f>
        <v>1.804049765690886E-2</v>
      </c>
    </row>
    <row r="42" spans="2:10" x14ac:dyDescent="0.25">
      <c r="B42" s="162" t="s">
        <v>100</v>
      </c>
      <c r="C42" s="163">
        <v>3952</v>
      </c>
      <c r="D42" s="163">
        <v>722</v>
      </c>
      <c r="E42" s="163">
        <v>3449</v>
      </c>
      <c r="F42" s="163">
        <v>2830</v>
      </c>
      <c r="G42" s="163">
        <v>3176</v>
      </c>
      <c r="H42" s="163">
        <v>3570</v>
      </c>
      <c r="I42" s="164">
        <f t="shared" si="5"/>
        <v>0.12405541561712852</v>
      </c>
      <c r="J42" s="164">
        <f>H42/H39</f>
        <v>3.1038350185621507E-2</v>
      </c>
    </row>
    <row r="43" spans="2:10" x14ac:dyDescent="0.25">
      <c r="B43" s="158" t="s">
        <v>107</v>
      </c>
      <c r="C43" s="159">
        <v>99065</v>
      </c>
      <c r="D43" s="159">
        <v>7130</v>
      </c>
      <c r="E43" s="159">
        <v>82164</v>
      </c>
      <c r="F43" s="159">
        <v>97949</v>
      </c>
      <c r="G43" s="159">
        <v>107315</v>
      </c>
      <c r="H43" s="159">
        <v>109374</v>
      </c>
      <c r="I43" s="160">
        <f t="shared" si="5"/>
        <v>1.9186507012067366E-2</v>
      </c>
      <c r="J43" s="160">
        <f>H43/H39</f>
        <v>0.95092115215746964</v>
      </c>
    </row>
    <row r="44" spans="2:10" x14ac:dyDescent="0.25">
      <c r="B44" s="162" t="s">
        <v>110</v>
      </c>
      <c r="C44" s="163">
        <v>44676</v>
      </c>
      <c r="D44" s="163">
        <v>257</v>
      </c>
      <c r="E44" s="163">
        <v>33474</v>
      </c>
      <c r="F44" s="163">
        <v>40917</v>
      </c>
      <c r="G44" s="163">
        <v>46040</v>
      </c>
      <c r="H44" s="163">
        <v>47035</v>
      </c>
      <c r="I44" s="164">
        <f t="shared" si="5"/>
        <v>2.16116420503909E-2</v>
      </c>
      <c r="J44" s="164">
        <f>H44/H39</f>
        <v>0.4089324372494979</v>
      </c>
    </row>
    <row r="45" spans="2:10" x14ac:dyDescent="0.25">
      <c r="B45" s="162" t="s">
        <v>113</v>
      </c>
      <c r="C45" s="163">
        <v>4649</v>
      </c>
      <c r="D45" s="163">
        <v>587</v>
      </c>
      <c r="E45" s="163">
        <v>3140</v>
      </c>
      <c r="F45" s="163">
        <v>4770</v>
      </c>
      <c r="G45" s="163">
        <v>4864</v>
      </c>
      <c r="H45" s="163">
        <v>4432</v>
      </c>
      <c r="I45" s="164">
        <f t="shared" si="5"/>
        <v>-8.8815789473684181E-2</v>
      </c>
      <c r="J45" s="164">
        <f>H45/H39</f>
        <v>3.8532764152009666E-2</v>
      </c>
    </row>
    <row r="46" spans="2:10" x14ac:dyDescent="0.25">
      <c r="B46" s="162" t="s">
        <v>116</v>
      </c>
      <c r="C46" s="163">
        <v>2719</v>
      </c>
      <c r="D46" s="163">
        <v>1408</v>
      </c>
      <c r="E46" s="163">
        <v>2638</v>
      </c>
      <c r="F46" s="163">
        <v>2846</v>
      </c>
      <c r="G46" s="163">
        <v>2914</v>
      </c>
      <c r="H46" s="163">
        <v>3282</v>
      </c>
      <c r="I46" s="164">
        <f t="shared" si="5"/>
        <v>0.12628689087165412</v>
      </c>
      <c r="J46" s="164">
        <f>H46/H39</f>
        <v>2.8534416052999938E-2</v>
      </c>
    </row>
    <row r="47" spans="2:10" x14ac:dyDescent="0.25">
      <c r="B47" s="162" t="s">
        <v>123</v>
      </c>
      <c r="C47" s="163">
        <v>4291</v>
      </c>
      <c r="D47" s="163">
        <v>158</v>
      </c>
      <c r="E47" s="163">
        <v>4319</v>
      </c>
      <c r="F47" s="163">
        <v>4506</v>
      </c>
      <c r="G47" s="163">
        <v>4862</v>
      </c>
      <c r="H47" s="163">
        <v>4791</v>
      </c>
      <c r="I47" s="164">
        <f t="shared" si="5"/>
        <v>-1.4603044014808719E-2</v>
      </c>
      <c r="J47" s="164">
        <f>H47/H39</f>
        <v>4.1653987602048359E-2</v>
      </c>
    </row>
    <row r="48" spans="2:10" x14ac:dyDescent="0.25">
      <c r="B48" s="162" t="s">
        <v>119</v>
      </c>
      <c r="C48" s="163">
        <v>3387</v>
      </c>
      <c r="D48" s="163">
        <v>59</v>
      </c>
      <c r="E48" s="163">
        <v>3069</v>
      </c>
      <c r="F48" s="163">
        <v>3219</v>
      </c>
      <c r="G48" s="163">
        <v>3831</v>
      </c>
      <c r="H48" s="163">
        <v>3089</v>
      </c>
      <c r="I48" s="164">
        <f t="shared" si="5"/>
        <v>-0.19368311145914907</v>
      </c>
      <c r="J48" s="164">
        <f>H48/H39</f>
        <v>2.685643241551396E-2</v>
      </c>
    </row>
    <row r="49" spans="2:10" x14ac:dyDescent="0.25">
      <c r="B49" s="162" t="s">
        <v>128</v>
      </c>
      <c r="C49" s="163">
        <v>4220</v>
      </c>
      <c r="D49" s="163">
        <v>31</v>
      </c>
      <c r="E49" s="163">
        <v>3518</v>
      </c>
      <c r="F49" s="163">
        <v>4227</v>
      </c>
      <c r="G49" s="163">
        <v>3701</v>
      </c>
      <c r="H49" s="163">
        <v>3548</v>
      </c>
      <c r="I49" s="164">
        <f t="shared" si="5"/>
        <v>-4.1340178330180999E-2</v>
      </c>
      <c r="J49" s="164">
        <f>H49/H39</f>
        <v>3.0847077439379582E-2</v>
      </c>
    </row>
    <row r="50" spans="2:10" x14ac:dyDescent="0.25">
      <c r="B50" s="162" t="s">
        <v>131</v>
      </c>
      <c r="C50" s="163">
        <v>6567</v>
      </c>
      <c r="D50" s="163">
        <v>368</v>
      </c>
      <c r="E50" s="163">
        <v>2552</v>
      </c>
      <c r="F50" s="163">
        <v>3815</v>
      </c>
      <c r="G50" s="163">
        <v>4132</v>
      </c>
      <c r="H50" s="163">
        <v>3336</v>
      </c>
      <c r="I50" s="164">
        <f t="shared" si="5"/>
        <v>-0.19264278799612777</v>
      </c>
      <c r="J50" s="164">
        <f>H50/H39</f>
        <v>2.9003903702866481E-2</v>
      </c>
    </row>
    <row r="51" spans="2:10" x14ac:dyDescent="0.25">
      <c r="B51" s="167" t="s">
        <v>145</v>
      </c>
      <c r="C51" s="168">
        <f t="shared" ref="C51:H51" si="6">C43-SUM(C44:C50)</f>
        <v>28556</v>
      </c>
      <c r="D51" s="168">
        <f t="shared" si="6"/>
        <v>4262</v>
      </c>
      <c r="E51" s="168">
        <f t="shared" si="6"/>
        <v>29454</v>
      </c>
      <c r="F51" s="168">
        <f t="shared" si="6"/>
        <v>33649</v>
      </c>
      <c r="G51" s="168">
        <f t="shared" si="6"/>
        <v>36971</v>
      </c>
      <c r="H51" s="168">
        <f t="shared" si="6"/>
        <v>39861</v>
      </c>
      <c r="I51" s="169">
        <f t="shared" si="5"/>
        <v>7.8169375997403368E-2</v>
      </c>
      <c r="J51" s="169">
        <f>H51/H39</f>
        <v>0.34656013354315374</v>
      </c>
    </row>
    <row r="52" spans="2:10" x14ac:dyDescent="0.25">
      <c r="B52" s="154" t="s">
        <v>46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68</v>
      </c>
      <c r="C53" s="175">
        <v>4632</v>
      </c>
      <c r="D53" s="175">
        <v>335</v>
      </c>
      <c r="E53" s="175">
        <v>2789</v>
      </c>
      <c r="F53" s="175">
        <v>4514</v>
      </c>
      <c r="G53" s="175">
        <v>4771</v>
      </c>
      <c r="H53" s="175">
        <v>3980</v>
      </c>
      <c r="I53" s="176">
        <f t="shared" ref="I53:I65" si="7">IFERROR(H53/G53-1,"-")</f>
        <v>-0.16579333473066438</v>
      </c>
      <c r="J53" s="176">
        <f>H53/H53</f>
        <v>1</v>
      </c>
    </row>
    <row r="54" spans="2:10" x14ac:dyDescent="0.25">
      <c r="B54" s="158" t="s">
        <v>97</v>
      </c>
      <c r="C54" s="159">
        <v>458</v>
      </c>
      <c r="D54" s="159">
        <v>35</v>
      </c>
      <c r="E54" s="159">
        <v>119</v>
      </c>
      <c r="F54" s="159">
        <v>1606</v>
      </c>
      <c r="G54" s="159">
        <v>924</v>
      </c>
      <c r="H54" s="159">
        <v>571</v>
      </c>
      <c r="I54" s="160">
        <f t="shared" si="7"/>
        <v>-0.38203463203463206</v>
      </c>
      <c r="J54" s="160">
        <f>H54/H53</f>
        <v>0.14346733668341707</v>
      </c>
    </row>
    <row r="55" spans="2:10" x14ac:dyDescent="0.25">
      <c r="B55" s="162" t="s">
        <v>103</v>
      </c>
      <c r="C55" s="163">
        <v>196</v>
      </c>
      <c r="D55" s="163">
        <v>23</v>
      </c>
      <c r="E55" s="163">
        <v>28</v>
      </c>
      <c r="F55" s="163">
        <v>1151</v>
      </c>
      <c r="G55" s="163">
        <v>370</v>
      </c>
      <c r="H55" s="163">
        <v>361</v>
      </c>
      <c r="I55" s="164">
        <f t="shared" si="7"/>
        <v>-2.4324324324324298E-2</v>
      </c>
      <c r="J55" s="164">
        <f>H55/H53</f>
        <v>9.0703517587939694E-2</v>
      </c>
    </row>
    <row r="56" spans="2:10" x14ac:dyDescent="0.25">
      <c r="B56" s="162" t="s">
        <v>100</v>
      </c>
      <c r="C56" s="163">
        <v>262</v>
      </c>
      <c r="D56" s="163">
        <v>12</v>
      </c>
      <c r="E56" s="163">
        <v>91</v>
      </c>
      <c r="F56" s="163">
        <v>455</v>
      </c>
      <c r="G56" s="163">
        <v>554</v>
      </c>
      <c r="H56" s="163">
        <v>210</v>
      </c>
      <c r="I56" s="164">
        <f t="shared" si="7"/>
        <v>-0.62093862815884471</v>
      </c>
      <c r="J56" s="164">
        <f>H56/H53</f>
        <v>5.2763819095477386E-2</v>
      </c>
    </row>
    <row r="57" spans="2:10" x14ac:dyDescent="0.25">
      <c r="B57" s="158" t="s">
        <v>107</v>
      </c>
      <c r="C57" s="159">
        <v>4174</v>
      </c>
      <c r="D57" s="159">
        <v>300</v>
      </c>
      <c r="E57" s="159">
        <v>2670</v>
      </c>
      <c r="F57" s="159">
        <v>2908</v>
      </c>
      <c r="G57" s="159">
        <v>3847</v>
      </c>
      <c r="H57" s="159">
        <v>3409</v>
      </c>
      <c r="I57" s="160">
        <f t="shared" si="7"/>
        <v>-0.1138549519105797</v>
      </c>
      <c r="J57" s="160">
        <f>H57/H53</f>
        <v>0.85653266331658295</v>
      </c>
    </row>
    <row r="58" spans="2:10" x14ac:dyDescent="0.25">
      <c r="B58" s="162" t="s">
        <v>110</v>
      </c>
      <c r="C58" s="163">
        <v>1200</v>
      </c>
      <c r="D58" s="163">
        <v>3</v>
      </c>
      <c r="E58" s="163">
        <v>946</v>
      </c>
      <c r="F58" s="163">
        <v>823</v>
      </c>
      <c r="G58" s="163">
        <v>1042</v>
      </c>
      <c r="H58" s="163">
        <v>1039</v>
      </c>
      <c r="I58" s="164">
        <f t="shared" si="7"/>
        <v>-2.8790786948176272E-3</v>
      </c>
      <c r="J58" s="164">
        <f>H58/H53</f>
        <v>0.26105527638190956</v>
      </c>
    </row>
    <row r="59" spans="2:10" x14ac:dyDescent="0.25">
      <c r="B59" s="162" t="s">
        <v>113</v>
      </c>
      <c r="C59" s="163">
        <v>1169</v>
      </c>
      <c r="D59" s="163">
        <v>174</v>
      </c>
      <c r="E59" s="163">
        <v>615</v>
      </c>
      <c r="F59" s="163">
        <v>548</v>
      </c>
      <c r="G59" s="163">
        <v>766</v>
      </c>
      <c r="H59" s="163">
        <v>747</v>
      </c>
      <c r="I59" s="164">
        <f t="shared" si="7"/>
        <v>-2.4804177545691863E-2</v>
      </c>
      <c r="J59" s="164">
        <f>H59/H53</f>
        <v>0.18768844221105527</v>
      </c>
    </row>
    <row r="60" spans="2:10" x14ac:dyDescent="0.25">
      <c r="B60" s="162" t="s">
        <v>116</v>
      </c>
      <c r="C60" s="163">
        <v>238</v>
      </c>
      <c r="D60" s="163">
        <v>29</v>
      </c>
      <c r="E60" s="163">
        <v>133</v>
      </c>
      <c r="F60" s="163">
        <v>288</v>
      </c>
      <c r="G60" s="163">
        <v>301</v>
      </c>
      <c r="H60" s="163">
        <v>204</v>
      </c>
      <c r="I60" s="164">
        <f t="shared" si="7"/>
        <v>-0.32225913621262459</v>
      </c>
      <c r="J60" s="164">
        <f>H60/H53</f>
        <v>5.1256281407035177E-2</v>
      </c>
    </row>
    <row r="61" spans="2:10" x14ac:dyDescent="0.25">
      <c r="B61" s="162" t="s">
        <v>123</v>
      </c>
      <c r="C61" s="163">
        <v>127</v>
      </c>
      <c r="D61" s="163">
        <v>3</v>
      </c>
      <c r="E61" s="163">
        <v>109</v>
      </c>
      <c r="F61" s="163">
        <v>75</v>
      </c>
      <c r="G61" s="163">
        <v>156</v>
      </c>
      <c r="H61" s="163">
        <v>99</v>
      </c>
      <c r="I61" s="164">
        <f t="shared" si="7"/>
        <v>-0.36538461538461542</v>
      </c>
      <c r="J61" s="164">
        <f>H61/H53</f>
        <v>2.4874371859296484E-2</v>
      </c>
    </row>
    <row r="62" spans="2:10" x14ac:dyDescent="0.25">
      <c r="B62" s="162" t="s">
        <v>119</v>
      </c>
      <c r="C62" s="163">
        <v>104</v>
      </c>
      <c r="D62" s="163">
        <v>3</v>
      </c>
      <c r="E62" s="163">
        <v>106</v>
      </c>
      <c r="F62" s="163">
        <v>66</v>
      </c>
      <c r="G62" s="163">
        <v>88</v>
      </c>
      <c r="H62" s="163">
        <v>124</v>
      </c>
      <c r="I62" s="164">
        <f t="shared" si="7"/>
        <v>0.40909090909090917</v>
      </c>
      <c r="J62" s="164">
        <f>H62/H53</f>
        <v>3.1155778894472363E-2</v>
      </c>
    </row>
    <row r="63" spans="2:10" x14ac:dyDescent="0.25">
      <c r="B63" s="162" t="s">
        <v>128</v>
      </c>
      <c r="C63" s="163">
        <v>31</v>
      </c>
      <c r="D63" s="163">
        <v>0</v>
      </c>
      <c r="E63" s="163">
        <v>11</v>
      </c>
      <c r="F63" s="163">
        <v>47</v>
      </c>
      <c r="G63" s="163">
        <v>26</v>
      </c>
      <c r="H63" s="163">
        <v>76</v>
      </c>
      <c r="I63" s="164">
        <f t="shared" si="7"/>
        <v>1.9230769230769229</v>
      </c>
      <c r="J63" s="164">
        <f>H63/H53</f>
        <v>1.9095477386934675E-2</v>
      </c>
    </row>
    <row r="64" spans="2:10" x14ac:dyDescent="0.25">
      <c r="B64" s="162" t="s">
        <v>131</v>
      </c>
      <c r="C64" s="163">
        <v>66</v>
      </c>
      <c r="D64" s="163">
        <v>0</v>
      </c>
      <c r="E64" s="163">
        <v>39</v>
      </c>
      <c r="F64" s="163">
        <v>47</v>
      </c>
      <c r="G64" s="163">
        <v>46</v>
      </c>
      <c r="H64" s="163">
        <v>21</v>
      </c>
      <c r="I64" s="164">
        <f t="shared" si="7"/>
        <v>-0.54347826086956519</v>
      </c>
      <c r="J64" s="164">
        <f>H64/H53</f>
        <v>5.2763819095477385E-3</v>
      </c>
    </row>
    <row r="65" spans="2:10" x14ac:dyDescent="0.25">
      <c r="B65" s="167" t="s">
        <v>145</v>
      </c>
      <c r="C65" s="168">
        <f t="shared" ref="C65:H65" si="8">C57-SUM(C58:C64)</f>
        <v>1239</v>
      </c>
      <c r="D65" s="168">
        <f t="shared" si="8"/>
        <v>88</v>
      </c>
      <c r="E65" s="168">
        <f t="shared" si="8"/>
        <v>711</v>
      </c>
      <c r="F65" s="168">
        <f t="shared" si="8"/>
        <v>1014</v>
      </c>
      <c r="G65" s="168">
        <f t="shared" si="8"/>
        <v>1422</v>
      </c>
      <c r="H65" s="168">
        <f t="shared" si="8"/>
        <v>1099</v>
      </c>
      <c r="I65" s="169">
        <f t="shared" si="7"/>
        <v>-0.22714486638537268</v>
      </c>
      <c r="J65" s="169">
        <f>H65/H53</f>
        <v>0.27613065326633168</v>
      </c>
    </row>
    <row r="66" spans="2:10" x14ac:dyDescent="0.25">
      <c r="B66" s="154" t="s">
        <v>47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68</v>
      </c>
      <c r="C67" s="175">
        <v>11683</v>
      </c>
      <c r="D67" s="175">
        <v>1554</v>
      </c>
      <c r="E67" s="175">
        <v>10397</v>
      </c>
      <c r="F67" s="175">
        <v>18389</v>
      </c>
      <c r="G67" s="175">
        <v>24407</v>
      </c>
      <c r="H67" s="175">
        <v>15773</v>
      </c>
      <c r="I67" s="176">
        <f t="shared" ref="I67:I79" si="9">IFERROR(H67/G67-1,"-")</f>
        <v>-0.35375097308149306</v>
      </c>
      <c r="J67" s="176">
        <f>H67/H67</f>
        <v>1</v>
      </c>
    </row>
    <row r="68" spans="2:10" x14ac:dyDescent="0.25">
      <c r="B68" s="158" t="s">
        <v>97</v>
      </c>
      <c r="C68" s="159">
        <v>2948</v>
      </c>
      <c r="D68" s="159">
        <v>795</v>
      </c>
      <c r="E68" s="159">
        <v>2447</v>
      </c>
      <c r="F68" s="159">
        <v>2288</v>
      </c>
      <c r="G68" s="159">
        <v>3641</v>
      </c>
      <c r="H68" s="159">
        <v>1914</v>
      </c>
      <c r="I68" s="160">
        <f t="shared" si="9"/>
        <v>-0.47432024169184295</v>
      </c>
      <c r="J68" s="160">
        <f>H68/H67</f>
        <v>0.12134660495783935</v>
      </c>
    </row>
    <row r="69" spans="2:10" x14ac:dyDescent="0.25">
      <c r="B69" s="162" t="s">
        <v>103</v>
      </c>
      <c r="C69" s="163">
        <v>1391</v>
      </c>
      <c r="D69" s="163">
        <v>777</v>
      </c>
      <c r="E69" s="163">
        <v>1565</v>
      </c>
      <c r="F69" s="163">
        <v>1964</v>
      </c>
      <c r="G69" s="163">
        <v>2133</v>
      </c>
      <c r="H69" s="163">
        <v>701</v>
      </c>
      <c r="I69" s="164">
        <f t="shared" si="9"/>
        <v>-0.67135489920300051</v>
      </c>
      <c r="J69" s="164">
        <f>H69/H67</f>
        <v>4.4443035567108352E-2</v>
      </c>
    </row>
    <row r="70" spans="2:10" x14ac:dyDescent="0.25">
      <c r="B70" s="162" t="s">
        <v>100</v>
      </c>
      <c r="C70" s="163">
        <v>1557</v>
      </c>
      <c r="D70" s="163">
        <v>18</v>
      </c>
      <c r="E70" s="163">
        <v>882</v>
      </c>
      <c r="F70" s="163">
        <v>324</v>
      </c>
      <c r="G70" s="163">
        <v>1508</v>
      </c>
      <c r="H70" s="163">
        <v>1213</v>
      </c>
      <c r="I70" s="164">
        <f t="shared" si="9"/>
        <v>-0.19562334217506627</v>
      </c>
      <c r="J70" s="164">
        <f>H70/H67</f>
        <v>7.6903569390730994E-2</v>
      </c>
    </row>
    <row r="71" spans="2:10" x14ac:dyDescent="0.25">
      <c r="B71" s="158" t="s">
        <v>107</v>
      </c>
      <c r="C71" s="159">
        <v>8735</v>
      </c>
      <c r="D71" s="159">
        <v>759</v>
      </c>
      <c r="E71" s="159">
        <v>7950</v>
      </c>
      <c r="F71" s="159">
        <v>16101</v>
      </c>
      <c r="G71" s="159">
        <v>20766</v>
      </c>
      <c r="H71" s="159">
        <v>13859</v>
      </c>
      <c r="I71" s="160">
        <f t="shared" si="9"/>
        <v>-0.33261099874795341</v>
      </c>
      <c r="J71" s="160">
        <f>H71/H67</f>
        <v>0.87865339504216067</v>
      </c>
    </row>
    <row r="72" spans="2:10" x14ac:dyDescent="0.25">
      <c r="B72" s="162" t="s">
        <v>110</v>
      </c>
      <c r="C72" s="163">
        <v>3884</v>
      </c>
      <c r="D72" s="163">
        <v>1</v>
      </c>
      <c r="E72" s="163">
        <v>2953</v>
      </c>
      <c r="F72" s="163">
        <v>5416</v>
      </c>
      <c r="G72" s="163">
        <v>6599</v>
      </c>
      <c r="H72" s="163">
        <v>6445</v>
      </c>
      <c r="I72" s="164">
        <f t="shared" si="9"/>
        <v>-2.3336869222609469E-2</v>
      </c>
      <c r="J72" s="164">
        <f>H72/H67</f>
        <v>0.40860964940087491</v>
      </c>
    </row>
    <row r="73" spans="2:10" x14ac:dyDescent="0.25">
      <c r="B73" s="162" t="s">
        <v>113</v>
      </c>
      <c r="C73" s="163">
        <v>861</v>
      </c>
      <c r="D73" s="163">
        <v>201</v>
      </c>
      <c r="E73" s="163">
        <v>1125</v>
      </c>
      <c r="F73" s="163">
        <v>845</v>
      </c>
      <c r="G73" s="163">
        <v>1209</v>
      </c>
      <c r="H73" s="163">
        <v>1027</v>
      </c>
      <c r="I73" s="164">
        <f t="shared" si="9"/>
        <v>-0.15053763440860213</v>
      </c>
      <c r="J73" s="164">
        <f>H73/H67</f>
        <v>6.511126608761808E-2</v>
      </c>
    </row>
    <row r="74" spans="2:10" x14ac:dyDescent="0.25">
      <c r="B74" s="162" t="s">
        <v>116</v>
      </c>
      <c r="C74" s="163">
        <v>1017</v>
      </c>
      <c r="D74" s="163">
        <v>160</v>
      </c>
      <c r="E74" s="163">
        <v>705</v>
      </c>
      <c r="F74" s="163">
        <v>2422</v>
      </c>
      <c r="G74" s="163">
        <v>2680</v>
      </c>
      <c r="H74" s="163">
        <v>917</v>
      </c>
      <c r="I74" s="164">
        <f t="shared" si="9"/>
        <v>-0.65783582089552239</v>
      </c>
      <c r="J74" s="164">
        <f>H74/H67</f>
        <v>5.8137323273949153E-2</v>
      </c>
    </row>
    <row r="75" spans="2:10" x14ac:dyDescent="0.25">
      <c r="B75" s="162" t="s">
        <v>123</v>
      </c>
      <c r="C75" s="163">
        <v>122</v>
      </c>
      <c r="D75" s="163">
        <v>2</v>
      </c>
      <c r="E75" s="163">
        <v>210</v>
      </c>
      <c r="F75" s="163">
        <v>356</v>
      </c>
      <c r="G75" s="163">
        <v>906</v>
      </c>
      <c r="H75" s="163">
        <v>524</v>
      </c>
      <c r="I75" s="164">
        <f t="shared" si="9"/>
        <v>-0.42163355408388525</v>
      </c>
      <c r="J75" s="164">
        <f>H75/H67</f>
        <v>3.32213275851138E-2</v>
      </c>
    </row>
    <row r="76" spans="2:10" x14ac:dyDescent="0.25">
      <c r="B76" s="162" t="s">
        <v>119</v>
      </c>
      <c r="C76" s="163">
        <v>233</v>
      </c>
      <c r="D76" s="163">
        <v>0</v>
      </c>
      <c r="E76" s="163">
        <v>211</v>
      </c>
      <c r="F76" s="163">
        <v>340</v>
      </c>
      <c r="G76" s="163">
        <v>582</v>
      </c>
      <c r="H76" s="163">
        <v>322</v>
      </c>
      <c r="I76" s="164">
        <f t="shared" si="9"/>
        <v>-0.4467353951890034</v>
      </c>
      <c r="J76" s="164">
        <f>H76/H67</f>
        <v>2.041463260001268E-2</v>
      </c>
    </row>
    <row r="77" spans="2:10" x14ac:dyDescent="0.25">
      <c r="B77" s="162" t="s">
        <v>128</v>
      </c>
      <c r="C77" s="163">
        <v>348</v>
      </c>
      <c r="D77" s="163">
        <v>0</v>
      </c>
      <c r="E77" s="163">
        <v>216</v>
      </c>
      <c r="F77" s="163">
        <v>1156</v>
      </c>
      <c r="G77" s="163">
        <v>797</v>
      </c>
      <c r="H77" s="163">
        <v>431</v>
      </c>
      <c r="I77" s="164">
        <f t="shared" si="9"/>
        <v>-0.45922208281053956</v>
      </c>
      <c r="J77" s="164">
        <f>H77/H67</f>
        <v>2.7325175933557346E-2</v>
      </c>
    </row>
    <row r="78" spans="2:10" x14ac:dyDescent="0.25">
      <c r="B78" s="162" t="s">
        <v>131</v>
      </c>
      <c r="C78" s="163">
        <v>356</v>
      </c>
      <c r="D78" s="163">
        <v>0</v>
      </c>
      <c r="E78" s="163">
        <v>149</v>
      </c>
      <c r="F78" s="163">
        <v>218</v>
      </c>
      <c r="G78" s="163">
        <v>380</v>
      </c>
      <c r="H78" s="163">
        <v>502</v>
      </c>
      <c r="I78" s="164">
        <f t="shared" si="9"/>
        <v>0.32105263157894748</v>
      </c>
      <c r="J78" s="164">
        <f>H78/H67</f>
        <v>3.1826539022380015E-2</v>
      </c>
    </row>
    <row r="79" spans="2:10" x14ac:dyDescent="0.25">
      <c r="B79" s="167" t="s">
        <v>145</v>
      </c>
      <c r="C79" s="168">
        <f t="shared" ref="C79:H79" si="10">C71-SUM(C72:C78)</f>
        <v>1914</v>
      </c>
      <c r="D79" s="168">
        <f t="shared" si="10"/>
        <v>395</v>
      </c>
      <c r="E79" s="168">
        <f t="shared" si="10"/>
        <v>2381</v>
      </c>
      <c r="F79" s="168">
        <f t="shared" si="10"/>
        <v>5348</v>
      </c>
      <c r="G79" s="168">
        <f t="shared" si="10"/>
        <v>7613</v>
      </c>
      <c r="H79" s="168">
        <f t="shared" si="10"/>
        <v>3691</v>
      </c>
      <c r="I79" s="169">
        <f t="shared" si="9"/>
        <v>-0.51517141731249172</v>
      </c>
      <c r="J79" s="169">
        <f>H79/H67</f>
        <v>0.23400748113865466</v>
      </c>
    </row>
    <row r="80" spans="2:10" x14ac:dyDescent="0.25">
      <c r="B80" s="154" t="s">
        <v>48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68</v>
      </c>
      <c r="C81" s="175">
        <v>57643</v>
      </c>
      <c r="D81" s="175">
        <v>6183</v>
      </c>
      <c r="E81" s="175">
        <v>50459</v>
      </c>
      <c r="F81" s="175">
        <v>57829</v>
      </c>
      <c r="G81" s="175">
        <v>66869</v>
      </c>
      <c r="H81" s="175">
        <v>68685</v>
      </c>
      <c r="I81" s="176">
        <f t="shared" ref="I81:I93" si="11">IFERROR(H81/G81-1,"-")</f>
        <v>2.7157576754549995E-2</v>
      </c>
      <c r="J81" s="176">
        <f>H81/H81</f>
        <v>1</v>
      </c>
    </row>
    <row r="82" spans="2:10" x14ac:dyDescent="0.25">
      <c r="B82" s="158" t="s">
        <v>97</v>
      </c>
      <c r="C82" s="159">
        <v>19508</v>
      </c>
      <c r="D82" s="159">
        <v>2964</v>
      </c>
      <c r="E82" s="159">
        <v>19887</v>
      </c>
      <c r="F82" s="159">
        <v>18181</v>
      </c>
      <c r="G82" s="159">
        <v>18681</v>
      </c>
      <c r="H82" s="159">
        <v>19036</v>
      </c>
      <c r="I82" s="160">
        <f t="shared" si="11"/>
        <v>1.9003265349820664E-2</v>
      </c>
      <c r="J82" s="160">
        <f>H82/H81</f>
        <v>0.27714930479726285</v>
      </c>
    </row>
    <row r="83" spans="2:10" x14ac:dyDescent="0.25">
      <c r="B83" s="162" t="s">
        <v>103</v>
      </c>
      <c r="C83" s="163">
        <v>3989</v>
      </c>
      <c r="D83" s="163">
        <v>1841</v>
      </c>
      <c r="E83" s="163">
        <v>5892</v>
      </c>
      <c r="F83" s="163">
        <v>3040</v>
      </c>
      <c r="G83" s="163">
        <v>3538</v>
      </c>
      <c r="H83" s="163">
        <v>3458</v>
      </c>
      <c r="I83" s="164">
        <f t="shared" si="11"/>
        <v>-2.2611644997173497E-2</v>
      </c>
      <c r="J83" s="164">
        <f>H83/H81</f>
        <v>5.0345781466113418E-2</v>
      </c>
    </row>
    <row r="84" spans="2:10" x14ac:dyDescent="0.25">
      <c r="B84" s="162" t="s">
        <v>100</v>
      </c>
      <c r="C84" s="163">
        <v>15519</v>
      </c>
      <c r="D84" s="163">
        <v>1123</v>
      </c>
      <c r="E84" s="163">
        <v>13995</v>
      </c>
      <c r="F84" s="163">
        <v>15141</v>
      </c>
      <c r="G84" s="163">
        <v>15143</v>
      </c>
      <c r="H84" s="163">
        <v>15578</v>
      </c>
      <c r="I84" s="164">
        <f t="shared" si="11"/>
        <v>2.8726144092980244E-2</v>
      </c>
      <c r="J84" s="164">
        <f>H84/H81</f>
        <v>0.22680352333114945</v>
      </c>
    </row>
    <row r="85" spans="2:10" x14ac:dyDescent="0.25">
      <c r="B85" s="158" t="s">
        <v>107</v>
      </c>
      <c r="C85" s="159">
        <v>38135</v>
      </c>
      <c r="D85" s="159">
        <v>3219</v>
      </c>
      <c r="E85" s="159">
        <v>30572</v>
      </c>
      <c r="F85" s="159">
        <v>39648</v>
      </c>
      <c r="G85" s="159">
        <v>48188</v>
      </c>
      <c r="H85" s="159">
        <v>49649</v>
      </c>
      <c r="I85" s="160">
        <f t="shared" si="11"/>
        <v>3.0318751556404067E-2</v>
      </c>
      <c r="J85" s="160">
        <f>H85/H81</f>
        <v>0.72285069520273715</v>
      </c>
    </row>
    <row r="86" spans="2:10" x14ac:dyDescent="0.25">
      <c r="B86" s="162" t="s">
        <v>110</v>
      </c>
      <c r="C86" s="163">
        <v>6693</v>
      </c>
      <c r="D86" s="163">
        <v>193</v>
      </c>
      <c r="E86" s="163">
        <v>5005</v>
      </c>
      <c r="F86" s="163">
        <v>7345</v>
      </c>
      <c r="G86" s="163">
        <v>9359</v>
      </c>
      <c r="H86" s="163">
        <v>9724</v>
      </c>
      <c r="I86" s="164">
        <f t="shared" si="11"/>
        <v>3.8999893150977627E-2</v>
      </c>
      <c r="J86" s="164">
        <f>H86/H81</f>
        <v>0.14157385164155201</v>
      </c>
    </row>
    <row r="87" spans="2:10" x14ac:dyDescent="0.25">
      <c r="B87" s="162" t="s">
        <v>113</v>
      </c>
      <c r="C87" s="163">
        <v>12909</v>
      </c>
      <c r="D87" s="163">
        <v>682</v>
      </c>
      <c r="E87" s="163">
        <v>8736</v>
      </c>
      <c r="F87" s="163">
        <v>11990</v>
      </c>
      <c r="G87" s="163">
        <v>14402</v>
      </c>
      <c r="H87" s="163">
        <v>13160</v>
      </c>
      <c r="I87" s="164">
        <f t="shared" si="11"/>
        <v>-8.6238022496875399E-2</v>
      </c>
      <c r="J87" s="164">
        <f>H87/H81</f>
        <v>0.19159933027589721</v>
      </c>
    </row>
    <row r="88" spans="2:10" x14ac:dyDescent="0.25">
      <c r="B88" s="162" t="s">
        <v>116</v>
      </c>
      <c r="C88" s="163">
        <v>2993</v>
      </c>
      <c r="D88" s="163">
        <v>694</v>
      </c>
      <c r="E88" s="163">
        <v>3013</v>
      </c>
      <c r="F88" s="163">
        <v>3296</v>
      </c>
      <c r="G88" s="163">
        <v>4901</v>
      </c>
      <c r="H88" s="163">
        <v>5225</v>
      </c>
      <c r="I88" s="164">
        <f t="shared" si="11"/>
        <v>6.6108957355641706E-2</v>
      </c>
      <c r="J88" s="164">
        <f>H88/H81</f>
        <v>7.6071922544951584E-2</v>
      </c>
    </row>
    <row r="89" spans="2:10" x14ac:dyDescent="0.25">
      <c r="B89" s="162" t="s">
        <v>123</v>
      </c>
      <c r="C89" s="163">
        <v>665</v>
      </c>
      <c r="D89" s="163">
        <v>59</v>
      </c>
      <c r="E89" s="163">
        <v>945</v>
      </c>
      <c r="F89" s="163">
        <v>744</v>
      </c>
      <c r="G89" s="163">
        <v>1177</v>
      </c>
      <c r="H89" s="163">
        <v>1676</v>
      </c>
      <c r="I89" s="164">
        <f t="shared" si="11"/>
        <v>0.42395921835174177</v>
      </c>
      <c r="J89" s="164">
        <f>H89/H81</f>
        <v>2.4401252092887821E-2</v>
      </c>
    </row>
    <row r="90" spans="2:10" x14ac:dyDescent="0.25">
      <c r="B90" s="162" t="s">
        <v>119</v>
      </c>
      <c r="C90" s="163">
        <v>399</v>
      </c>
      <c r="D90" s="163">
        <v>53</v>
      </c>
      <c r="E90" s="163">
        <v>604</v>
      </c>
      <c r="F90" s="163">
        <v>464</v>
      </c>
      <c r="G90" s="163">
        <v>653</v>
      </c>
      <c r="H90" s="163">
        <v>722</v>
      </c>
      <c r="I90" s="164">
        <f t="shared" si="11"/>
        <v>0.10566615620214392</v>
      </c>
      <c r="J90" s="164">
        <f>H90/H81</f>
        <v>1.0511756569847857E-2</v>
      </c>
    </row>
    <row r="91" spans="2:10" x14ac:dyDescent="0.25">
      <c r="B91" s="162" t="s">
        <v>128</v>
      </c>
      <c r="C91" s="163">
        <v>1180</v>
      </c>
      <c r="D91" s="163">
        <v>17</v>
      </c>
      <c r="E91" s="163">
        <v>888</v>
      </c>
      <c r="F91" s="163">
        <v>1463</v>
      </c>
      <c r="G91" s="163">
        <v>1259</v>
      </c>
      <c r="H91" s="163">
        <v>1203</v>
      </c>
      <c r="I91" s="164">
        <f t="shared" si="11"/>
        <v>-4.4479745830023787E-2</v>
      </c>
      <c r="J91" s="164">
        <f>H91/H81</f>
        <v>1.7514741209871152E-2</v>
      </c>
    </row>
    <row r="92" spans="2:10" x14ac:dyDescent="0.25">
      <c r="B92" s="162" t="s">
        <v>131</v>
      </c>
      <c r="C92" s="163">
        <v>1727</v>
      </c>
      <c r="D92" s="163">
        <v>88</v>
      </c>
      <c r="E92" s="163">
        <v>702</v>
      </c>
      <c r="F92" s="163">
        <v>1268</v>
      </c>
      <c r="G92" s="163">
        <v>1627</v>
      </c>
      <c r="H92" s="163">
        <v>899</v>
      </c>
      <c r="I92" s="164">
        <f t="shared" si="11"/>
        <v>-0.44744929317762749</v>
      </c>
      <c r="J92" s="164">
        <f>H92/H81</f>
        <v>1.3088738443619422E-2</v>
      </c>
    </row>
    <row r="93" spans="2:10" x14ac:dyDescent="0.25">
      <c r="B93" s="167" t="s">
        <v>145</v>
      </c>
      <c r="C93" s="168">
        <f t="shared" ref="C93:H93" si="12">C85-SUM(C86:C92)</f>
        <v>11569</v>
      </c>
      <c r="D93" s="168">
        <f t="shared" si="12"/>
        <v>1433</v>
      </c>
      <c r="E93" s="168">
        <f t="shared" si="12"/>
        <v>10679</v>
      </c>
      <c r="F93" s="168">
        <f t="shared" si="12"/>
        <v>13078</v>
      </c>
      <c r="G93" s="168">
        <f t="shared" si="12"/>
        <v>14810</v>
      </c>
      <c r="H93" s="168">
        <f t="shared" si="12"/>
        <v>17040</v>
      </c>
      <c r="I93" s="169">
        <f t="shared" si="11"/>
        <v>0.15057393652937212</v>
      </c>
      <c r="J93" s="169">
        <f>H93/H81</f>
        <v>0.24808910242411006</v>
      </c>
    </row>
    <row r="94" spans="2:10" x14ac:dyDescent="0.25">
      <c r="B94" s="154" t="s">
        <v>49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68</v>
      </c>
      <c r="C95" s="175">
        <v>5359</v>
      </c>
      <c r="D95" s="175">
        <v>1385</v>
      </c>
      <c r="E95" s="175">
        <v>4177</v>
      </c>
      <c r="F95" s="175">
        <v>5270</v>
      </c>
      <c r="G95" s="175">
        <v>4803</v>
      </c>
      <c r="H95" s="175">
        <v>4194</v>
      </c>
      <c r="I95" s="176">
        <f t="shared" ref="I95:I107" si="13">IFERROR(H95/G95-1,"-")</f>
        <v>-0.12679575265459087</v>
      </c>
      <c r="J95" s="176">
        <f>H95/H95</f>
        <v>1</v>
      </c>
    </row>
    <row r="96" spans="2:10" x14ac:dyDescent="0.25">
      <c r="B96" s="158" t="s">
        <v>97</v>
      </c>
      <c r="C96" s="159">
        <v>3061</v>
      </c>
      <c r="D96" s="159">
        <v>799</v>
      </c>
      <c r="E96" s="159">
        <v>2253</v>
      </c>
      <c r="F96" s="159">
        <v>3101</v>
      </c>
      <c r="G96" s="159">
        <v>2167</v>
      </c>
      <c r="H96" s="159">
        <v>1760</v>
      </c>
      <c r="I96" s="160">
        <f t="shared" si="13"/>
        <v>-0.18781725888324874</v>
      </c>
      <c r="J96" s="160">
        <f>H96/H95</f>
        <v>0.41964711492608486</v>
      </c>
    </row>
    <row r="97" spans="2:10" x14ac:dyDescent="0.25">
      <c r="B97" s="162" t="s">
        <v>103</v>
      </c>
      <c r="C97" s="163">
        <v>1674</v>
      </c>
      <c r="D97" s="163">
        <v>461</v>
      </c>
      <c r="E97" s="163">
        <v>1122</v>
      </c>
      <c r="F97" s="163">
        <v>489</v>
      </c>
      <c r="G97" s="163">
        <v>315</v>
      </c>
      <c r="H97" s="163">
        <v>389</v>
      </c>
      <c r="I97" s="164">
        <f t="shared" si="13"/>
        <v>0.23492063492063497</v>
      </c>
      <c r="J97" s="164">
        <f>H97/H95</f>
        <v>9.2751549833094901E-2</v>
      </c>
    </row>
    <row r="98" spans="2:10" x14ac:dyDescent="0.25">
      <c r="B98" s="162" t="s">
        <v>100</v>
      </c>
      <c r="C98" s="163">
        <v>1387</v>
      </c>
      <c r="D98" s="163">
        <v>338</v>
      </c>
      <c r="E98" s="163">
        <v>1131</v>
      </c>
      <c r="F98" s="163">
        <v>2612</v>
      </c>
      <c r="G98" s="163">
        <v>1852</v>
      </c>
      <c r="H98" s="163">
        <v>1371</v>
      </c>
      <c r="I98" s="164">
        <f t="shared" si="13"/>
        <v>-0.25971922246220303</v>
      </c>
      <c r="J98" s="164">
        <f>H98/H95</f>
        <v>0.32689556509299</v>
      </c>
    </row>
    <row r="99" spans="2:10" x14ac:dyDescent="0.25">
      <c r="B99" s="158" t="s">
        <v>107</v>
      </c>
      <c r="C99" s="159">
        <v>2298</v>
      </c>
      <c r="D99" s="159">
        <v>586</v>
      </c>
      <c r="E99" s="159">
        <v>1924</v>
      </c>
      <c r="F99" s="159">
        <v>2169</v>
      </c>
      <c r="G99" s="159">
        <v>2636</v>
      </c>
      <c r="H99" s="159">
        <v>2434</v>
      </c>
      <c r="I99" s="160">
        <f t="shared" si="13"/>
        <v>-7.6631259484066794E-2</v>
      </c>
      <c r="J99" s="160">
        <f>H99/H95</f>
        <v>0.58035288507391514</v>
      </c>
    </row>
    <row r="100" spans="2:10" x14ac:dyDescent="0.25">
      <c r="B100" s="162" t="s">
        <v>110</v>
      </c>
      <c r="C100" s="163">
        <v>525</v>
      </c>
      <c r="D100" s="163">
        <v>25</v>
      </c>
      <c r="E100" s="163">
        <v>330</v>
      </c>
      <c r="F100" s="163">
        <v>411</v>
      </c>
      <c r="G100" s="163">
        <v>472</v>
      </c>
      <c r="H100" s="163">
        <v>478</v>
      </c>
      <c r="I100" s="164">
        <f t="shared" si="13"/>
        <v>1.2711864406779627E-2</v>
      </c>
      <c r="J100" s="164">
        <f>H100/H95</f>
        <v>0.1139723414401526</v>
      </c>
    </row>
    <row r="101" spans="2:10" x14ac:dyDescent="0.25">
      <c r="B101" s="162" t="s">
        <v>113</v>
      </c>
      <c r="C101" s="163">
        <v>458</v>
      </c>
      <c r="D101" s="163">
        <v>92</v>
      </c>
      <c r="E101" s="163">
        <v>390</v>
      </c>
      <c r="F101" s="163">
        <v>440</v>
      </c>
      <c r="G101" s="163">
        <v>537</v>
      </c>
      <c r="H101" s="163">
        <v>505</v>
      </c>
      <c r="I101" s="164">
        <f t="shared" si="13"/>
        <v>-5.9590316573556845E-2</v>
      </c>
      <c r="J101" s="164">
        <f>H101/H95</f>
        <v>0.12041010968049595</v>
      </c>
    </row>
    <row r="102" spans="2:10" x14ac:dyDescent="0.25">
      <c r="B102" s="162" t="s">
        <v>116</v>
      </c>
      <c r="C102" s="163">
        <v>500</v>
      </c>
      <c r="D102" s="163">
        <v>271</v>
      </c>
      <c r="E102" s="163">
        <v>388</v>
      </c>
      <c r="F102" s="163">
        <v>402</v>
      </c>
      <c r="G102" s="163">
        <v>456</v>
      </c>
      <c r="H102" s="163">
        <v>412</v>
      </c>
      <c r="I102" s="164">
        <f t="shared" si="13"/>
        <v>-9.6491228070175405E-2</v>
      </c>
      <c r="J102" s="164">
        <f>H102/H95</f>
        <v>9.8235574630424413E-2</v>
      </c>
    </row>
    <row r="103" spans="2:10" x14ac:dyDescent="0.25">
      <c r="B103" s="162" t="s">
        <v>123</v>
      </c>
      <c r="C103" s="163">
        <v>153</v>
      </c>
      <c r="D103" s="163">
        <v>10</v>
      </c>
      <c r="E103" s="163">
        <v>117</v>
      </c>
      <c r="F103" s="163">
        <v>88</v>
      </c>
      <c r="G103" s="163">
        <v>146</v>
      </c>
      <c r="H103" s="163">
        <v>134</v>
      </c>
      <c r="I103" s="164">
        <f t="shared" si="13"/>
        <v>-8.2191780821917804E-2</v>
      </c>
      <c r="J103" s="164">
        <f>H103/H95</f>
        <v>3.195040534096328E-2</v>
      </c>
    </row>
    <row r="104" spans="2:10" x14ac:dyDescent="0.25">
      <c r="B104" s="162" t="s">
        <v>119</v>
      </c>
      <c r="C104" s="163">
        <v>29</v>
      </c>
      <c r="D104" s="163">
        <v>14</v>
      </c>
      <c r="E104" s="163">
        <v>81</v>
      </c>
      <c r="F104" s="163">
        <v>33</v>
      </c>
      <c r="G104" s="163">
        <v>95</v>
      </c>
      <c r="H104" s="163">
        <v>92</v>
      </c>
      <c r="I104" s="164">
        <f t="shared" si="13"/>
        <v>-3.157894736842104E-2</v>
      </c>
      <c r="J104" s="164">
        <f>H104/H95</f>
        <v>2.1936099189318072E-2</v>
      </c>
    </row>
    <row r="105" spans="2:10" x14ac:dyDescent="0.25">
      <c r="B105" s="162" t="s">
        <v>128</v>
      </c>
      <c r="C105" s="163">
        <v>17</v>
      </c>
      <c r="D105" s="163">
        <v>5</v>
      </c>
      <c r="E105" s="163">
        <v>65</v>
      </c>
      <c r="F105" s="163">
        <v>17</v>
      </c>
      <c r="G105" s="163">
        <v>33</v>
      </c>
      <c r="H105" s="163">
        <v>78</v>
      </c>
      <c r="I105" s="164">
        <f t="shared" si="13"/>
        <v>1.3636363636363638</v>
      </c>
      <c r="J105" s="164">
        <f>H105/H95</f>
        <v>1.8597997138769671E-2</v>
      </c>
    </row>
    <row r="106" spans="2:10" x14ac:dyDescent="0.25">
      <c r="B106" s="162" t="s">
        <v>131</v>
      </c>
      <c r="C106" s="163">
        <v>26</v>
      </c>
      <c r="D106" s="163">
        <v>2</v>
      </c>
      <c r="E106" s="163">
        <v>10</v>
      </c>
      <c r="F106" s="163">
        <v>16</v>
      </c>
      <c r="G106" s="163">
        <v>45</v>
      </c>
      <c r="H106" s="163">
        <v>11</v>
      </c>
      <c r="I106" s="164">
        <f t="shared" si="13"/>
        <v>-0.75555555555555554</v>
      </c>
      <c r="J106" s="164">
        <f>H106/H95</f>
        <v>2.6227944682880307E-3</v>
      </c>
    </row>
    <row r="107" spans="2:10" x14ac:dyDescent="0.25">
      <c r="B107" s="167" t="s">
        <v>145</v>
      </c>
      <c r="C107" s="168">
        <f t="shared" ref="C107:H107" si="14">C99-SUM(C100:C106)</f>
        <v>590</v>
      </c>
      <c r="D107" s="168">
        <f t="shared" si="14"/>
        <v>167</v>
      </c>
      <c r="E107" s="168">
        <f t="shared" si="14"/>
        <v>543</v>
      </c>
      <c r="F107" s="168">
        <f t="shared" si="14"/>
        <v>762</v>
      </c>
      <c r="G107" s="168">
        <f t="shared" si="14"/>
        <v>852</v>
      </c>
      <c r="H107" s="168">
        <f t="shared" si="14"/>
        <v>724</v>
      </c>
      <c r="I107" s="169">
        <f t="shared" si="13"/>
        <v>-0.15023474178403751</v>
      </c>
      <c r="J107" s="169">
        <f>H107/H95</f>
        <v>0.1726275631855031</v>
      </c>
    </row>
    <row r="108" spans="2:10" x14ac:dyDescent="0.25">
      <c r="B108" s="154" t="s">
        <v>50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68</v>
      </c>
      <c r="C109" s="175">
        <v>15480</v>
      </c>
      <c r="D109" s="175">
        <v>1925</v>
      </c>
      <c r="E109" s="175">
        <v>14671</v>
      </c>
      <c r="F109" s="175">
        <v>20512</v>
      </c>
      <c r="G109" s="175">
        <v>17964</v>
      </c>
      <c r="H109" s="175">
        <v>19437</v>
      </c>
      <c r="I109" s="176">
        <f t="shared" ref="I109:I121" si="15">IFERROR(H109/G109-1,"-")</f>
        <v>8.199732798931203E-2</v>
      </c>
      <c r="J109" s="176">
        <f>H109/H109</f>
        <v>1</v>
      </c>
    </row>
    <row r="110" spans="2:10" x14ac:dyDescent="0.25">
      <c r="B110" s="158" t="s">
        <v>97</v>
      </c>
      <c r="C110" s="159">
        <v>3115</v>
      </c>
      <c r="D110" s="159">
        <v>992</v>
      </c>
      <c r="E110" s="159">
        <v>2222</v>
      </c>
      <c r="F110" s="159">
        <v>2461</v>
      </c>
      <c r="G110" s="159">
        <v>2017</v>
      </c>
      <c r="H110" s="159">
        <v>2452</v>
      </c>
      <c r="I110" s="160">
        <f t="shared" si="15"/>
        <v>0.21566683192860681</v>
      </c>
      <c r="J110" s="160">
        <f>H110/H109</f>
        <v>0.1261511550136338</v>
      </c>
    </row>
    <row r="111" spans="2:10" x14ac:dyDescent="0.25">
      <c r="B111" s="162" t="s">
        <v>103</v>
      </c>
      <c r="C111" s="163">
        <v>738</v>
      </c>
      <c r="D111" s="163">
        <v>992</v>
      </c>
      <c r="E111" s="163">
        <v>918</v>
      </c>
      <c r="F111" s="163">
        <v>962</v>
      </c>
      <c r="G111" s="163">
        <v>676</v>
      </c>
      <c r="H111" s="163">
        <v>634</v>
      </c>
      <c r="I111" s="164">
        <f t="shared" si="15"/>
        <v>-6.2130177514792884E-2</v>
      </c>
      <c r="J111" s="164">
        <f>H111/H109</f>
        <v>3.2618202397489325E-2</v>
      </c>
    </row>
    <row r="112" spans="2:10" x14ac:dyDescent="0.25">
      <c r="B112" s="162" t="s">
        <v>100</v>
      </c>
      <c r="C112" s="163">
        <v>2377</v>
      </c>
      <c r="D112" s="163">
        <v>0</v>
      </c>
      <c r="E112" s="163">
        <v>1304</v>
      </c>
      <c r="F112" s="163">
        <v>1499</v>
      </c>
      <c r="G112" s="163">
        <v>1341</v>
      </c>
      <c r="H112" s="163">
        <v>1818</v>
      </c>
      <c r="I112" s="164">
        <f t="shared" si="15"/>
        <v>0.35570469798657722</v>
      </c>
      <c r="J112" s="164">
        <f>H112/H109</f>
        <v>9.3532952616144471E-2</v>
      </c>
    </row>
    <row r="113" spans="2:10" x14ac:dyDescent="0.25">
      <c r="B113" s="158" t="s">
        <v>107</v>
      </c>
      <c r="C113" s="159">
        <v>12365</v>
      </c>
      <c r="D113" s="159">
        <v>933</v>
      </c>
      <c r="E113" s="159">
        <v>12449</v>
      </c>
      <c r="F113" s="159">
        <v>18051</v>
      </c>
      <c r="G113" s="159">
        <v>15947</v>
      </c>
      <c r="H113" s="159">
        <v>16985</v>
      </c>
      <c r="I113" s="160">
        <f t="shared" si="15"/>
        <v>6.5090612654417734E-2</v>
      </c>
      <c r="J113" s="160">
        <f>H113/H109</f>
        <v>0.87384884498636617</v>
      </c>
    </row>
    <row r="114" spans="2:10" x14ac:dyDescent="0.25">
      <c r="B114" s="162" t="s">
        <v>110</v>
      </c>
      <c r="C114" s="163">
        <v>7131</v>
      </c>
      <c r="D114" s="163">
        <v>72</v>
      </c>
      <c r="E114" s="163">
        <v>6730</v>
      </c>
      <c r="F114" s="163">
        <v>11400</v>
      </c>
      <c r="G114" s="163">
        <v>8996</v>
      </c>
      <c r="H114" s="163">
        <v>9024</v>
      </c>
      <c r="I114" s="164">
        <f t="shared" si="15"/>
        <v>3.1124944419742562E-3</v>
      </c>
      <c r="J114" s="164">
        <f>H114/H109</f>
        <v>0.46426917734218243</v>
      </c>
    </row>
    <row r="115" spans="2:10" x14ac:dyDescent="0.25">
      <c r="B115" s="162" t="s">
        <v>113</v>
      </c>
      <c r="C115" s="163">
        <v>508</v>
      </c>
      <c r="D115" s="163">
        <v>123</v>
      </c>
      <c r="E115" s="163">
        <v>493</v>
      </c>
      <c r="F115" s="163">
        <v>970</v>
      </c>
      <c r="G115" s="163">
        <v>722</v>
      </c>
      <c r="H115" s="163">
        <v>749</v>
      </c>
      <c r="I115" s="164">
        <f t="shared" si="15"/>
        <v>3.7396121883656486E-2</v>
      </c>
      <c r="J115" s="164">
        <f>H115/H109</f>
        <v>3.853475330555127E-2</v>
      </c>
    </row>
    <row r="116" spans="2:10" x14ac:dyDescent="0.25">
      <c r="B116" s="162" t="s">
        <v>116</v>
      </c>
      <c r="C116" s="163">
        <v>660</v>
      </c>
      <c r="D116" s="163">
        <v>298</v>
      </c>
      <c r="E116" s="163">
        <v>884</v>
      </c>
      <c r="F116" s="163">
        <v>1866</v>
      </c>
      <c r="G116" s="163">
        <v>1179</v>
      </c>
      <c r="H116" s="163">
        <v>1544</v>
      </c>
      <c r="I116" s="164">
        <f t="shared" si="15"/>
        <v>0.30958439355385914</v>
      </c>
      <c r="J116" s="164">
        <f>H116/H109</f>
        <v>7.9436126974327309E-2</v>
      </c>
    </row>
    <row r="117" spans="2:10" x14ac:dyDescent="0.25">
      <c r="B117" s="162" t="s">
        <v>123</v>
      </c>
      <c r="C117" s="163">
        <v>174</v>
      </c>
      <c r="D117" s="163">
        <v>36</v>
      </c>
      <c r="E117" s="163">
        <v>604</v>
      </c>
      <c r="F117" s="163">
        <v>504</v>
      </c>
      <c r="G117" s="163">
        <v>892</v>
      </c>
      <c r="H117" s="163">
        <v>839</v>
      </c>
      <c r="I117" s="164">
        <f t="shared" si="15"/>
        <v>-5.94170403587444E-2</v>
      </c>
      <c r="J117" s="164">
        <f>H117/H109</f>
        <v>4.3165097494469312E-2</v>
      </c>
    </row>
    <row r="118" spans="2:10" x14ac:dyDescent="0.25">
      <c r="B118" s="162" t="s">
        <v>119</v>
      </c>
      <c r="C118" s="163">
        <v>388</v>
      </c>
      <c r="D118" s="163">
        <v>25</v>
      </c>
      <c r="E118" s="163">
        <v>483</v>
      </c>
      <c r="F118" s="163">
        <v>598</v>
      </c>
      <c r="G118" s="163">
        <v>677</v>
      </c>
      <c r="H118" s="163">
        <v>480</v>
      </c>
      <c r="I118" s="164">
        <f t="shared" si="15"/>
        <v>-0.29098966026587891</v>
      </c>
      <c r="J118" s="164">
        <f>H118/H109</f>
        <v>2.4695169007562894E-2</v>
      </c>
    </row>
    <row r="119" spans="2:10" x14ac:dyDescent="0.25">
      <c r="B119" s="162" t="s">
        <v>128</v>
      </c>
      <c r="C119" s="163">
        <v>175</v>
      </c>
      <c r="D119" s="163">
        <v>0</v>
      </c>
      <c r="E119" s="163">
        <v>157</v>
      </c>
      <c r="F119" s="163">
        <v>240</v>
      </c>
      <c r="G119" s="163">
        <v>373</v>
      </c>
      <c r="H119" s="163">
        <v>299</v>
      </c>
      <c r="I119" s="164">
        <f t="shared" si="15"/>
        <v>-0.19839142091152817</v>
      </c>
      <c r="J119" s="164">
        <f>H119/H109</f>
        <v>1.5383032360961054E-2</v>
      </c>
    </row>
    <row r="120" spans="2:10" x14ac:dyDescent="0.25">
      <c r="B120" s="162" t="s">
        <v>131</v>
      </c>
      <c r="C120" s="163">
        <v>459</v>
      </c>
      <c r="D120" s="163">
        <v>0</v>
      </c>
      <c r="E120" s="163">
        <v>129</v>
      </c>
      <c r="F120" s="163">
        <v>124</v>
      </c>
      <c r="G120" s="163">
        <v>414</v>
      </c>
      <c r="H120" s="163">
        <v>219</v>
      </c>
      <c r="I120" s="164">
        <f t="shared" si="15"/>
        <v>-0.47101449275362317</v>
      </c>
      <c r="J120" s="164">
        <f>H120/H109</f>
        <v>1.1267170859700571E-2</v>
      </c>
    </row>
    <row r="121" spans="2:10" x14ac:dyDescent="0.25">
      <c r="B121" s="167" t="s">
        <v>145</v>
      </c>
      <c r="C121" s="168">
        <f t="shared" ref="C121:H121" si="16">C113-SUM(C114:C120)</f>
        <v>2870</v>
      </c>
      <c r="D121" s="168">
        <f t="shared" si="16"/>
        <v>379</v>
      </c>
      <c r="E121" s="168">
        <f t="shared" si="16"/>
        <v>2969</v>
      </c>
      <c r="F121" s="168">
        <f t="shared" si="16"/>
        <v>2349</v>
      </c>
      <c r="G121" s="168">
        <f t="shared" si="16"/>
        <v>2694</v>
      </c>
      <c r="H121" s="168">
        <f t="shared" si="16"/>
        <v>3831</v>
      </c>
      <c r="I121" s="169">
        <f t="shared" si="15"/>
        <v>0.42204899777282856</v>
      </c>
      <c r="J121" s="169">
        <f>H121/H109</f>
        <v>0.19709831764161137</v>
      </c>
    </row>
    <row r="122" spans="2:10" x14ac:dyDescent="0.25">
      <c r="B122" s="154" t="s">
        <v>51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68</v>
      </c>
      <c r="C123" s="175">
        <v>23364</v>
      </c>
      <c r="D123" s="175">
        <v>8041</v>
      </c>
      <c r="E123" s="175">
        <v>17059</v>
      </c>
      <c r="F123" s="175">
        <v>22775</v>
      </c>
      <c r="G123" s="175">
        <v>22625</v>
      </c>
      <c r="H123" s="175">
        <v>24926</v>
      </c>
      <c r="I123" s="176">
        <f t="shared" ref="I123:I135" si="17">IFERROR(H123/G123-1,"-")</f>
        <v>0.10170165745856363</v>
      </c>
      <c r="J123" s="176">
        <f>H123/H123</f>
        <v>1</v>
      </c>
    </row>
    <row r="124" spans="2:10" x14ac:dyDescent="0.25">
      <c r="B124" s="158" t="s">
        <v>97</v>
      </c>
      <c r="C124" s="159">
        <v>12212</v>
      </c>
      <c r="D124" s="159">
        <v>5069</v>
      </c>
      <c r="E124" s="159">
        <v>8995</v>
      </c>
      <c r="F124" s="159">
        <v>12083</v>
      </c>
      <c r="G124" s="159">
        <v>11880</v>
      </c>
      <c r="H124" s="159">
        <v>13464</v>
      </c>
      <c r="I124" s="160">
        <f t="shared" si="17"/>
        <v>0.1333333333333333</v>
      </c>
      <c r="J124" s="160">
        <f>H124/H123</f>
        <v>0.54015887025595766</v>
      </c>
    </row>
    <row r="125" spans="2:10" x14ac:dyDescent="0.25">
      <c r="B125" s="162" t="s">
        <v>103</v>
      </c>
      <c r="C125" s="163">
        <v>6261</v>
      </c>
      <c r="D125" s="163">
        <v>2876</v>
      </c>
      <c r="E125" s="163">
        <v>4007</v>
      </c>
      <c r="F125" s="163">
        <v>5638</v>
      </c>
      <c r="G125" s="163">
        <v>5012</v>
      </c>
      <c r="H125" s="163">
        <v>6097</v>
      </c>
      <c r="I125" s="164">
        <f t="shared" si="17"/>
        <v>0.21648044692737423</v>
      </c>
      <c r="J125" s="164">
        <f>H125/H123</f>
        <v>0.24460402792265104</v>
      </c>
    </row>
    <row r="126" spans="2:10" x14ac:dyDescent="0.25">
      <c r="B126" s="162" t="s">
        <v>100</v>
      </c>
      <c r="C126" s="163">
        <v>5951</v>
      </c>
      <c r="D126" s="163">
        <v>2193</v>
      </c>
      <c r="E126" s="163">
        <v>4988</v>
      </c>
      <c r="F126" s="163">
        <v>6445</v>
      </c>
      <c r="G126" s="163">
        <v>6868</v>
      </c>
      <c r="H126" s="163">
        <v>7367</v>
      </c>
      <c r="I126" s="164">
        <f t="shared" si="17"/>
        <v>7.2655794991263845E-2</v>
      </c>
      <c r="J126" s="164">
        <f>H126/H123</f>
        <v>0.29555484233330659</v>
      </c>
    </row>
    <row r="127" spans="2:10" x14ac:dyDescent="0.25">
      <c r="B127" s="158" t="s">
        <v>107</v>
      </c>
      <c r="C127" s="159">
        <v>11152</v>
      </c>
      <c r="D127" s="159">
        <v>2972</v>
      </c>
      <c r="E127" s="159">
        <v>8064</v>
      </c>
      <c r="F127" s="159">
        <v>10692</v>
      </c>
      <c r="G127" s="159">
        <v>10745</v>
      </c>
      <c r="H127" s="159">
        <v>11462</v>
      </c>
      <c r="I127" s="160">
        <f t="shared" si="17"/>
        <v>6.6728711028385401E-2</v>
      </c>
      <c r="J127" s="160">
        <f>H127/H123</f>
        <v>0.45984112974404234</v>
      </c>
    </row>
    <row r="128" spans="2:10" x14ac:dyDescent="0.25">
      <c r="B128" s="162" t="s">
        <v>110</v>
      </c>
      <c r="C128" s="163">
        <v>1151</v>
      </c>
      <c r="D128" s="163">
        <v>71</v>
      </c>
      <c r="E128" s="163">
        <v>857</v>
      </c>
      <c r="F128" s="163">
        <v>1254</v>
      </c>
      <c r="G128" s="163">
        <v>1571</v>
      </c>
      <c r="H128" s="163">
        <v>1243</v>
      </c>
      <c r="I128" s="164">
        <f t="shared" si="17"/>
        <v>-0.2087842138765118</v>
      </c>
      <c r="J128" s="164">
        <f>H128/H123</f>
        <v>4.9867608120035302E-2</v>
      </c>
    </row>
    <row r="129" spans="2:10" x14ac:dyDescent="0.25">
      <c r="B129" s="162" t="s">
        <v>113</v>
      </c>
      <c r="C129" s="163">
        <v>1141</v>
      </c>
      <c r="D129" s="163">
        <v>336</v>
      </c>
      <c r="E129" s="163">
        <v>938</v>
      </c>
      <c r="F129" s="163">
        <v>1580</v>
      </c>
      <c r="G129" s="163">
        <v>1621</v>
      </c>
      <c r="H129" s="163">
        <v>1849</v>
      </c>
      <c r="I129" s="164">
        <f t="shared" si="17"/>
        <v>0.14065391733497834</v>
      </c>
      <c r="J129" s="164">
        <f>H129/H123</f>
        <v>7.4179571531733934E-2</v>
      </c>
    </row>
    <row r="130" spans="2:10" x14ac:dyDescent="0.25">
      <c r="B130" s="162" t="s">
        <v>116</v>
      </c>
      <c r="C130" s="163">
        <v>860</v>
      </c>
      <c r="D130" s="163">
        <v>349</v>
      </c>
      <c r="E130" s="163">
        <v>884</v>
      </c>
      <c r="F130" s="163">
        <v>854</v>
      </c>
      <c r="G130" s="163">
        <v>776</v>
      </c>
      <c r="H130" s="163">
        <v>1068</v>
      </c>
      <c r="I130" s="164">
        <f t="shared" si="17"/>
        <v>0.37628865979381443</v>
      </c>
      <c r="J130" s="164">
        <f>H130/H123</f>
        <v>4.2846826606755997E-2</v>
      </c>
    </row>
    <row r="131" spans="2:10" x14ac:dyDescent="0.25">
      <c r="B131" s="162" t="s">
        <v>123</v>
      </c>
      <c r="C131" s="163">
        <v>215</v>
      </c>
      <c r="D131" s="163">
        <v>44</v>
      </c>
      <c r="E131" s="163">
        <v>270</v>
      </c>
      <c r="F131" s="163">
        <v>263</v>
      </c>
      <c r="G131" s="163">
        <v>326</v>
      </c>
      <c r="H131" s="163">
        <v>304</v>
      </c>
      <c r="I131" s="164">
        <f t="shared" si="17"/>
        <v>-6.7484662576687171E-2</v>
      </c>
      <c r="J131" s="164">
        <f>H131/H123</f>
        <v>1.2196100457353767E-2</v>
      </c>
    </row>
    <row r="132" spans="2:10" x14ac:dyDescent="0.25">
      <c r="B132" s="162" t="s">
        <v>119</v>
      </c>
      <c r="C132" s="163">
        <v>148</v>
      </c>
      <c r="D132" s="163">
        <v>37</v>
      </c>
      <c r="E132" s="163">
        <v>179</v>
      </c>
      <c r="F132" s="163">
        <v>200</v>
      </c>
      <c r="G132" s="163">
        <v>198</v>
      </c>
      <c r="H132" s="163">
        <v>222</v>
      </c>
      <c r="I132" s="164">
        <f t="shared" si="17"/>
        <v>0.1212121212121211</v>
      </c>
      <c r="J132" s="164">
        <f>H132/H123</f>
        <v>8.9063628339886066E-3</v>
      </c>
    </row>
    <row r="133" spans="2:10" x14ac:dyDescent="0.25">
      <c r="B133" s="162" t="s">
        <v>128</v>
      </c>
      <c r="C133" s="163">
        <v>214</v>
      </c>
      <c r="D133" s="163">
        <v>2</v>
      </c>
      <c r="E133" s="163">
        <v>110</v>
      </c>
      <c r="F133" s="163">
        <v>153</v>
      </c>
      <c r="G133" s="163">
        <v>235</v>
      </c>
      <c r="H133" s="163">
        <v>199</v>
      </c>
      <c r="I133" s="164">
        <f t="shared" si="17"/>
        <v>-0.15319148936170213</v>
      </c>
      <c r="J133" s="164">
        <f>H133/H123</f>
        <v>7.9836315493861838E-3</v>
      </c>
    </row>
    <row r="134" spans="2:10" x14ac:dyDescent="0.25">
      <c r="B134" s="162" t="s">
        <v>131</v>
      </c>
      <c r="C134" s="163">
        <v>408</v>
      </c>
      <c r="D134" s="163">
        <v>10</v>
      </c>
      <c r="E134" s="163">
        <v>245</v>
      </c>
      <c r="F134" s="163">
        <v>313</v>
      </c>
      <c r="G134" s="163">
        <v>336</v>
      </c>
      <c r="H134" s="163">
        <v>370</v>
      </c>
      <c r="I134" s="164">
        <f t="shared" si="17"/>
        <v>0.10119047619047628</v>
      </c>
      <c r="J134" s="164">
        <f>H134/H123</f>
        <v>1.4843938056647677E-2</v>
      </c>
    </row>
    <row r="135" spans="2:10" x14ac:dyDescent="0.25">
      <c r="B135" s="167" t="s">
        <v>145</v>
      </c>
      <c r="C135" s="168">
        <f t="shared" ref="C135:H135" si="18">C127-SUM(C128:C134)</f>
        <v>7015</v>
      </c>
      <c r="D135" s="168">
        <f t="shared" si="18"/>
        <v>2123</v>
      </c>
      <c r="E135" s="168">
        <f t="shared" si="18"/>
        <v>4581</v>
      </c>
      <c r="F135" s="168">
        <f t="shared" si="18"/>
        <v>6075</v>
      </c>
      <c r="G135" s="168">
        <f t="shared" si="18"/>
        <v>5682</v>
      </c>
      <c r="H135" s="168">
        <f t="shared" si="18"/>
        <v>6207</v>
      </c>
      <c r="I135" s="169">
        <f t="shared" si="17"/>
        <v>9.2397043294614623E-2</v>
      </c>
      <c r="J135" s="169">
        <f>H135/H123</f>
        <v>0.24901709058814089</v>
      </c>
    </row>
    <row r="136" spans="2:10" x14ac:dyDescent="0.25">
      <c r="B136" s="154" t="s">
        <v>52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68</v>
      </c>
      <c r="C137" s="175">
        <v>22403</v>
      </c>
      <c r="D137" s="175">
        <v>5135</v>
      </c>
      <c r="E137" s="175">
        <v>21666</v>
      </c>
      <c r="F137" s="175">
        <v>23086</v>
      </c>
      <c r="G137" s="175">
        <v>23921</v>
      </c>
      <c r="H137" s="175">
        <v>23285</v>
      </c>
      <c r="I137" s="176">
        <f t="shared" ref="I137:I149" si="19">IFERROR(H137/G137-1,"-")</f>
        <v>-2.6587517244262338E-2</v>
      </c>
      <c r="J137" s="176">
        <f>H137/H137</f>
        <v>1</v>
      </c>
    </row>
    <row r="138" spans="2:10" x14ac:dyDescent="0.25">
      <c r="B138" s="158" t="s">
        <v>97</v>
      </c>
      <c r="C138" s="159">
        <v>1316</v>
      </c>
      <c r="D138" s="159">
        <v>2820</v>
      </c>
      <c r="E138" s="159">
        <v>1386</v>
      </c>
      <c r="F138" s="159">
        <v>1146</v>
      </c>
      <c r="G138" s="159">
        <v>1343</v>
      </c>
      <c r="H138" s="159">
        <v>670</v>
      </c>
      <c r="I138" s="160">
        <f t="shared" si="19"/>
        <v>-0.50111690245718543</v>
      </c>
      <c r="J138" s="160">
        <f>H138/H137</f>
        <v>2.877388876959416E-2</v>
      </c>
    </row>
    <row r="139" spans="2:10" x14ac:dyDescent="0.25">
      <c r="B139" s="162" t="s">
        <v>103</v>
      </c>
      <c r="C139" s="163">
        <v>917</v>
      </c>
      <c r="D139" s="163">
        <v>2577</v>
      </c>
      <c r="E139" s="163">
        <v>871</v>
      </c>
      <c r="F139" s="163">
        <v>637</v>
      </c>
      <c r="G139" s="163">
        <v>870</v>
      </c>
      <c r="H139" s="163">
        <v>270</v>
      </c>
      <c r="I139" s="164">
        <f t="shared" si="19"/>
        <v>-0.68965517241379315</v>
      </c>
      <c r="J139" s="164">
        <f>H139/H137</f>
        <v>1.1595447713120034E-2</v>
      </c>
    </row>
    <row r="140" spans="2:10" x14ac:dyDescent="0.25">
      <c r="B140" s="162" t="s">
        <v>100</v>
      </c>
      <c r="C140" s="163">
        <v>399</v>
      </c>
      <c r="D140" s="163">
        <v>243</v>
      </c>
      <c r="E140" s="163">
        <v>515</v>
      </c>
      <c r="F140" s="163">
        <v>509</v>
      </c>
      <c r="G140" s="163">
        <v>473</v>
      </c>
      <c r="H140" s="163">
        <v>400</v>
      </c>
      <c r="I140" s="164">
        <f t="shared" si="19"/>
        <v>-0.15433403805496826</v>
      </c>
      <c r="J140" s="164">
        <f>H140/H137</f>
        <v>1.7178441056474127E-2</v>
      </c>
    </row>
    <row r="141" spans="2:10" x14ac:dyDescent="0.25">
      <c r="B141" s="158" t="s">
        <v>107</v>
      </c>
      <c r="C141" s="159">
        <v>21087</v>
      </c>
      <c r="D141" s="159">
        <v>2315</v>
      </c>
      <c r="E141" s="159">
        <v>20280</v>
      </c>
      <c r="F141" s="159">
        <v>21940</v>
      </c>
      <c r="G141" s="159">
        <v>22578</v>
      </c>
      <c r="H141" s="159">
        <v>22615</v>
      </c>
      <c r="I141" s="160">
        <f t="shared" si="19"/>
        <v>1.6387633979979555E-3</v>
      </c>
      <c r="J141" s="160">
        <f>H141/H137</f>
        <v>0.97122611123040581</v>
      </c>
    </row>
    <row r="142" spans="2:10" x14ac:dyDescent="0.25">
      <c r="B142" s="162" t="s">
        <v>110</v>
      </c>
      <c r="C142" s="163">
        <v>8839</v>
      </c>
      <c r="D142" s="163">
        <v>85</v>
      </c>
      <c r="E142" s="163">
        <v>7429</v>
      </c>
      <c r="F142" s="163">
        <v>8576</v>
      </c>
      <c r="G142" s="163">
        <v>9308</v>
      </c>
      <c r="H142" s="163">
        <v>9450</v>
      </c>
      <c r="I142" s="164">
        <f t="shared" si="19"/>
        <v>1.5255694026643729E-2</v>
      </c>
      <c r="J142" s="164">
        <f>H142/H137</f>
        <v>0.40584066995920121</v>
      </c>
    </row>
    <row r="143" spans="2:10" x14ac:dyDescent="0.25">
      <c r="B143" s="162" t="s">
        <v>113</v>
      </c>
      <c r="C143" s="163">
        <v>1212</v>
      </c>
      <c r="D143" s="163">
        <v>192</v>
      </c>
      <c r="E143" s="163">
        <v>1299</v>
      </c>
      <c r="F143" s="163">
        <v>1902</v>
      </c>
      <c r="G143" s="163">
        <v>2028</v>
      </c>
      <c r="H143" s="163">
        <v>1749</v>
      </c>
      <c r="I143" s="164">
        <f t="shared" si="19"/>
        <v>-0.1375739644970414</v>
      </c>
      <c r="J143" s="164">
        <f>H143/H137</f>
        <v>7.5112733519433109E-2</v>
      </c>
    </row>
    <row r="144" spans="2:10" x14ac:dyDescent="0.25">
      <c r="B144" s="162" t="s">
        <v>116</v>
      </c>
      <c r="C144" s="163">
        <v>1560</v>
      </c>
      <c r="D144" s="163">
        <v>945</v>
      </c>
      <c r="E144" s="163">
        <v>2904</v>
      </c>
      <c r="F144" s="163">
        <v>2192</v>
      </c>
      <c r="G144" s="163">
        <v>2057</v>
      </c>
      <c r="H144" s="163">
        <v>2346</v>
      </c>
      <c r="I144" s="164">
        <f t="shared" si="19"/>
        <v>0.14049586776859502</v>
      </c>
      <c r="J144" s="164">
        <f>H144/H137</f>
        <v>0.10075155679622075</v>
      </c>
    </row>
    <row r="145" spans="2:10" x14ac:dyDescent="0.25">
      <c r="B145" s="162" t="s">
        <v>123</v>
      </c>
      <c r="C145" s="163">
        <v>262</v>
      </c>
      <c r="D145" s="163">
        <v>43</v>
      </c>
      <c r="E145" s="163">
        <v>770</v>
      </c>
      <c r="F145" s="163">
        <v>751</v>
      </c>
      <c r="G145" s="163">
        <v>669</v>
      </c>
      <c r="H145" s="163">
        <v>678</v>
      </c>
      <c r="I145" s="164">
        <f t="shared" si="19"/>
        <v>1.3452914798206317E-2</v>
      </c>
      <c r="J145" s="164">
        <f>H145/H137</f>
        <v>2.9117457590723643E-2</v>
      </c>
    </row>
    <row r="146" spans="2:10" x14ac:dyDescent="0.25">
      <c r="B146" s="162" t="s">
        <v>119</v>
      </c>
      <c r="C146" s="163">
        <v>321</v>
      </c>
      <c r="D146" s="163">
        <v>18</v>
      </c>
      <c r="E146" s="163">
        <v>389</v>
      </c>
      <c r="F146" s="163">
        <v>445</v>
      </c>
      <c r="G146" s="163">
        <v>462</v>
      </c>
      <c r="H146" s="163">
        <v>351</v>
      </c>
      <c r="I146" s="164">
        <f t="shared" si="19"/>
        <v>-0.24025974025974028</v>
      </c>
      <c r="J146" s="164">
        <f>H146/H137</f>
        <v>1.5074082027056044E-2</v>
      </c>
    </row>
    <row r="147" spans="2:10" x14ac:dyDescent="0.25">
      <c r="B147" s="162" t="s">
        <v>128</v>
      </c>
      <c r="C147" s="163">
        <v>1068</v>
      </c>
      <c r="D147" s="163">
        <v>3</v>
      </c>
      <c r="E147" s="163">
        <v>444</v>
      </c>
      <c r="F147" s="163">
        <v>665</v>
      </c>
      <c r="G147" s="163">
        <v>638</v>
      </c>
      <c r="H147" s="163">
        <v>582</v>
      </c>
      <c r="I147" s="164">
        <f t="shared" si="19"/>
        <v>-8.7774294670846409E-2</v>
      </c>
      <c r="J147" s="164">
        <f>H147/H137</f>
        <v>2.4994631737169853E-2</v>
      </c>
    </row>
    <row r="148" spans="2:10" x14ac:dyDescent="0.25">
      <c r="B148" s="162" t="s">
        <v>131</v>
      </c>
      <c r="C148" s="163">
        <v>2158</v>
      </c>
      <c r="D148" s="163">
        <v>11</v>
      </c>
      <c r="E148" s="163">
        <v>194</v>
      </c>
      <c r="F148" s="163">
        <v>457</v>
      </c>
      <c r="G148" s="163">
        <v>407</v>
      </c>
      <c r="H148" s="163">
        <v>288</v>
      </c>
      <c r="I148" s="164">
        <f t="shared" si="19"/>
        <v>-0.29238329238329241</v>
      </c>
      <c r="J148" s="164">
        <f>H148/H137</f>
        <v>1.2368477560661371E-2</v>
      </c>
    </row>
    <row r="149" spans="2:10" x14ac:dyDescent="0.25">
      <c r="B149" s="167" t="s">
        <v>145</v>
      </c>
      <c r="C149" s="168">
        <f t="shared" ref="C149:H149" si="20">C141-SUM(C142:C148)</f>
        <v>5667</v>
      </c>
      <c r="D149" s="168">
        <f t="shared" si="20"/>
        <v>1018</v>
      </c>
      <c r="E149" s="168">
        <f t="shared" si="20"/>
        <v>6851</v>
      </c>
      <c r="F149" s="168">
        <f t="shared" si="20"/>
        <v>6952</v>
      </c>
      <c r="G149" s="168">
        <f t="shared" si="20"/>
        <v>7009</v>
      </c>
      <c r="H149" s="168">
        <f t="shared" si="20"/>
        <v>7171</v>
      </c>
      <c r="I149" s="169">
        <f t="shared" si="19"/>
        <v>2.3113140248252284E-2</v>
      </c>
      <c r="J149" s="169">
        <f>H149/H137</f>
        <v>0.30796650203993986</v>
      </c>
    </row>
    <row r="150" spans="2:10" x14ac:dyDescent="0.25">
      <c r="B150" s="154" t="s">
        <v>53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68</v>
      </c>
      <c r="C151" s="175">
        <v>10383</v>
      </c>
      <c r="D151" s="175">
        <v>2755</v>
      </c>
      <c r="E151" s="175">
        <v>8860</v>
      </c>
      <c r="F151" s="175">
        <v>9544</v>
      </c>
      <c r="G151" s="175">
        <v>11257</v>
      </c>
      <c r="H151" s="175">
        <v>10568</v>
      </c>
      <c r="I151" s="176">
        <f t="shared" ref="I151:I163" si="21">IFERROR(H151/G151-1,"-")</f>
        <v>-6.1206360486808165E-2</v>
      </c>
      <c r="J151" s="176">
        <f>H151/H151</f>
        <v>1</v>
      </c>
    </row>
    <row r="152" spans="2:10" x14ac:dyDescent="0.25">
      <c r="B152" s="158" t="s">
        <v>97</v>
      </c>
      <c r="C152" s="159">
        <v>4117</v>
      </c>
      <c r="D152" s="159">
        <v>1791</v>
      </c>
      <c r="E152" s="159">
        <v>4209</v>
      </c>
      <c r="F152" s="159">
        <v>3972</v>
      </c>
      <c r="G152" s="159">
        <v>4164</v>
      </c>
      <c r="H152" s="159">
        <v>3106</v>
      </c>
      <c r="I152" s="160">
        <f t="shared" si="21"/>
        <v>-0.25408261287223821</v>
      </c>
      <c r="J152" s="160">
        <f>H152/H151</f>
        <v>0.29390613171839514</v>
      </c>
    </row>
    <row r="153" spans="2:10" x14ac:dyDescent="0.25">
      <c r="B153" s="162" t="s">
        <v>103</v>
      </c>
      <c r="C153" s="163">
        <v>2441</v>
      </c>
      <c r="D153" s="163">
        <v>1698</v>
      </c>
      <c r="E153" s="163">
        <v>3088</v>
      </c>
      <c r="F153" s="163">
        <v>2997</v>
      </c>
      <c r="G153" s="163">
        <v>3313</v>
      </c>
      <c r="H153" s="163">
        <v>2129</v>
      </c>
      <c r="I153" s="164">
        <f t="shared" si="21"/>
        <v>-0.35738001811047393</v>
      </c>
      <c r="J153" s="164">
        <f>H153/H151</f>
        <v>0.20145722937168811</v>
      </c>
    </row>
    <row r="154" spans="2:10" x14ac:dyDescent="0.25">
      <c r="B154" s="162" t="s">
        <v>100</v>
      </c>
      <c r="C154" s="163">
        <v>1676</v>
      </c>
      <c r="D154" s="163">
        <v>93</v>
      </c>
      <c r="E154" s="163">
        <v>1121</v>
      </c>
      <c r="F154" s="163">
        <v>975</v>
      </c>
      <c r="G154" s="163">
        <v>851</v>
      </c>
      <c r="H154" s="163">
        <v>977</v>
      </c>
      <c r="I154" s="164">
        <f t="shared" si="21"/>
        <v>0.14806110458284372</v>
      </c>
      <c r="J154" s="164">
        <f>H154/H151</f>
        <v>9.2448902346707038E-2</v>
      </c>
    </row>
    <row r="155" spans="2:10" x14ac:dyDescent="0.25">
      <c r="B155" s="158" t="s">
        <v>107</v>
      </c>
      <c r="C155" s="159">
        <v>6266</v>
      </c>
      <c r="D155" s="159">
        <v>964</v>
      </c>
      <c r="E155" s="159">
        <v>4651</v>
      </c>
      <c r="F155" s="159">
        <v>5572</v>
      </c>
      <c r="G155" s="159">
        <v>7093</v>
      </c>
      <c r="H155" s="159">
        <v>7462</v>
      </c>
      <c r="I155" s="160">
        <f t="shared" si="21"/>
        <v>5.2023121387283267E-2</v>
      </c>
      <c r="J155" s="160">
        <f>H155/H151</f>
        <v>0.70609386828160481</v>
      </c>
    </row>
    <row r="156" spans="2:10" x14ac:dyDescent="0.25">
      <c r="B156" s="162" t="s">
        <v>110</v>
      </c>
      <c r="C156" s="163">
        <v>2010</v>
      </c>
      <c r="D156" s="163">
        <v>36</v>
      </c>
      <c r="E156" s="163">
        <v>1506</v>
      </c>
      <c r="F156" s="163">
        <v>1540</v>
      </c>
      <c r="G156" s="163">
        <v>1960</v>
      </c>
      <c r="H156" s="163">
        <v>1771</v>
      </c>
      <c r="I156" s="164">
        <f t="shared" si="21"/>
        <v>-9.6428571428571419E-2</v>
      </c>
      <c r="J156" s="164">
        <f>H156/H151</f>
        <v>0.16758137774413323</v>
      </c>
    </row>
    <row r="157" spans="2:10" x14ac:dyDescent="0.25">
      <c r="B157" s="162" t="s">
        <v>113</v>
      </c>
      <c r="C157" s="163">
        <v>1618</v>
      </c>
      <c r="D157" s="163">
        <v>166</v>
      </c>
      <c r="E157" s="163">
        <v>1083</v>
      </c>
      <c r="F157" s="163">
        <v>1406</v>
      </c>
      <c r="G157" s="163">
        <v>1587</v>
      </c>
      <c r="H157" s="163">
        <v>1411</v>
      </c>
      <c r="I157" s="164">
        <f t="shared" si="21"/>
        <v>-0.11090107120352866</v>
      </c>
      <c r="J157" s="164">
        <f>H157/H151</f>
        <v>0.13351627554882664</v>
      </c>
    </row>
    <row r="158" spans="2:10" x14ac:dyDescent="0.25">
      <c r="B158" s="162" t="s">
        <v>116</v>
      </c>
      <c r="C158" s="163">
        <v>746</v>
      </c>
      <c r="D158" s="163">
        <v>183</v>
      </c>
      <c r="E158" s="163">
        <v>536</v>
      </c>
      <c r="F158" s="163">
        <v>712</v>
      </c>
      <c r="G158" s="163">
        <v>1028</v>
      </c>
      <c r="H158" s="163">
        <v>1579</v>
      </c>
      <c r="I158" s="164">
        <f t="shared" si="21"/>
        <v>0.53599221789883278</v>
      </c>
      <c r="J158" s="164">
        <f>H158/H151</f>
        <v>0.14941332323996973</v>
      </c>
    </row>
    <row r="159" spans="2:10" x14ac:dyDescent="0.25">
      <c r="B159" s="162" t="s">
        <v>123</v>
      </c>
      <c r="C159" s="163">
        <v>201</v>
      </c>
      <c r="D159" s="163">
        <v>50</v>
      </c>
      <c r="E159" s="163">
        <v>172</v>
      </c>
      <c r="F159" s="163">
        <v>216</v>
      </c>
      <c r="G159" s="163">
        <v>371</v>
      </c>
      <c r="H159" s="163">
        <v>322</v>
      </c>
      <c r="I159" s="164">
        <f t="shared" si="21"/>
        <v>-0.13207547169811318</v>
      </c>
      <c r="J159" s="164">
        <f>H159/H151</f>
        <v>3.0469341408024223E-2</v>
      </c>
    </row>
    <row r="160" spans="2:10" x14ac:dyDescent="0.25">
      <c r="B160" s="162" t="s">
        <v>119</v>
      </c>
      <c r="C160" s="163">
        <v>213</v>
      </c>
      <c r="D160" s="163">
        <v>37</v>
      </c>
      <c r="E160" s="163">
        <v>214</v>
      </c>
      <c r="F160" s="163">
        <v>271</v>
      </c>
      <c r="G160" s="163">
        <v>264</v>
      </c>
      <c r="H160" s="163">
        <v>305</v>
      </c>
      <c r="I160" s="164">
        <f t="shared" si="21"/>
        <v>0.15530303030303028</v>
      </c>
      <c r="J160" s="164">
        <f>H160/H151</f>
        <v>2.8860711582134747E-2</v>
      </c>
    </row>
    <row r="161" spans="2:10" x14ac:dyDescent="0.25">
      <c r="B161" s="162" t="s">
        <v>128</v>
      </c>
      <c r="C161" s="163">
        <v>115</v>
      </c>
      <c r="D161" s="163">
        <v>4</v>
      </c>
      <c r="E161" s="163">
        <v>62</v>
      </c>
      <c r="F161" s="163">
        <v>101</v>
      </c>
      <c r="G161" s="163">
        <v>68</v>
      </c>
      <c r="H161" s="163">
        <v>94</v>
      </c>
      <c r="I161" s="164">
        <f t="shared" si="21"/>
        <v>0.38235294117647056</v>
      </c>
      <c r="J161" s="164">
        <f>H161/H151</f>
        <v>8.8947766843300528E-3</v>
      </c>
    </row>
    <row r="162" spans="2:10" x14ac:dyDescent="0.25">
      <c r="B162" s="162" t="s">
        <v>131</v>
      </c>
      <c r="C162" s="163">
        <v>188</v>
      </c>
      <c r="D162" s="163">
        <v>8</v>
      </c>
      <c r="E162" s="163">
        <v>71</v>
      </c>
      <c r="F162" s="163">
        <v>108</v>
      </c>
      <c r="G162" s="163">
        <v>105</v>
      </c>
      <c r="H162" s="163">
        <v>86</v>
      </c>
      <c r="I162" s="164">
        <f t="shared" si="21"/>
        <v>-0.18095238095238098</v>
      </c>
      <c r="J162" s="164">
        <f>H162/H151</f>
        <v>8.1377744133232406E-3</v>
      </c>
    </row>
    <row r="163" spans="2:10" x14ac:dyDescent="0.25">
      <c r="B163" s="167" t="s">
        <v>145</v>
      </c>
      <c r="C163" s="168">
        <f t="shared" ref="C163:H163" si="22">C155-SUM(C156:C162)</f>
        <v>1175</v>
      </c>
      <c r="D163" s="168">
        <f t="shared" si="22"/>
        <v>480</v>
      </c>
      <c r="E163" s="168">
        <f t="shared" si="22"/>
        <v>1007</v>
      </c>
      <c r="F163" s="168">
        <f t="shared" si="22"/>
        <v>1218</v>
      </c>
      <c r="G163" s="168">
        <f t="shared" si="22"/>
        <v>1710</v>
      </c>
      <c r="H163" s="168">
        <f t="shared" si="22"/>
        <v>1894</v>
      </c>
      <c r="I163" s="169">
        <f t="shared" si="21"/>
        <v>0.10760233918128659</v>
      </c>
      <c r="J163" s="169">
        <f>H163/H151</f>
        <v>0.17922028766086298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2190A-EEE8-42D7-BE61-3470F2B12F80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143"/>
      <c r="L4" s="143"/>
      <c r="M4" s="143"/>
      <c r="P4" s="142" t="s">
        <v>257</v>
      </c>
      <c r="Q4" s="143"/>
      <c r="R4" s="143"/>
      <c r="S4" s="143"/>
      <c r="T4" s="143"/>
      <c r="U4" s="143"/>
      <c r="V4" s="143"/>
      <c r="W4" s="143"/>
      <c r="X4" s="143"/>
      <c r="Y4" s="143"/>
    </row>
    <row r="5" spans="1:25" ht="6" customHeight="1" x14ac:dyDescent="0.25"/>
    <row r="6" spans="1:25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4"/>
      <c r="Q6" s="301" t="s">
        <v>43</v>
      </c>
      <c r="R6" s="302"/>
      <c r="S6" s="302"/>
      <c r="T6" s="302"/>
      <c r="U6" s="302"/>
      <c r="V6" s="302"/>
      <c r="W6" s="302"/>
      <c r="X6" s="302"/>
      <c r="Y6" s="302"/>
    </row>
    <row r="7" spans="1:25" s="145" customFormat="1" ht="72" customHeight="1" x14ac:dyDescent="0.25">
      <c r="B7" s="146"/>
      <c r="C7" s="171" t="s">
        <v>258</v>
      </c>
      <c r="D7" s="171" t="s">
        <v>259</v>
      </c>
      <c r="E7" s="171" t="s">
        <v>260</v>
      </c>
      <c r="F7" s="171" t="s">
        <v>261</v>
      </c>
      <c r="G7" s="171" t="s">
        <v>262</v>
      </c>
      <c r="H7" s="171" t="s">
        <v>263</v>
      </c>
      <c r="I7" s="172" t="str">
        <f>CONCATENATE("var. ",RIGHT(H7,2),"/",RIGHT(G7,2))</f>
        <v>var. 25/24</v>
      </c>
      <c r="J7" s="172" t="str">
        <f>CONCATENATE("var. ",RIGHT(H7,2),"/",RIGHT(D7,2))</f>
        <v>var. 25/21</v>
      </c>
      <c r="K7" s="171" t="str">
        <f>CONCATENATE("dif. ",RIGHT(H7,2),"/",RIGHT(G7,2))</f>
        <v>dif. 25/24</v>
      </c>
      <c r="L7" s="171" t="str">
        <f>CONCATENATE("dif. ",RIGHT(H7,2),"/",RIGHT(D7,2))</f>
        <v>dif. 25/21</v>
      </c>
      <c r="M7" s="172" t="str">
        <f>CONCATENATE("Cuota s/ total lugares de residencia ",RIGHT(H7,4))</f>
        <v>Cuota s/ total lugares de residencia 2025</v>
      </c>
      <c r="P7" s="146"/>
      <c r="Q7" s="171" t="s">
        <v>258</v>
      </c>
      <c r="R7" s="171" t="s">
        <v>259</v>
      </c>
      <c r="S7" s="171" t="s">
        <v>260</v>
      </c>
      <c r="T7" s="171" t="s">
        <v>261</v>
      </c>
      <c r="U7" s="171" t="s">
        <v>262</v>
      </c>
      <c r="V7" s="171" t="s">
        <v>263</v>
      </c>
      <c r="W7" s="172" t="str">
        <f>CONCATENATE("var. ",RIGHT(V7,2),"/",RIGHT(U7,2))</f>
        <v>var. 25/24</v>
      </c>
      <c r="X7" s="171" t="str">
        <f>CONCATENATE("dif. ",RIGHT(V7,2),"/",RIGHT(U7,2))</f>
        <v>dif. 25/24</v>
      </c>
      <c r="Y7" s="172" t="str">
        <f>CONCATENATE("Cuota s/ total lugares de residencia ",RIGHT(V7,4))</f>
        <v>Cuota s/ total lugares de residencia 2025</v>
      </c>
    </row>
    <row r="8" spans="1:25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3"/>
      <c r="L8" s="152"/>
      <c r="M8" s="152"/>
      <c r="P8" s="154" t="s">
        <v>47</v>
      </c>
      <c r="Q8" s="152"/>
      <c r="R8" s="152"/>
      <c r="S8" s="152"/>
      <c r="T8" s="152"/>
      <c r="U8" s="152"/>
      <c r="V8" s="153"/>
      <c r="W8" s="153"/>
      <c r="X8" s="153"/>
      <c r="Y8" s="152"/>
    </row>
    <row r="9" spans="1:25" x14ac:dyDescent="0.25">
      <c r="A9" s="1" t="s">
        <v>96</v>
      </c>
      <c r="B9" s="155" t="s">
        <v>68</v>
      </c>
      <c r="C9" s="175">
        <v>790860</v>
      </c>
      <c r="D9" s="175">
        <v>103153</v>
      </c>
      <c r="E9" s="175">
        <v>622796</v>
      </c>
      <c r="F9" s="175">
        <v>814759</v>
      </c>
      <c r="G9" s="175">
        <v>861072</v>
      </c>
      <c r="H9" s="175">
        <v>856219</v>
      </c>
      <c r="I9" s="176">
        <f>IFERROR(H9/G9-1,"-")</f>
        <v>-5.635997918873259E-3</v>
      </c>
      <c r="J9" s="176">
        <f>IFERROR(H9/D9-1,"-")</f>
        <v>7.3004759919730891</v>
      </c>
      <c r="K9" s="175">
        <f>H9-G9</f>
        <v>-4853</v>
      </c>
      <c r="L9" s="175">
        <f>H9-D9</f>
        <v>753066</v>
      </c>
      <c r="M9" s="176">
        <f t="shared" ref="M9:M21" si="0">H9/H$9</f>
        <v>1</v>
      </c>
      <c r="P9" s="155" t="s">
        <v>68</v>
      </c>
      <c r="Q9" s="175">
        <v>21496</v>
      </c>
      <c r="R9" s="175">
        <v>2751</v>
      </c>
      <c r="S9" s="175">
        <v>20293</v>
      </c>
      <c r="T9" s="175">
        <v>36336</v>
      </c>
      <c r="U9" s="175">
        <v>40248</v>
      </c>
      <c r="V9" s="175">
        <v>30561</v>
      </c>
      <c r="W9" s="176">
        <f>IFERROR(V9/U9-1,"-")</f>
        <v>-0.24068276684555756</v>
      </c>
      <c r="X9" s="175">
        <f>V9-U9</f>
        <v>-9687</v>
      </c>
      <c r="Y9" s="176">
        <f t="shared" ref="Y9:Y21" si="1">V9/V$9</f>
        <v>1</v>
      </c>
    </row>
    <row r="10" spans="1:25" x14ac:dyDescent="0.25">
      <c r="A10" s="161" t="s">
        <v>103</v>
      </c>
      <c r="B10" s="158" t="s">
        <v>97</v>
      </c>
      <c r="C10" s="159">
        <v>117688</v>
      </c>
      <c r="D10" s="159">
        <v>46227</v>
      </c>
      <c r="E10" s="159">
        <v>98841</v>
      </c>
      <c r="F10" s="159">
        <v>116505</v>
      </c>
      <c r="G10" s="159">
        <v>110606</v>
      </c>
      <c r="H10" s="159">
        <v>109547</v>
      </c>
      <c r="I10" s="177">
        <f>IFERROR(H10/G10-1,"-")</f>
        <v>-9.5745257942606576E-3</v>
      </c>
      <c r="J10" s="160">
        <f t="shared" ref="J10:J21" si="2">IFERROR(H10/D10-1,"-")</f>
        <v>1.3697622601509942</v>
      </c>
      <c r="K10" s="159">
        <f t="shared" ref="K10:K20" si="3">H10-G10</f>
        <v>-1059</v>
      </c>
      <c r="L10" s="159">
        <f t="shared" ref="L10:L21" si="4">H10-D10</f>
        <v>63320</v>
      </c>
      <c r="M10" s="160">
        <f t="shared" si="0"/>
        <v>0.12794273427709499</v>
      </c>
      <c r="P10" s="158" t="s">
        <v>97</v>
      </c>
      <c r="Q10" s="159">
        <v>5321</v>
      </c>
      <c r="R10" s="159">
        <v>1365</v>
      </c>
      <c r="S10" s="159">
        <v>4452</v>
      </c>
      <c r="T10" s="159">
        <v>5075</v>
      </c>
      <c r="U10" s="159">
        <v>6440</v>
      </c>
      <c r="V10" s="159">
        <v>4045</v>
      </c>
      <c r="W10" s="177">
        <f>IFERROR(V10/U10-1,"-")</f>
        <v>-0.37189440993788825</v>
      </c>
      <c r="X10" s="158">
        <f t="shared" ref="X10:X20" si="5">V10-U10</f>
        <v>-2395</v>
      </c>
      <c r="Y10" s="160">
        <f t="shared" si="1"/>
        <v>0.13235823435097019</v>
      </c>
    </row>
    <row r="11" spans="1:25" x14ac:dyDescent="0.25">
      <c r="A11" s="161" t="s">
        <v>100</v>
      </c>
      <c r="B11" s="162" t="s">
        <v>103</v>
      </c>
      <c r="C11" s="163">
        <v>42738</v>
      </c>
      <c r="D11" s="163">
        <v>33738</v>
      </c>
      <c r="E11" s="163">
        <v>41357</v>
      </c>
      <c r="F11" s="163">
        <v>45001</v>
      </c>
      <c r="G11" s="163">
        <v>39602</v>
      </c>
      <c r="H11" s="163">
        <v>36019</v>
      </c>
      <c r="I11" s="178">
        <f>IFERROR(H11/G11-1,"-")</f>
        <v>-9.0475228523811957E-2</v>
      </c>
      <c r="J11" s="164">
        <f t="shared" si="2"/>
        <v>6.7609224020392489E-2</v>
      </c>
      <c r="K11" s="163">
        <f t="shared" si="3"/>
        <v>-3583</v>
      </c>
      <c r="L11" s="163">
        <f t="shared" si="4"/>
        <v>2281</v>
      </c>
      <c r="M11" s="164">
        <f t="shared" si="0"/>
        <v>4.2067508429502264E-2</v>
      </c>
      <c r="P11" s="162" t="s">
        <v>103</v>
      </c>
      <c r="Q11" s="163">
        <v>2181</v>
      </c>
      <c r="R11" s="163">
        <v>1339</v>
      </c>
      <c r="S11" s="163">
        <v>2774</v>
      </c>
      <c r="T11" s="163">
        <v>4203</v>
      </c>
      <c r="U11" s="163">
        <v>3970</v>
      </c>
      <c r="V11" s="163">
        <v>1108</v>
      </c>
      <c r="W11" s="178">
        <f>IFERROR(V11/U11-1,"-")</f>
        <v>-0.72090680100755666</v>
      </c>
      <c r="X11" s="162">
        <f t="shared" si="5"/>
        <v>-2862</v>
      </c>
      <c r="Y11" s="164">
        <f>V11/V$9</f>
        <v>3.625535813618664E-2</v>
      </c>
    </row>
    <row r="12" spans="1:25" x14ac:dyDescent="0.25">
      <c r="A12" s="1"/>
      <c r="B12" s="162" t="s">
        <v>100</v>
      </c>
      <c r="C12" s="163">
        <v>74950</v>
      </c>
      <c r="D12" s="163">
        <v>12489</v>
      </c>
      <c r="E12" s="163">
        <v>57484</v>
      </c>
      <c r="F12" s="163">
        <v>71504</v>
      </c>
      <c r="G12" s="163">
        <v>71004</v>
      </c>
      <c r="H12" s="163">
        <v>73528</v>
      </c>
      <c r="I12" s="178">
        <f>IFERROR(H12/G12-1,"-")</f>
        <v>3.5547293110247402E-2</v>
      </c>
      <c r="J12" s="164">
        <f t="shared" si="2"/>
        <v>4.8874209304187684</v>
      </c>
      <c r="K12" s="163">
        <f t="shared" si="3"/>
        <v>2524</v>
      </c>
      <c r="L12" s="163">
        <f t="shared" si="4"/>
        <v>61039</v>
      </c>
      <c r="M12" s="164">
        <f t="shared" si="0"/>
        <v>8.5875225847592732E-2</v>
      </c>
      <c r="P12" s="162" t="s">
        <v>100</v>
      </c>
      <c r="Q12" s="163">
        <v>3140</v>
      </c>
      <c r="R12" s="163">
        <v>26</v>
      </c>
      <c r="S12" s="163">
        <v>1678</v>
      </c>
      <c r="T12" s="163">
        <v>872</v>
      </c>
      <c r="U12" s="163">
        <v>2470</v>
      </c>
      <c r="V12" s="163">
        <v>2937</v>
      </c>
      <c r="W12" s="178">
        <f>IFERROR(V12/U12-1,"-")</f>
        <v>0.18906882591093122</v>
      </c>
      <c r="X12" s="162">
        <f t="shared" si="5"/>
        <v>467</v>
      </c>
      <c r="Y12" s="164">
        <f t="shared" si="1"/>
        <v>9.6102876214783542E-2</v>
      </c>
    </row>
    <row r="13" spans="1:25" s="56" customFormat="1" x14ac:dyDescent="0.25">
      <c r="B13" s="158" t="s">
        <v>107</v>
      </c>
      <c r="C13" s="159">
        <v>673172</v>
      </c>
      <c r="D13" s="159">
        <v>56926</v>
      </c>
      <c r="E13" s="159">
        <v>523955</v>
      </c>
      <c r="F13" s="159">
        <v>698254</v>
      </c>
      <c r="G13" s="159">
        <v>750466</v>
      </c>
      <c r="H13" s="159">
        <v>746672</v>
      </c>
      <c r="I13" s="177">
        <f>IFERROR(H13/G13-1,"-")</f>
        <v>-5.0555255001558663E-3</v>
      </c>
      <c r="J13" s="160">
        <f t="shared" si="2"/>
        <v>12.116537258897516</v>
      </c>
      <c r="K13" s="159">
        <f t="shared" si="3"/>
        <v>-3794</v>
      </c>
      <c r="L13" s="159">
        <f t="shared" si="4"/>
        <v>689746</v>
      </c>
      <c r="M13" s="160">
        <f t="shared" si="0"/>
        <v>0.87205726572290498</v>
      </c>
      <c r="P13" s="158" t="s">
        <v>107</v>
      </c>
      <c r="Q13" s="159">
        <v>16175</v>
      </c>
      <c r="R13" s="159">
        <v>1386</v>
      </c>
      <c r="S13" s="159">
        <v>15841</v>
      </c>
      <c r="T13" s="159">
        <v>31261</v>
      </c>
      <c r="U13" s="159">
        <v>33808</v>
      </c>
      <c r="V13" s="159">
        <v>26516</v>
      </c>
      <c r="W13" s="177">
        <f>IFERROR(V13/U13-1,"-")</f>
        <v>-0.21568859441552291</v>
      </c>
      <c r="X13" s="158">
        <f t="shared" si="5"/>
        <v>-7292</v>
      </c>
      <c r="Y13" s="160">
        <f t="shared" si="1"/>
        <v>0.86764176564902984</v>
      </c>
    </row>
    <row r="14" spans="1:25" s="56" customFormat="1" x14ac:dyDescent="0.25">
      <c r="B14" s="162" t="s">
        <v>110</v>
      </c>
      <c r="C14" s="163">
        <v>269757</v>
      </c>
      <c r="D14" s="163">
        <v>3519</v>
      </c>
      <c r="E14" s="163">
        <v>189556</v>
      </c>
      <c r="F14" s="163">
        <v>270401</v>
      </c>
      <c r="G14" s="163">
        <v>297934</v>
      </c>
      <c r="H14" s="163">
        <v>303485</v>
      </c>
      <c r="I14" s="178">
        <f t="shared" ref="I14:I21" si="6">IFERROR(H14/G14-1,"-")</f>
        <v>1.863164324984723E-2</v>
      </c>
      <c r="J14" s="164">
        <f t="shared" si="2"/>
        <v>85.24183006535948</v>
      </c>
      <c r="K14" s="163">
        <f t="shared" si="3"/>
        <v>5551</v>
      </c>
      <c r="L14" s="163">
        <f t="shared" si="4"/>
        <v>299966</v>
      </c>
      <c r="M14" s="164">
        <f t="shared" si="0"/>
        <v>0.3544478690615368</v>
      </c>
      <c r="P14" s="162" t="s">
        <v>110</v>
      </c>
      <c r="Q14" s="163">
        <v>6284</v>
      </c>
      <c r="R14" s="163">
        <v>5</v>
      </c>
      <c r="S14" s="163">
        <v>4660</v>
      </c>
      <c r="T14" s="163">
        <v>10164</v>
      </c>
      <c r="U14" s="163">
        <v>13116</v>
      </c>
      <c r="V14" s="163">
        <v>11728</v>
      </c>
      <c r="W14" s="178">
        <f t="shared" ref="W14:W21" si="7">IFERROR(V14/U14-1,"-")</f>
        <v>-0.10582494663007014</v>
      </c>
      <c r="X14" s="162">
        <f t="shared" si="5"/>
        <v>-1388</v>
      </c>
      <c r="Y14" s="164">
        <f t="shared" si="1"/>
        <v>0.38375707601191061</v>
      </c>
    </row>
    <row r="15" spans="1:25" x14ac:dyDescent="0.25">
      <c r="A15" s="1"/>
      <c r="B15" s="162" t="s">
        <v>113</v>
      </c>
      <c r="C15" s="163">
        <v>81748</v>
      </c>
      <c r="D15" s="163">
        <v>8001</v>
      </c>
      <c r="E15" s="163">
        <v>54334</v>
      </c>
      <c r="F15" s="163">
        <v>77594</v>
      </c>
      <c r="G15" s="163">
        <v>84935</v>
      </c>
      <c r="H15" s="163">
        <v>80242</v>
      </c>
      <c r="I15" s="178">
        <f t="shared" si="6"/>
        <v>-5.5254017778301079E-2</v>
      </c>
      <c r="J15" s="164">
        <f t="shared" si="2"/>
        <v>9.0289963754530689</v>
      </c>
      <c r="K15" s="163">
        <f t="shared" si="3"/>
        <v>-4693</v>
      </c>
      <c r="L15" s="163">
        <f t="shared" si="4"/>
        <v>72241</v>
      </c>
      <c r="M15" s="164">
        <f t="shared" si="0"/>
        <v>9.3716677625700906E-2</v>
      </c>
      <c r="P15" s="162" t="s">
        <v>113</v>
      </c>
      <c r="Q15" s="163">
        <v>1707</v>
      </c>
      <c r="R15" s="163">
        <v>302</v>
      </c>
      <c r="S15" s="163">
        <v>1496</v>
      </c>
      <c r="T15" s="163">
        <v>1728</v>
      </c>
      <c r="U15" s="163">
        <v>2395</v>
      </c>
      <c r="V15" s="163">
        <v>2061</v>
      </c>
      <c r="W15" s="178">
        <f t="shared" si="7"/>
        <v>-0.1394572025052192</v>
      </c>
      <c r="X15" s="162">
        <f t="shared" si="5"/>
        <v>-334</v>
      </c>
      <c r="Y15" s="164">
        <f t="shared" si="1"/>
        <v>6.7438892706390502E-2</v>
      </c>
    </row>
    <row r="16" spans="1:25" x14ac:dyDescent="0.25">
      <c r="A16" s="1"/>
      <c r="B16" s="162" t="s">
        <v>116</v>
      </c>
      <c r="C16" s="163">
        <v>31767</v>
      </c>
      <c r="D16" s="163">
        <v>12412</v>
      </c>
      <c r="E16" s="163">
        <v>30355</v>
      </c>
      <c r="F16" s="163">
        <v>38844</v>
      </c>
      <c r="G16" s="163">
        <v>38804</v>
      </c>
      <c r="H16" s="163">
        <v>38424</v>
      </c>
      <c r="I16" s="178">
        <f t="shared" si="6"/>
        <v>-9.7928048654777333E-3</v>
      </c>
      <c r="J16" s="164">
        <f t="shared" si="2"/>
        <v>2.0957138253303254</v>
      </c>
      <c r="K16" s="163">
        <f t="shared" si="3"/>
        <v>-380</v>
      </c>
      <c r="L16" s="163">
        <f t="shared" si="4"/>
        <v>26012</v>
      </c>
      <c r="M16" s="164">
        <f t="shared" si="0"/>
        <v>4.4876369246653017E-2</v>
      </c>
      <c r="P16" s="162" t="s">
        <v>116</v>
      </c>
      <c r="Q16" s="163">
        <v>2301</v>
      </c>
      <c r="R16" s="163">
        <v>208</v>
      </c>
      <c r="S16" s="163">
        <v>1894</v>
      </c>
      <c r="T16" s="163">
        <v>4601</v>
      </c>
      <c r="U16" s="163">
        <v>3097</v>
      </c>
      <c r="V16" s="163">
        <v>1575</v>
      </c>
      <c r="W16" s="178">
        <f t="shared" si="7"/>
        <v>-0.49144333225702297</v>
      </c>
      <c r="X16" s="162">
        <f t="shared" si="5"/>
        <v>-1522</v>
      </c>
      <c r="Y16" s="164">
        <f t="shared" si="1"/>
        <v>5.1536271718857364E-2</v>
      </c>
    </row>
    <row r="17" spans="1:25" x14ac:dyDescent="0.25">
      <c r="A17" s="1"/>
      <c r="B17" s="162" t="s">
        <v>123</v>
      </c>
      <c r="C17" s="163">
        <v>22766</v>
      </c>
      <c r="D17" s="163">
        <v>1026</v>
      </c>
      <c r="E17" s="163">
        <v>28670</v>
      </c>
      <c r="F17" s="163">
        <v>25658</v>
      </c>
      <c r="G17" s="163">
        <v>29143</v>
      </c>
      <c r="H17" s="163">
        <v>27793</v>
      </c>
      <c r="I17" s="178">
        <f t="shared" si="6"/>
        <v>-4.6323302336753303E-2</v>
      </c>
      <c r="J17" s="164">
        <f t="shared" si="2"/>
        <v>26.088693957115009</v>
      </c>
      <c r="K17" s="163">
        <f t="shared" si="3"/>
        <v>-1350</v>
      </c>
      <c r="L17" s="163">
        <f t="shared" si="4"/>
        <v>26767</v>
      </c>
      <c r="M17" s="164">
        <f t="shared" si="0"/>
        <v>3.2460153301900566E-2</v>
      </c>
      <c r="P17" s="162" t="s">
        <v>123</v>
      </c>
      <c r="Q17" s="163">
        <v>177</v>
      </c>
      <c r="R17" s="163">
        <v>2</v>
      </c>
      <c r="S17" s="163">
        <v>1047</v>
      </c>
      <c r="T17" s="163">
        <v>742</v>
      </c>
      <c r="U17" s="163">
        <v>1511</v>
      </c>
      <c r="V17" s="163">
        <v>1104</v>
      </c>
      <c r="W17" s="178">
        <f t="shared" si="7"/>
        <v>-0.26935804103242889</v>
      </c>
      <c r="X17" s="162">
        <f t="shared" si="5"/>
        <v>-407</v>
      </c>
      <c r="Y17" s="164">
        <f t="shared" si="1"/>
        <v>3.6124472366741926E-2</v>
      </c>
    </row>
    <row r="18" spans="1:25" x14ac:dyDescent="0.25">
      <c r="A18" s="1"/>
      <c r="B18" s="162" t="s">
        <v>119</v>
      </c>
      <c r="C18" s="163">
        <v>24677</v>
      </c>
      <c r="D18" s="163">
        <v>1862</v>
      </c>
      <c r="E18" s="163">
        <v>25252</v>
      </c>
      <c r="F18" s="163">
        <v>25732</v>
      </c>
      <c r="G18" s="163">
        <v>26910</v>
      </c>
      <c r="H18" s="163">
        <v>24356</v>
      </c>
      <c r="I18" s="178">
        <f t="shared" si="6"/>
        <v>-9.4908955778520987E-2</v>
      </c>
      <c r="J18" s="164">
        <f t="shared" si="2"/>
        <v>12.080558539205155</v>
      </c>
      <c r="K18" s="163">
        <f t="shared" si="3"/>
        <v>-2554</v>
      </c>
      <c r="L18" s="163">
        <f t="shared" si="4"/>
        <v>22494</v>
      </c>
      <c r="M18" s="164">
        <f t="shared" si="0"/>
        <v>2.8445993373190738E-2</v>
      </c>
      <c r="P18" s="162" t="s">
        <v>119</v>
      </c>
      <c r="Q18" s="163">
        <v>379</v>
      </c>
      <c r="R18" s="163">
        <v>151</v>
      </c>
      <c r="S18" s="163">
        <v>421</v>
      </c>
      <c r="T18" s="163">
        <v>633</v>
      </c>
      <c r="U18" s="163">
        <v>753</v>
      </c>
      <c r="V18" s="163">
        <v>588</v>
      </c>
      <c r="W18" s="178">
        <f t="shared" si="7"/>
        <v>-0.21912350597609564</v>
      </c>
      <c r="X18" s="162">
        <f t="shared" si="5"/>
        <v>-165</v>
      </c>
      <c r="Y18" s="164">
        <f t="shared" si="1"/>
        <v>1.9240208108373416E-2</v>
      </c>
    </row>
    <row r="19" spans="1:25" x14ac:dyDescent="0.25">
      <c r="A19" s="161" t="s">
        <v>144</v>
      </c>
      <c r="B19" s="162" t="s">
        <v>128</v>
      </c>
      <c r="C19" s="163">
        <v>23509</v>
      </c>
      <c r="D19" s="163">
        <v>237</v>
      </c>
      <c r="E19" s="163">
        <v>16894</v>
      </c>
      <c r="F19" s="163">
        <v>24736</v>
      </c>
      <c r="G19" s="163">
        <v>20551</v>
      </c>
      <c r="H19" s="163">
        <v>18705</v>
      </c>
      <c r="I19" s="178">
        <f t="shared" si="6"/>
        <v>-8.9825312636854671E-2</v>
      </c>
      <c r="J19" s="164">
        <f t="shared" si="2"/>
        <v>77.924050632911388</v>
      </c>
      <c r="K19" s="163">
        <f t="shared" si="3"/>
        <v>-1846</v>
      </c>
      <c r="L19" s="163">
        <f t="shared" si="4"/>
        <v>18468</v>
      </c>
      <c r="M19" s="164">
        <f t="shared" si="0"/>
        <v>2.1846046397008243E-2</v>
      </c>
      <c r="P19" s="162" t="s">
        <v>128</v>
      </c>
      <c r="Q19" s="163">
        <v>624</v>
      </c>
      <c r="R19" s="163">
        <v>0</v>
      </c>
      <c r="S19" s="163">
        <v>696</v>
      </c>
      <c r="T19" s="163">
        <v>2353</v>
      </c>
      <c r="U19" s="163">
        <v>1065</v>
      </c>
      <c r="V19" s="163">
        <v>839</v>
      </c>
      <c r="W19" s="178">
        <f t="shared" si="7"/>
        <v>-0.21220657276995303</v>
      </c>
      <c r="X19" s="162">
        <f t="shared" si="5"/>
        <v>-226</v>
      </c>
      <c r="Y19" s="164">
        <f t="shared" si="1"/>
        <v>2.7453290141029416E-2</v>
      </c>
    </row>
    <row r="20" spans="1:25" x14ac:dyDescent="0.25">
      <c r="A20" s="166" t="s">
        <v>145</v>
      </c>
      <c r="B20" s="162" t="s">
        <v>131</v>
      </c>
      <c r="C20" s="163">
        <v>34375</v>
      </c>
      <c r="D20" s="163">
        <v>1305</v>
      </c>
      <c r="E20" s="163">
        <v>13548</v>
      </c>
      <c r="F20" s="163">
        <v>22419</v>
      </c>
      <c r="G20" s="163">
        <v>23719</v>
      </c>
      <c r="H20" s="163">
        <v>18680</v>
      </c>
      <c r="I20" s="178">
        <f t="shared" si="6"/>
        <v>-0.21244571862220163</v>
      </c>
      <c r="J20" s="164">
        <f t="shared" si="2"/>
        <v>13.314176245210728</v>
      </c>
      <c r="K20" s="163">
        <f t="shared" si="3"/>
        <v>-5039</v>
      </c>
      <c r="L20" s="163">
        <f t="shared" si="4"/>
        <v>17375</v>
      </c>
      <c r="M20" s="164">
        <f t="shared" si="0"/>
        <v>2.1816848259615822E-2</v>
      </c>
      <c r="P20" s="162" t="s">
        <v>131</v>
      </c>
      <c r="Q20" s="163">
        <v>675</v>
      </c>
      <c r="R20" s="163">
        <v>0</v>
      </c>
      <c r="S20" s="163">
        <v>313</v>
      </c>
      <c r="T20" s="163">
        <v>528</v>
      </c>
      <c r="U20" s="163">
        <v>882</v>
      </c>
      <c r="V20" s="163">
        <v>1100</v>
      </c>
      <c r="W20" s="178">
        <f t="shared" si="7"/>
        <v>0.24716553287981857</v>
      </c>
      <c r="X20" s="162">
        <f t="shared" si="5"/>
        <v>218</v>
      </c>
      <c r="Y20" s="164">
        <f t="shared" si="1"/>
        <v>3.5993586597297206E-2</v>
      </c>
    </row>
    <row r="21" spans="1:25" x14ac:dyDescent="0.25">
      <c r="B21" s="167" t="s">
        <v>145</v>
      </c>
      <c r="C21" s="168">
        <f t="shared" ref="C21" si="8">C13-SUM(C14:C20)</f>
        <v>184573</v>
      </c>
      <c r="D21" s="168">
        <f t="shared" ref="D21:E21" si="9">D13-SUM(D14:D20)</f>
        <v>28564</v>
      </c>
      <c r="E21" s="168">
        <f t="shared" si="9"/>
        <v>165346</v>
      </c>
      <c r="F21" s="168">
        <f t="shared" ref="F21:H21" si="10">F13-SUM(F14:F20)</f>
        <v>212870</v>
      </c>
      <c r="G21" s="168">
        <f t="shared" si="10"/>
        <v>228470</v>
      </c>
      <c r="H21" s="168">
        <f t="shared" si="10"/>
        <v>234987</v>
      </c>
      <c r="I21" s="179">
        <f t="shared" si="6"/>
        <v>2.852453276141298E-2</v>
      </c>
      <c r="J21" s="169">
        <f t="shared" si="2"/>
        <v>7.2266839378238341</v>
      </c>
      <c r="K21" s="168">
        <f>H21-G21</f>
        <v>6517</v>
      </c>
      <c r="L21" s="168">
        <f t="shared" si="4"/>
        <v>206423</v>
      </c>
      <c r="M21" s="169">
        <f t="shared" si="0"/>
        <v>0.27444730845729887</v>
      </c>
      <c r="P21" s="167" t="s">
        <v>145</v>
      </c>
      <c r="Q21" s="168">
        <f t="shared" ref="Q21:V21" si="11">Q13-SUM(Q14:Q20)</f>
        <v>4028</v>
      </c>
      <c r="R21" s="168">
        <f t="shared" si="11"/>
        <v>718</v>
      </c>
      <c r="S21" s="168">
        <f t="shared" si="11"/>
        <v>5314</v>
      </c>
      <c r="T21" s="168">
        <f t="shared" si="11"/>
        <v>10512</v>
      </c>
      <c r="U21" s="168">
        <f t="shared" si="11"/>
        <v>10989</v>
      </c>
      <c r="V21" s="168">
        <f t="shared" si="11"/>
        <v>7521</v>
      </c>
      <c r="W21" s="179">
        <f t="shared" si="7"/>
        <v>-0.31558831558831557</v>
      </c>
      <c r="X21" s="167">
        <f>V21-U21</f>
        <v>-3468</v>
      </c>
      <c r="Y21" s="169">
        <f t="shared" si="1"/>
        <v>0.24609796799842937</v>
      </c>
    </row>
    <row r="22" spans="1:25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3"/>
      <c r="L22" s="152"/>
      <c r="M22" s="152"/>
    </row>
    <row r="23" spans="1:25" x14ac:dyDescent="0.25">
      <c r="B23" s="155" t="s">
        <v>68</v>
      </c>
      <c r="C23" s="175">
        <v>286450</v>
      </c>
      <c r="D23" s="175">
        <v>34529</v>
      </c>
      <c r="E23" s="175">
        <v>230846</v>
      </c>
      <c r="F23" s="175">
        <v>286632</v>
      </c>
      <c r="G23" s="175">
        <v>305512</v>
      </c>
      <c r="H23" s="175">
        <v>293941</v>
      </c>
      <c r="I23" s="176">
        <f>IFERROR(H23/G23-1,"-")</f>
        <v>-3.7874126057241608E-2</v>
      </c>
      <c r="J23" s="176">
        <f>IFERROR(H23/D23-1,"-")</f>
        <v>7.5128732369891971</v>
      </c>
      <c r="K23" s="175">
        <f>H23-G23</f>
        <v>-11571</v>
      </c>
      <c r="L23" s="175">
        <f>H23-D23</f>
        <v>259412</v>
      </c>
      <c r="M23" s="176">
        <f t="shared" ref="M23:M35" si="12">H23/H$9</f>
        <v>0.34330118813060678</v>
      </c>
    </row>
    <row r="24" spans="1:25" x14ac:dyDescent="0.25">
      <c r="B24" s="158" t="s">
        <v>97</v>
      </c>
      <c r="C24" s="159">
        <v>17157</v>
      </c>
      <c r="D24" s="159">
        <v>14284</v>
      </c>
      <c r="E24" s="159">
        <v>18574</v>
      </c>
      <c r="F24" s="159">
        <v>15183</v>
      </c>
      <c r="G24" s="159">
        <v>14733</v>
      </c>
      <c r="H24" s="159">
        <v>12508</v>
      </c>
      <c r="I24" s="177">
        <f>IFERROR(H24/G24-1,"-")</f>
        <v>-0.15102151632389871</v>
      </c>
      <c r="J24" s="160">
        <f t="shared" ref="J24:J35" si="13">IFERROR(H24/D24-1,"-")</f>
        <v>-0.1243349201904228</v>
      </c>
      <c r="K24" s="159">
        <f t="shared" ref="K24:K34" si="14">H24-G24</f>
        <v>-2225</v>
      </c>
      <c r="L24" s="159">
        <f t="shared" ref="L24:L35" si="15">H24-D24</f>
        <v>-1776</v>
      </c>
      <c r="M24" s="160">
        <f t="shared" si="12"/>
        <v>1.4608412100175305E-2</v>
      </c>
    </row>
    <row r="25" spans="1:25" x14ac:dyDescent="0.25">
      <c r="B25" s="162" t="s">
        <v>103</v>
      </c>
      <c r="C25" s="163">
        <v>7984</v>
      </c>
      <c r="D25" s="163">
        <v>10448</v>
      </c>
      <c r="E25" s="163">
        <v>8574</v>
      </c>
      <c r="F25" s="163">
        <v>6217</v>
      </c>
      <c r="G25" s="163">
        <v>4984</v>
      </c>
      <c r="H25" s="163">
        <v>4666</v>
      </c>
      <c r="I25" s="178">
        <f>IFERROR(H25/G25-1,"-")</f>
        <v>-6.3804173354735205E-2</v>
      </c>
      <c r="J25" s="164">
        <f t="shared" si="13"/>
        <v>-0.55340735068912705</v>
      </c>
      <c r="K25" s="163">
        <f t="shared" si="14"/>
        <v>-318</v>
      </c>
      <c r="L25" s="163">
        <f t="shared" si="15"/>
        <v>-5782</v>
      </c>
      <c r="M25" s="164">
        <f t="shared" si="12"/>
        <v>5.4495403629211689E-3</v>
      </c>
    </row>
    <row r="26" spans="1:25" x14ac:dyDescent="0.25">
      <c r="B26" s="162" t="s">
        <v>100</v>
      </c>
      <c r="C26" s="163">
        <v>9173</v>
      </c>
      <c r="D26" s="163">
        <v>3836</v>
      </c>
      <c r="E26" s="163">
        <v>10000</v>
      </c>
      <c r="F26" s="163">
        <v>8966</v>
      </c>
      <c r="G26" s="163">
        <v>9749</v>
      </c>
      <c r="H26" s="163">
        <v>7842</v>
      </c>
      <c r="I26" s="178">
        <f>IFERROR(H26/G26-1,"-")</f>
        <v>-0.1956098061339625</v>
      </c>
      <c r="J26" s="164">
        <f t="shared" si="13"/>
        <v>1.0443169968717414</v>
      </c>
      <c r="K26" s="163">
        <f t="shared" si="14"/>
        <v>-1907</v>
      </c>
      <c r="L26" s="163">
        <f t="shared" si="15"/>
        <v>4006</v>
      </c>
      <c r="M26" s="164">
        <f t="shared" si="12"/>
        <v>9.1588717372541369E-3</v>
      </c>
    </row>
    <row r="27" spans="1:25" x14ac:dyDescent="0.25">
      <c r="B27" s="158" t="s">
        <v>107</v>
      </c>
      <c r="C27" s="159">
        <v>269293</v>
      </c>
      <c r="D27" s="159">
        <v>20245</v>
      </c>
      <c r="E27" s="159">
        <v>212272</v>
      </c>
      <c r="F27" s="159">
        <v>271449</v>
      </c>
      <c r="G27" s="159">
        <v>290779</v>
      </c>
      <c r="H27" s="159">
        <v>281433</v>
      </c>
      <c r="I27" s="177">
        <f>IFERROR(H27/G27-1,"-")</f>
        <v>-3.2141248164413549E-2</v>
      </c>
      <c r="J27" s="160">
        <f t="shared" si="13"/>
        <v>12.901358360088912</v>
      </c>
      <c r="K27" s="159">
        <f t="shared" si="14"/>
        <v>-9346</v>
      </c>
      <c r="L27" s="159">
        <f t="shared" si="15"/>
        <v>261188</v>
      </c>
      <c r="M27" s="160">
        <f t="shared" si="12"/>
        <v>0.32869277603043145</v>
      </c>
    </row>
    <row r="28" spans="1:25" x14ac:dyDescent="0.25">
      <c r="B28" s="162" t="s">
        <v>110</v>
      </c>
      <c r="C28" s="163">
        <v>122301</v>
      </c>
      <c r="D28" s="163">
        <v>1228</v>
      </c>
      <c r="E28" s="163">
        <v>90601</v>
      </c>
      <c r="F28" s="163">
        <v>121897</v>
      </c>
      <c r="G28" s="163">
        <v>133200</v>
      </c>
      <c r="H28" s="163">
        <v>134133</v>
      </c>
      <c r="I28" s="178">
        <f t="shared" ref="I28:I35" si="16">IFERROR(H28/G28-1,"-")</f>
        <v>7.0045045045044052E-3</v>
      </c>
      <c r="J28" s="164">
        <f t="shared" si="13"/>
        <v>108.22882736156352</v>
      </c>
      <c r="K28" s="163">
        <f t="shared" si="14"/>
        <v>933</v>
      </c>
      <c r="L28" s="163">
        <f t="shared" si="15"/>
        <v>132905</v>
      </c>
      <c r="M28" s="164">
        <f t="shared" si="12"/>
        <v>0.156657350514296</v>
      </c>
    </row>
    <row r="29" spans="1:25" x14ac:dyDescent="0.25">
      <c r="B29" s="162" t="s">
        <v>113</v>
      </c>
      <c r="C29" s="163">
        <v>30813</v>
      </c>
      <c r="D29" s="163">
        <v>2910</v>
      </c>
      <c r="E29" s="163">
        <v>21180</v>
      </c>
      <c r="F29" s="163">
        <v>28248</v>
      </c>
      <c r="G29" s="163">
        <v>30168</v>
      </c>
      <c r="H29" s="163">
        <v>27562</v>
      </c>
      <c r="I29" s="178">
        <f t="shared" si="16"/>
        <v>-8.6382922301776688E-2</v>
      </c>
      <c r="J29" s="164">
        <f t="shared" si="13"/>
        <v>8.4714776632302407</v>
      </c>
      <c r="K29" s="163">
        <f t="shared" si="14"/>
        <v>-2606</v>
      </c>
      <c r="L29" s="163">
        <f t="shared" si="15"/>
        <v>24652</v>
      </c>
      <c r="M29" s="164">
        <f t="shared" si="12"/>
        <v>3.2190362512394606E-2</v>
      </c>
    </row>
    <row r="30" spans="1:25" x14ac:dyDescent="0.25">
      <c r="B30" s="162" t="s">
        <v>116</v>
      </c>
      <c r="C30" s="163">
        <v>10819</v>
      </c>
      <c r="D30" s="163">
        <v>4797</v>
      </c>
      <c r="E30" s="163">
        <v>10098</v>
      </c>
      <c r="F30" s="163">
        <v>11440</v>
      </c>
      <c r="G30" s="163">
        <v>11744</v>
      </c>
      <c r="H30" s="163">
        <v>9745</v>
      </c>
      <c r="I30" s="178">
        <f t="shared" si="16"/>
        <v>-0.1702145776566758</v>
      </c>
      <c r="J30" s="164">
        <f t="shared" si="13"/>
        <v>1.0314780070877632</v>
      </c>
      <c r="K30" s="163">
        <f t="shared" si="14"/>
        <v>-1999</v>
      </c>
      <c r="L30" s="163">
        <f t="shared" si="15"/>
        <v>4948</v>
      </c>
      <c r="M30" s="164">
        <f t="shared" si="12"/>
        <v>1.1381433955565106E-2</v>
      </c>
    </row>
    <row r="31" spans="1:25" x14ac:dyDescent="0.25">
      <c r="B31" s="162" t="s">
        <v>123</v>
      </c>
      <c r="C31" s="163">
        <v>10228</v>
      </c>
      <c r="D31" s="163">
        <v>308</v>
      </c>
      <c r="E31" s="163">
        <v>12728</v>
      </c>
      <c r="F31" s="163">
        <v>10714</v>
      </c>
      <c r="G31" s="163">
        <v>11346</v>
      </c>
      <c r="H31" s="163">
        <v>10353</v>
      </c>
      <c r="I31" s="178">
        <f t="shared" si="16"/>
        <v>-8.751983077736647E-2</v>
      </c>
      <c r="J31" s="164">
        <f t="shared" si="13"/>
        <v>32.613636363636367</v>
      </c>
      <c r="K31" s="163">
        <f t="shared" si="14"/>
        <v>-993</v>
      </c>
      <c r="L31" s="163">
        <f t="shared" si="15"/>
        <v>10045</v>
      </c>
      <c r="M31" s="164">
        <f t="shared" si="12"/>
        <v>1.2091532656948747E-2</v>
      </c>
    </row>
    <row r="32" spans="1:25" x14ac:dyDescent="0.25">
      <c r="B32" s="162" t="s">
        <v>119</v>
      </c>
      <c r="C32" s="163">
        <v>13381</v>
      </c>
      <c r="D32" s="163">
        <v>811</v>
      </c>
      <c r="E32" s="163">
        <v>15006</v>
      </c>
      <c r="F32" s="163">
        <v>13623</v>
      </c>
      <c r="G32" s="163">
        <v>13291</v>
      </c>
      <c r="H32" s="163">
        <v>12932</v>
      </c>
      <c r="I32" s="178">
        <f t="shared" si="16"/>
        <v>-2.7010759160334019E-2</v>
      </c>
      <c r="J32" s="164">
        <f t="shared" si="13"/>
        <v>14.945745992601726</v>
      </c>
      <c r="K32" s="163">
        <f t="shared" si="14"/>
        <v>-359</v>
      </c>
      <c r="L32" s="163">
        <f t="shared" si="15"/>
        <v>12121</v>
      </c>
      <c r="M32" s="164">
        <f t="shared" si="12"/>
        <v>1.510361251035074E-2</v>
      </c>
    </row>
    <row r="33" spans="2:13" x14ac:dyDescent="0.25">
      <c r="B33" s="162" t="s">
        <v>128</v>
      </c>
      <c r="C33" s="163">
        <v>9559</v>
      </c>
      <c r="D33" s="163">
        <v>54</v>
      </c>
      <c r="E33" s="163">
        <v>5900</v>
      </c>
      <c r="F33" s="163">
        <v>8515</v>
      </c>
      <c r="G33" s="163">
        <v>7022</v>
      </c>
      <c r="H33" s="163">
        <v>6195</v>
      </c>
      <c r="I33" s="178">
        <f t="shared" si="16"/>
        <v>-0.11777271432640268</v>
      </c>
      <c r="J33" s="164">
        <f t="shared" si="13"/>
        <v>113.72222222222223</v>
      </c>
      <c r="K33" s="163">
        <f t="shared" si="14"/>
        <v>-827</v>
      </c>
      <c r="L33" s="163">
        <f t="shared" si="15"/>
        <v>6141</v>
      </c>
      <c r="M33" s="164">
        <f t="shared" si="12"/>
        <v>7.2352984458415428E-3</v>
      </c>
    </row>
    <row r="34" spans="2:13" x14ac:dyDescent="0.25">
      <c r="B34" s="162" t="s">
        <v>131</v>
      </c>
      <c r="C34" s="163">
        <v>11060</v>
      </c>
      <c r="D34" s="163">
        <v>146</v>
      </c>
      <c r="E34" s="163">
        <v>3622</v>
      </c>
      <c r="F34" s="163">
        <v>8102</v>
      </c>
      <c r="G34" s="163">
        <v>7639</v>
      </c>
      <c r="H34" s="163">
        <v>6250</v>
      </c>
      <c r="I34" s="178">
        <f t="shared" si="16"/>
        <v>-0.18183008247152765</v>
      </c>
      <c r="J34" s="164">
        <f t="shared" si="13"/>
        <v>41.80821917808219</v>
      </c>
      <c r="K34" s="163">
        <f t="shared" si="14"/>
        <v>-1389</v>
      </c>
      <c r="L34" s="163">
        <f t="shared" si="15"/>
        <v>6104</v>
      </c>
      <c r="M34" s="164">
        <f t="shared" si="12"/>
        <v>7.299534348104866E-3</v>
      </c>
    </row>
    <row r="35" spans="2:13" x14ac:dyDescent="0.25">
      <c r="B35" s="167" t="s">
        <v>145</v>
      </c>
      <c r="C35" s="168">
        <f t="shared" ref="C35" si="17">C27-SUM(C28:C34)</f>
        <v>61132</v>
      </c>
      <c r="D35" s="168">
        <f t="shared" ref="D35:E35" si="18">D27-SUM(D28:D34)</f>
        <v>9991</v>
      </c>
      <c r="E35" s="168">
        <f t="shared" si="18"/>
        <v>53137</v>
      </c>
      <c r="F35" s="168">
        <f t="shared" ref="F35:H35" si="19">F27-SUM(F28:F34)</f>
        <v>68910</v>
      </c>
      <c r="G35" s="168">
        <f t="shared" si="19"/>
        <v>76369</v>
      </c>
      <c r="H35" s="168">
        <f t="shared" si="19"/>
        <v>74263</v>
      </c>
      <c r="I35" s="179">
        <f t="shared" si="16"/>
        <v>-2.7576634498291175E-2</v>
      </c>
      <c r="J35" s="169">
        <f t="shared" si="13"/>
        <v>6.4329896907216497</v>
      </c>
      <c r="K35" s="168">
        <f>H35-G35</f>
        <v>-2106</v>
      </c>
      <c r="L35" s="168">
        <f t="shared" si="15"/>
        <v>64272</v>
      </c>
      <c r="M35" s="169">
        <f t="shared" si="12"/>
        <v>8.6733651086929861E-2</v>
      </c>
    </row>
    <row r="36" spans="2:13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3"/>
      <c r="L36" s="152"/>
      <c r="M36" s="152"/>
    </row>
    <row r="37" spans="2:13" x14ac:dyDescent="0.25">
      <c r="B37" s="155" t="s">
        <v>68</v>
      </c>
      <c r="C37" s="175">
        <v>208077</v>
      </c>
      <c r="D37" s="175">
        <v>18141</v>
      </c>
      <c r="E37" s="175">
        <v>161096</v>
      </c>
      <c r="F37" s="175">
        <v>204300</v>
      </c>
      <c r="G37" s="175">
        <v>214407</v>
      </c>
      <c r="H37" s="175">
        <v>223777</v>
      </c>
      <c r="I37" s="176">
        <f>IFERROR(H37/G37-1,"-")</f>
        <v>4.3701931373509195E-2</v>
      </c>
      <c r="J37" s="176">
        <f>IFERROR(H37/D37-1,"-")</f>
        <v>11.335428035940687</v>
      </c>
      <c r="K37" s="175">
        <f>H37-G37</f>
        <v>9370</v>
      </c>
      <c r="L37" s="175">
        <f>H37-D37</f>
        <v>205636</v>
      </c>
      <c r="M37" s="176">
        <f t="shared" ref="M37:M49" si="20">H37/H$9</f>
        <v>0.26135486365053801</v>
      </c>
    </row>
    <row r="38" spans="2:13" x14ac:dyDescent="0.25">
      <c r="B38" s="158" t="s">
        <v>97</v>
      </c>
      <c r="C38" s="159">
        <v>11817</v>
      </c>
      <c r="D38" s="159">
        <v>4876</v>
      </c>
      <c r="E38" s="159">
        <v>10089</v>
      </c>
      <c r="F38" s="159">
        <v>9914</v>
      </c>
      <c r="G38" s="159">
        <v>9334</v>
      </c>
      <c r="H38" s="159">
        <v>11165</v>
      </c>
      <c r="I38" s="177">
        <f>IFERROR(H38/G38-1,"-")</f>
        <v>0.1961645596743089</v>
      </c>
      <c r="J38" s="160">
        <f t="shared" ref="J38:J49" si="21">IFERROR(H38/D38-1,"-")</f>
        <v>1.2897867104183756</v>
      </c>
      <c r="K38" s="159">
        <f t="shared" ref="K38:K48" si="22">H38-G38</f>
        <v>1831</v>
      </c>
      <c r="L38" s="159">
        <f t="shared" ref="L38:L49" si="23">H38-D38</f>
        <v>6289</v>
      </c>
      <c r="M38" s="160">
        <f t="shared" si="20"/>
        <v>1.3039888159454532E-2</v>
      </c>
    </row>
    <row r="39" spans="2:13" x14ac:dyDescent="0.25">
      <c r="B39" s="162" t="s">
        <v>103</v>
      </c>
      <c r="C39" s="163">
        <v>4215</v>
      </c>
      <c r="D39" s="163">
        <v>3859</v>
      </c>
      <c r="E39" s="163">
        <v>4037</v>
      </c>
      <c r="F39" s="163">
        <v>2819</v>
      </c>
      <c r="G39" s="163">
        <v>2939</v>
      </c>
      <c r="H39" s="163">
        <v>3858</v>
      </c>
      <c r="I39" s="178">
        <f>IFERROR(H39/G39-1,"-")</f>
        <v>0.31269139162980597</v>
      </c>
      <c r="J39" s="164">
        <f t="shared" si="21"/>
        <v>-2.5913449080072759E-4</v>
      </c>
      <c r="K39" s="163">
        <f t="shared" si="22"/>
        <v>919</v>
      </c>
      <c r="L39" s="163">
        <f t="shared" si="23"/>
        <v>-1</v>
      </c>
      <c r="M39" s="164">
        <f t="shared" si="20"/>
        <v>4.5058565623981714E-3</v>
      </c>
    </row>
    <row r="40" spans="2:13" x14ac:dyDescent="0.25">
      <c r="B40" s="162" t="s">
        <v>100</v>
      </c>
      <c r="C40" s="163">
        <v>7602</v>
      </c>
      <c r="D40" s="163">
        <v>1017</v>
      </c>
      <c r="E40" s="163">
        <v>6052</v>
      </c>
      <c r="F40" s="163">
        <v>7095</v>
      </c>
      <c r="G40" s="163">
        <v>6395</v>
      </c>
      <c r="H40" s="163">
        <v>7307</v>
      </c>
      <c r="I40" s="178">
        <f>IFERROR(H40/G40-1,"-")</f>
        <v>0.14261141516810016</v>
      </c>
      <c r="J40" s="164">
        <f t="shared" si="21"/>
        <v>6.184857423795477</v>
      </c>
      <c r="K40" s="163">
        <f t="shared" si="22"/>
        <v>912</v>
      </c>
      <c r="L40" s="163">
        <f t="shared" si="23"/>
        <v>6290</v>
      </c>
      <c r="M40" s="164">
        <f t="shared" si="20"/>
        <v>8.5340315970563602E-3</v>
      </c>
    </row>
    <row r="41" spans="2:13" x14ac:dyDescent="0.25">
      <c r="B41" s="158" t="s">
        <v>107</v>
      </c>
      <c r="C41" s="159">
        <v>196260</v>
      </c>
      <c r="D41" s="159">
        <v>13265</v>
      </c>
      <c r="E41" s="159">
        <v>151007</v>
      </c>
      <c r="F41" s="159">
        <v>194386</v>
      </c>
      <c r="G41" s="159">
        <v>205073</v>
      </c>
      <c r="H41" s="159">
        <v>212612</v>
      </c>
      <c r="I41" s="177">
        <f>IFERROR(H41/G41-1,"-")</f>
        <v>3.6762518712848635E-2</v>
      </c>
      <c r="J41" s="160">
        <f t="shared" si="21"/>
        <v>15.02804372408594</v>
      </c>
      <c r="K41" s="159">
        <f t="shared" si="22"/>
        <v>7539</v>
      </c>
      <c r="L41" s="159">
        <f t="shared" si="23"/>
        <v>199347</v>
      </c>
      <c r="M41" s="160">
        <f t="shared" si="20"/>
        <v>0.24831497549108347</v>
      </c>
    </row>
    <row r="42" spans="2:13" x14ac:dyDescent="0.25">
      <c r="B42" s="162" t="s">
        <v>110</v>
      </c>
      <c r="C42" s="163">
        <v>87078</v>
      </c>
      <c r="D42" s="163">
        <v>741</v>
      </c>
      <c r="E42" s="163">
        <v>56455</v>
      </c>
      <c r="F42" s="163">
        <v>79784</v>
      </c>
      <c r="G42" s="163">
        <v>87867</v>
      </c>
      <c r="H42" s="163">
        <v>92833</v>
      </c>
      <c r="I42" s="178">
        <f t="shared" ref="I42:I49" si="24">IFERROR(H42/G42-1,"-")</f>
        <v>5.6517236277555893E-2</v>
      </c>
      <c r="J42" s="164">
        <f t="shared" si="21"/>
        <v>124.28070175438596</v>
      </c>
      <c r="K42" s="163">
        <f t="shared" si="22"/>
        <v>4966</v>
      </c>
      <c r="L42" s="163">
        <f t="shared" si="23"/>
        <v>92092</v>
      </c>
      <c r="M42" s="164">
        <f t="shared" si="20"/>
        <v>0.10842202754201904</v>
      </c>
    </row>
    <row r="43" spans="2:13" x14ac:dyDescent="0.25">
      <c r="B43" s="162" t="s">
        <v>113</v>
      </c>
      <c r="C43" s="163">
        <v>9334</v>
      </c>
      <c r="D43" s="163">
        <v>1123</v>
      </c>
      <c r="E43" s="163">
        <v>6264</v>
      </c>
      <c r="F43" s="163">
        <v>8938</v>
      </c>
      <c r="G43" s="163">
        <v>8894</v>
      </c>
      <c r="H43" s="163">
        <v>8687</v>
      </c>
      <c r="I43" s="178">
        <f t="shared" si="24"/>
        <v>-2.3274117382505066E-2</v>
      </c>
      <c r="J43" s="164">
        <f t="shared" si="21"/>
        <v>6.7355298308103295</v>
      </c>
      <c r="K43" s="163">
        <f t="shared" si="22"/>
        <v>-207</v>
      </c>
      <c r="L43" s="163">
        <f t="shared" si="23"/>
        <v>7564</v>
      </c>
      <c r="M43" s="164">
        <f t="shared" si="20"/>
        <v>1.0145768781117915E-2</v>
      </c>
    </row>
    <row r="44" spans="2:13" x14ac:dyDescent="0.25">
      <c r="B44" s="162" t="s">
        <v>116</v>
      </c>
      <c r="C44" s="163">
        <v>5055</v>
      </c>
      <c r="D44" s="163">
        <v>2127</v>
      </c>
      <c r="E44" s="163">
        <v>4461</v>
      </c>
      <c r="F44" s="163">
        <v>5055</v>
      </c>
      <c r="G44" s="163">
        <v>5063</v>
      </c>
      <c r="H44" s="163">
        <v>5640</v>
      </c>
      <c r="I44" s="178">
        <f t="shared" si="24"/>
        <v>0.11396405293304368</v>
      </c>
      <c r="J44" s="164">
        <f t="shared" si="21"/>
        <v>1.6516220028208743</v>
      </c>
      <c r="K44" s="163">
        <f t="shared" si="22"/>
        <v>577</v>
      </c>
      <c r="L44" s="163">
        <f t="shared" si="23"/>
        <v>3513</v>
      </c>
      <c r="M44" s="164">
        <f t="shared" si="20"/>
        <v>6.5870997957298309E-3</v>
      </c>
    </row>
    <row r="45" spans="2:13" x14ac:dyDescent="0.25">
      <c r="B45" s="162" t="s">
        <v>123</v>
      </c>
      <c r="C45" s="163">
        <v>8767</v>
      </c>
      <c r="D45" s="163">
        <v>345</v>
      </c>
      <c r="E45" s="163">
        <v>8653</v>
      </c>
      <c r="F45" s="163">
        <v>8751</v>
      </c>
      <c r="G45" s="163">
        <v>9171</v>
      </c>
      <c r="H45" s="163">
        <v>8618</v>
      </c>
      <c r="I45" s="178">
        <f t="shared" si="24"/>
        <v>-6.0298767855195723E-2</v>
      </c>
      <c r="J45" s="164">
        <f t="shared" si="21"/>
        <v>23.979710144927537</v>
      </c>
      <c r="K45" s="163">
        <f t="shared" si="22"/>
        <v>-553</v>
      </c>
      <c r="L45" s="163">
        <f t="shared" si="23"/>
        <v>8273</v>
      </c>
      <c r="M45" s="164">
        <f t="shared" si="20"/>
        <v>1.0065181921914837E-2</v>
      </c>
    </row>
    <row r="46" spans="2:13" x14ac:dyDescent="0.25">
      <c r="B46" s="162" t="s">
        <v>119</v>
      </c>
      <c r="C46" s="163">
        <v>7683</v>
      </c>
      <c r="D46" s="163">
        <v>343</v>
      </c>
      <c r="E46" s="163">
        <v>5798</v>
      </c>
      <c r="F46" s="163">
        <v>7277</v>
      </c>
      <c r="G46" s="163">
        <v>8085</v>
      </c>
      <c r="H46" s="163">
        <v>6107</v>
      </c>
      <c r="I46" s="178">
        <f t="shared" si="24"/>
        <v>-0.24465058750773039</v>
      </c>
      <c r="J46" s="164">
        <f t="shared" si="21"/>
        <v>16.804664723032069</v>
      </c>
      <c r="K46" s="163">
        <f t="shared" si="22"/>
        <v>-1978</v>
      </c>
      <c r="L46" s="163">
        <f t="shared" si="23"/>
        <v>5764</v>
      </c>
      <c r="M46" s="164">
        <f t="shared" si="20"/>
        <v>7.1325210022202268E-3</v>
      </c>
    </row>
    <row r="47" spans="2:13" x14ac:dyDescent="0.25">
      <c r="B47" s="162" t="s">
        <v>128</v>
      </c>
      <c r="C47" s="163">
        <v>7906</v>
      </c>
      <c r="D47" s="163">
        <v>106</v>
      </c>
      <c r="E47" s="163">
        <v>6783</v>
      </c>
      <c r="F47" s="163">
        <v>8031</v>
      </c>
      <c r="G47" s="163">
        <v>7200</v>
      </c>
      <c r="H47" s="163">
        <v>6722</v>
      </c>
      <c r="I47" s="178">
        <f t="shared" si="24"/>
        <v>-6.6388888888888942E-2</v>
      </c>
      <c r="J47" s="164">
        <f t="shared" si="21"/>
        <v>62.415094339622641</v>
      </c>
      <c r="K47" s="163">
        <f t="shared" si="22"/>
        <v>-478</v>
      </c>
      <c r="L47" s="163">
        <f t="shared" si="23"/>
        <v>6616</v>
      </c>
      <c r="M47" s="164">
        <f t="shared" si="20"/>
        <v>7.8507951820737457E-3</v>
      </c>
    </row>
    <row r="48" spans="2:13" x14ac:dyDescent="0.25">
      <c r="B48" s="162" t="s">
        <v>131</v>
      </c>
      <c r="C48" s="163">
        <v>13085</v>
      </c>
      <c r="D48" s="163">
        <v>919</v>
      </c>
      <c r="E48" s="163">
        <v>6380</v>
      </c>
      <c r="F48" s="163">
        <v>8235</v>
      </c>
      <c r="G48" s="163">
        <v>8955</v>
      </c>
      <c r="H48" s="163">
        <v>6774</v>
      </c>
      <c r="I48" s="178">
        <f t="shared" si="24"/>
        <v>-0.24355108877721943</v>
      </c>
      <c r="J48" s="164">
        <f t="shared" si="21"/>
        <v>6.3710554951033735</v>
      </c>
      <c r="K48" s="163">
        <f t="shared" si="22"/>
        <v>-2181</v>
      </c>
      <c r="L48" s="163">
        <f t="shared" si="23"/>
        <v>5855</v>
      </c>
      <c r="M48" s="164">
        <f t="shared" si="20"/>
        <v>7.9115273078499779E-3</v>
      </c>
    </row>
    <row r="49" spans="2:13" x14ac:dyDescent="0.25">
      <c r="B49" s="167" t="s">
        <v>145</v>
      </c>
      <c r="C49" s="168">
        <f t="shared" ref="C49" si="25">C41-SUM(C42:C48)</f>
        <v>57352</v>
      </c>
      <c r="D49" s="168">
        <f t="shared" ref="D49:E49" si="26">D41-SUM(D42:D48)</f>
        <v>7561</v>
      </c>
      <c r="E49" s="168">
        <f t="shared" si="26"/>
        <v>56213</v>
      </c>
      <c r="F49" s="168">
        <f t="shared" ref="F49:H49" si="27">F41-SUM(F42:F48)</f>
        <v>68315</v>
      </c>
      <c r="G49" s="168">
        <f t="shared" si="27"/>
        <v>69838</v>
      </c>
      <c r="H49" s="168">
        <f t="shared" si="27"/>
        <v>77231</v>
      </c>
      <c r="I49" s="179">
        <f t="shared" si="24"/>
        <v>0.10585927432057041</v>
      </c>
      <c r="J49" s="169">
        <f t="shared" si="21"/>
        <v>9.2143896310011897</v>
      </c>
      <c r="K49" s="168">
        <f>H49-G49</f>
        <v>7393</v>
      </c>
      <c r="L49" s="168">
        <f t="shared" si="23"/>
        <v>69670</v>
      </c>
      <c r="M49" s="169">
        <f t="shared" si="20"/>
        <v>9.0200053958157903E-2</v>
      </c>
    </row>
    <row r="50" spans="2:13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3"/>
      <c r="L50" s="152"/>
      <c r="M50" s="152"/>
    </row>
    <row r="51" spans="2:13" x14ac:dyDescent="0.25">
      <c r="B51" s="155" t="s">
        <v>68</v>
      </c>
      <c r="C51" s="175">
        <v>8406</v>
      </c>
      <c r="D51" s="175">
        <v>931</v>
      </c>
      <c r="E51" s="175">
        <v>5352</v>
      </c>
      <c r="F51" s="175">
        <v>11430</v>
      </c>
      <c r="G51" s="175">
        <v>9247</v>
      </c>
      <c r="H51" s="175">
        <v>8589</v>
      </c>
      <c r="I51" s="176">
        <f>IFERROR(H51/G51-1,"-")</f>
        <v>-7.1158213474640464E-2</v>
      </c>
      <c r="J51" s="176">
        <f>IFERROR(H51/D51-1,"-")</f>
        <v>8.2255639097744364</v>
      </c>
      <c r="K51" s="175">
        <f>H51-G51</f>
        <v>-658</v>
      </c>
      <c r="L51" s="175">
        <f>H51-D51</f>
        <v>7658</v>
      </c>
      <c r="M51" s="176">
        <f t="shared" ref="M51:M63" si="28">H51/H$9</f>
        <v>1.003131208253963E-2</v>
      </c>
    </row>
    <row r="52" spans="2:13" x14ac:dyDescent="0.25">
      <c r="B52" s="158" t="s">
        <v>97</v>
      </c>
      <c r="C52" s="159">
        <v>883</v>
      </c>
      <c r="D52" s="159">
        <v>142</v>
      </c>
      <c r="E52" s="159">
        <v>280</v>
      </c>
      <c r="F52" s="159">
        <v>5084</v>
      </c>
      <c r="G52" s="159">
        <v>1520</v>
      </c>
      <c r="H52" s="159">
        <v>1473</v>
      </c>
      <c r="I52" s="177">
        <f>IFERROR(H52/G52-1,"-")</f>
        <v>-3.092105263157896E-2</v>
      </c>
      <c r="J52" s="160">
        <f t="shared" ref="J52:J63" si="29">IFERROR(H52/D52-1,"-")</f>
        <v>9.373239436619718</v>
      </c>
      <c r="K52" s="159">
        <f t="shared" ref="K52:K62" si="30">H52-G52</f>
        <v>-47</v>
      </c>
      <c r="L52" s="159">
        <f t="shared" ref="L52:L63" si="31">H52-D52</f>
        <v>1331</v>
      </c>
      <c r="M52" s="160">
        <f t="shared" si="28"/>
        <v>1.7203542551613548E-3</v>
      </c>
    </row>
    <row r="53" spans="2:13" x14ac:dyDescent="0.25">
      <c r="B53" s="162" t="s">
        <v>103</v>
      </c>
      <c r="C53" s="163">
        <v>404</v>
      </c>
      <c r="D53" s="163">
        <v>68</v>
      </c>
      <c r="E53" s="163">
        <v>64</v>
      </c>
      <c r="F53" s="163">
        <v>3888</v>
      </c>
      <c r="G53" s="163">
        <v>649</v>
      </c>
      <c r="H53" s="163">
        <v>758</v>
      </c>
      <c r="I53" s="178">
        <f>IFERROR(H53/G53-1,"-")</f>
        <v>0.16795069337442214</v>
      </c>
      <c r="J53" s="164">
        <f t="shared" si="29"/>
        <v>10.147058823529411</v>
      </c>
      <c r="K53" s="163">
        <f t="shared" si="30"/>
        <v>109</v>
      </c>
      <c r="L53" s="163">
        <f t="shared" si="31"/>
        <v>690</v>
      </c>
      <c r="M53" s="164">
        <f t="shared" si="28"/>
        <v>8.852875257381581E-4</v>
      </c>
    </row>
    <row r="54" spans="2:13" x14ac:dyDescent="0.25">
      <c r="B54" s="162" t="s">
        <v>100</v>
      </c>
      <c r="C54" s="163">
        <v>479</v>
      </c>
      <c r="D54" s="163">
        <v>74</v>
      </c>
      <c r="E54" s="163">
        <v>216</v>
      </c>
      <c r="F54" s="163">
        <v>1196</v>
      </c>
      <c r="G54" s="163">
        <v>871</v>
      </c>
      <c r="H54" s="163">
        <v>715</v>
      </c>
      <c r="I54" s="178">
        <f>IFERROR(H54/G54-1,"-")</f>
        <v>-0.17910447761194026</v>
      </c>
      <c r="J54" s="164">
        <f t="shared" si="29"/>
        <v>8.6621621621621614</v>
      </c>
      <c r="K54" s="163">
        <f t="shared" si="30"/>
        <v>-156</v>
      </c>
      <c r="L54" s="163">
        <f t="shared" si="31"/>
        <v>641</v>
      </c>
      <c r="M54" s="164">
        <f t="shared" si="28"/>
        <v>8.3506672942319663E-4</v>
      </c>
    </row>
    <row r="55" spans="2:13" x14ac:dyDescent="0.25">
      <c r="B55" s="158" t="s">
        <v>107</v>
      </c>
      <c r="C55" s="159">
        <v>7523</v>
      </c>
      <c r="D55" s="159">
        <v>789</v>
      </c>
      <c r="E55" s="159">
        <v>5072</v>
      </c>
      <c r="F55" s="159">
        <v>6346</v>
      </c>
      <c r="G55" s="159">
        <v>7727</v>
      </c>
      <c r="H55" s="159">
        <v>7116</v>
      </c>
      <c r="I55" s="177">
        <f>IFERROR(H55/G55-1,"-")</f>
        <v>-7.9073379060437432E-2</v>
      </c>
      <c r="J55" s="160">
        <f t="shared" si="29"/>
        <v>8.0190114068441058</v>
      </c>
      <c r="K55" s="159">
        <f t="shared" si="30"/>
        <v>-611</v>
      </c>
      <c r="L55" s="159">
        <f t="shared" si="31"/>
        <v>6327</v>
      </c>
      <c r="M55" s="160">
        <f t="shared" si="28"/>
        <v>8.310957827378276E-3</v>
      </c>
    </row>
    <row r="56" spans="2:13" x14ac:dyDescent="0.25">
      <c r="B56" s="162" t="s">
        <v>110</v>
      </c>
      <c r="C56" s="163">
        <v>2052</v>
      </c>
      <c r="D56" s="163">
        <v>22</v>
      </c>
      <c r="E56" s="163">
        <v>1594</v>
      </c>
      <c r="F56" s="163">
        <v>1766</v>
      </c>
      <c r="G56" s="163">
        <v>1959</v>
      </c>
      <c r="H56" s="163">
        <v>2285</v>
      </c>
      <c r="I56" s="178">
        <f t="shared" ref="I56:I63" si="32">IFERROR(H56/G56-1,"-")</f>
        <v>0.16641143440530892</v>
      </c>
      <c r="J56" s="164">
        <f t="shared" si="29"/>
        <v>102.86363636363636</v>
      </c>
      <c r="K56" s="163">
        <f t="shared" si="30"/>
        <v>326</v>
      </c>
      <c r="L56" s="163">
        <f t="shared" si="31"/>
        <v>2263</v>
      </c>
      <c r="M56" s="164">
        <f t="shared" si="28"/>
        <v>2.6687097576671391E-3</v>
      </c>
    </row>
    <row r="57" spans="2:13" x14ac:dyDescent="0.25">
      <c r="B57" s="162" t="s">
        <v>113</v>
      </c>
      <c r="C57" s="163">
        <v>2058</v>
      </c>
      <c r="D57" s="163">
        <v>342</v>
      </c>
      <c r="E57" s="163">
        <v>1373</v>
      </c>
      <c r="F57" s="163">
        <v>1128</v>
      </c>
      <c r="G57" s="163">
        <v>1824</v>
      </c>
      <c r="H57" s="163">
        <v>1601</v>
      </c>
      <c r="I57" s="178">
        <f t="shared" si="32"/>
        <v>-0.12225877192982459</v>
      </c>
      <c r="J57" s="164">
        <f t="shared" si="29"/>
        <v>3.6812865497076022</v>
      </c>
      <c r="K57" s="163">
        <f t="shared" si="30"/>
        <v>-223</v>
      </c>
      <c r="L57" s="163">
        <f t="shared" si="31"/>
        <v>1259</v>
      </c>
      <c r="M57" s="164">
        <f t="shared" si="28"/>
        <v>1.8698487186105423E-3</v>
      </c>
    </row>
    <row r="58" spans="2:13" x14ac:dyDescent="0.25">
      <c r="B58" s="162" t="s">
        <v>116</v>
      </c>
      <c r="C58" s="163">
        <v>419</v>
      </c>
      <c r="D58" s="163">
        <v>71</v>
      </c>
      <c r="E58" s="163">
        <v>250</v>
      </c>
      <c r="F58" s="163">
        <v>636</v>
      </c>
      <c r="G58" s="163">
        <v>572</v>
      </c>
      <c r="H58" s="163">
        <v>395</v>
      </c>
      <c r="I58" s="178">
        <f t="shared" si="32"/>
        <v>-0.30944055944055948</v>
      </c>
      <c r="J58" s="164">
        <f t="shared" si="29"/>
        <v>4.563380281690141</v>
      </c>
      <c r="K58" s="163">
        <f t="shared" si="30"/>
        <v>-177</v>
      </c>
      <c r="L58" s="163">
        <f t="shared" si="31"/>
        <v>324</v>
      </c>
      <c r="M58" s="164">
        <f t="shared" si="28"/>
        <v>4.6133057080022753E-4</v>
      </c>
    </row>
    <row r="59" spans="2:13" x14ac:dyDescent="0.25">
      <c r="B59" s="162" t="s">
        <v>123</v>
      </c>
      <c r="C59" s="163">
        <v>213</v>
      </c>
      <c r="D59" s="163">
        <v>17</v>
      </c>
      <c r="E59" s="163">
        <v>207</v>
      </c>
      <c r="F59" s="163">
        <v>155</v>
      </c>
      <c r="G59" s="163">
        <v>288</v>
      </c>
      <c r="H59" s="163">
        <v>240</v>
      </c>
      <c r="I59" s="178">
        <f t="shared" si="32"/>
        <v>-0.16666666666666663</v>
      </c>
      <c r="J59" s="164">
        <f t="shared" si="29"/>
        <v>13.117647058823529</v>
      </c>
      <c r="K59" s="163">
        <f t="shared" si="30"/>
        <v>-48</v>
      </c>
      <c r="L59" s="163">
        <f t="shared" si="31"/>
        <v>223</v>
      </c>
      <c r="M59" s="164">
        <f t="shared" si="28"/>
        <v>2.8030211896722682E-4</v>
      </c>
    </row>
    <row r="60" spans="2:13" x14ac:dyDescent="0.25">
      <c r="B60" s="162" t="s">
        <v>119</v>
      </c>
      <c r="C60" s="163">
        <v>174</v>
      </c>
      <c r="D60" s="163">
        <v>21</v>
      </c>
      <c r="E60" s="163">
        <v>195</v>
      </c>
      <c r="F60" s="163">
        <v>142</v>
      </c>
      <c r="G60" s="163">
        <v>253</v>
      </c>
      <c r="H60" s="163">
        <v>233</v>
      </c>
      <c r="I60" s="178">
        <f t="shared" si="32"/>
        <v>-7.9051383399209474E-2</v>
      </c>
      <c r="J60" s="164">
        <f t="shared" si="29"/>
        <v>10.095238095238095</v>
      </c>
      <c r="K60" s="163">
        <f t="shared" si="30"/>
        <v>-20</v>
      </c>
      <c r="L60" s="163">
        <f t="shared" si="31"/>
        <v>212</v>
      </c>
      <c r="M60" s="164">
        <f t="shared" si="28"/>
        <v>2.7212664049734942E-4</v>
      </c>
    </row>
    <row r="61" spans="2:13" x14ac:dyDescent="0.25">
      <c r="B61" s="162" t="s">
        <v>128</v>
      </c>
      <c r="C61" s="163">
        <v>113</v>
      </c>
      <c r="D61" s="163">
        <v>3</v>
      </c>
      <c r="E61" s="163">
        <v>24</v>
      </c>
      <c r="F61" s="163">
        <v>99</v>
      </c>
      <c r="G61" s="163">
        <v>57</v>
      </c>
      <c r="H61" s="163">
        <v>114</v>
      </c>
      <c r="I61" s="178">
        <f t="shared" si="32"/>
        <v>1</v>
      </c>
      <c r="J61" s="164">
        <f t="shared" si="29"/>
        <v>37</v>
      </c>
      <c r="K61" s="163">
        <f t="shared" si="30"/>
        <v>57</v>
      </c>
      <c r="L61" s="163">
        <f t="shared" si="31"/>
        <v>111</v>
      </c>
      <c r="M61" s="164">
        <f t="shared" si="28"/>
        <v>1.3314350650943274E-4</v>
      </c>
    </row>
    <row r="62" spans="2:13" x14ac:dyDescent="0.25">
      <c r="B62" s="162" t="s">
        <v>131</v>
      </c>
      <c r="C62" s="163">
        <v>186</v>
      </c>
      <c r="D62" s="163">
        <v>2</v>
      </c>
      <c r="E62" s="163">
        <v>68</v>
      </c>
      <c r="F62" s="163">
        <v>95</v>
      </c>
      <c r="G62" s="163">
        <v>61</v>
      </c>
      <c r="H62" s="163">
        <v>74</v>
      </c>
      <c r="I62" s="178">
        <f t="shared" si="32"/>
        <v>0.21311475409836067</v>
      </c>
      <c r="J62" s="164">
        <f t="shared" si="29"/>
        <v>36</v>
      </c>
      <c r="K62" s="163">
        <f t="shared" si="30"/>
        <v>13</v>
      </c>
      <c r="L62" s="163">
        <f t="shared" si="31"/>
        <v>72</v>
      </c>
      <c r="M62" s="164">
        <f t="shared" si="28"/>
        <v>8.6426486681561603E-5</v>
      </c>
    </row>
    <row r="63" spans="2:13" x14ac:dyDescent="0.25">
      <c r="B63" s="167" t="s">
        <v>145</v>
      </c>
      <c r="C63" s="168">
        <f t="shared" ref="C63" si="33">C55-SUM(C56:C62)</f>
        <v>2308</v>
      </c>
      <c r="D63" s="168">
        <f t="shared" ref="D63:E63" si="34">D55-SUM(D56:D62)</f>
        <v>311</v>
      </c>
      <c r="E63" s="168">
        <f t="shared" si="34"/>
        <v>1361</v>
      </c>
      <c r="F63" s="168">
        <f t="shared" ref="F63:H63" si="35">F55-SUM(F56:F62)</f>
        <v>2325</v>
      </c>
      <c r="G63" s="168">
        <f t="shared" si="35"/>
        <v>2713</v>
      </c>
      <c r="H63" s="168">
        <f t="shared" si="35"/>
        <v>2174</v>
      </c>
      <c r="I63" s="179">
        <f t="shared" si="32"/>
        <v>-0.19867305565794324</v>
      </c>
      <c r="J63" s="169">
        <f t="shared" si="29"/>
        <v>5.990353697749196</v>
      </c>
      <c r="K63" s="168">
        <f>H63-G63</f>
        <v>-539</v>
      </c>
      <c r="L63" s="168">
        <f t="shared" si="31"/>
        <v>1863</v>
      </c>
      <c r="M63" s="169">
        <f t="shared" si="28"/>
        <v>2.5390700276447967E-3</v>
      </c>
    </row>
    <row r="64" spans="2:13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3"/>
      <c r="L64" s="152"/>
      <c r="M64" s="152"/>
    </row>
    <row r="65" spans="2:13" x14ac:dyDescent="0.25">
      <c r="B65" s="155" t="s">
        <v>68</v>
      </c>
      <c r="C65" s="175">
        <v>21496</v>
      </c>
      <c r="D65" s="175">
        <v>2751</v>
      </c>
      <c r="E65" s="175">
        <v>20293</v>
      </c>
      <c r="F65" s="175">
        <v>36336</v>
      </c>
      <c r="G65" s="175">
        <v>40248</v>
      </c>
      <c r="H65" s="175">
        <v>30561</v>
      </c>
      <c r="I65" s="176">
        <f>IFERROR(H65/G65-1,"-")</f>
        <v>-0.24068276684555756</v>
      </c>
      <c r="J65" s="176">
        <f>IFERROR(H65/D65-1,"-")</f>
        <v>10.109051254089422</v>
      </c>
      <c r="K65" s="175">
        <f>H65-G65</f>
        <v>-9687</v>
      </c>
      <c r="L65" s="175">
        <f>H65-D65</f>
        <v>27810</v>
      </c>
      <c r="M65" s="176">
        <f t="shared" ref="M65:M77" si="36">H65/H$9</f>
        <v>3.5692971073989249E-2</v>
      </c>
    </row>
    <row r="66" spans="2:13" x14ac:dyDescent="0.25">
      <c r="B66" s="158" t="s">
        <v>97</v>
      </c>
      <c r="C66" s="159">
        <v>5321</v>
      </c>
      <c r="D66" s="159">
        <v>1365</v>
      </c>
      <c r="E66" s="159">
        <v>4452</v>
      </c>
      <c r="F66" s="159">
        <v>5075</v>
      </c>
      <c r="G66" s="159">
        <v>6440</v>
      </c>
      <c r="H66" s="159">
        <v>4045</v>
      </c>
      <c r="I66" s="177">
        <f>IFERROR(H66/G66-1,"-")</f>
        <v>-0.37189440993788825</v>
      </c>
      <c r="J66" s="160">
        <f t="shared" ref="J66:J77" si="37">IFERROR(H66/D66-1,"-")</f>
        <v>1.9633699633699635</v>
      </c>
      <c r="K66" s="159">
        <f t="shared" ref="K66:K76" si="38">H66-G66</f>
        <v>-2395</v>
      </c>
      <c r="L66" s="159">
        <f t="shared" ref="L66:L77" si="39">H66-D66</f>
        <v>2680</v>
      </c>
      <c r="M66" s="160">
        <f t="shared" si="36"/>
        <v>4.724258630093469E-3</v>
      </c>
    </row>
    <row r="67" spans="2:13" x14ac:dyDescent="0.25">
      <c r="B67" s="162" t="s">
        <v>103</v>
      </c>
      <c r="C67" s="163">
        <v>2181</v>
      </c>
      <c r="D67" s="163">
        <v>1339</v>
      </c>
      <c r="E67" s="163">
        <v>2774</v>
      </c>
      <c r="F67" s="163">
        <v>4203</v>
      </c>
      <c r="G67" s="163">
        <v>3970</v>
      </c>
      <c r="H67" s="163">
        <v>1108</v>
      </c>
      <c r="I67" s="178">
        <f>IFERROR(H67/G67-1,"-")</f>
        <v>-0.72090680100755666</v>
      </c>
      <c r="J67" s="164">
        <f t="shared" si="37"/>
        <v>-0.17251680358476473</v>
      </c>
      <c r="K67" s="163">
        <f t="shared" si="38"/>
        <v>-2862</v>
      </c>
      <c r="L67" s="163">
        <f t="shared" si="39"/>
        <v>-231</v>
      </c>
      <c r="M67" s="164">
        <f t="shared" si="36"/>
        <v>1.2940614492320307E-3</v>
      </c>
    </row>
    <row r="68" spans="2:13" x14ac:dyDescent="0.25">
      <c r="B68" s="162" t="s">
        <v>100</v>
      </c>
      <c r="C68" s="163">
        <v>3140</v>
      </c>
      <c r="D68" s="163">
        <v>26</v>
      </c>
      <c r="E68" s="163">
        <v>1678</v>
      </c>
      <c r="F68" s="163">
        <v>872</v>
      </c>
      <c r="G68" s="163">
        <v>2470</v>
      </c>
      <c r="H68" s="163">
        <v>2937</v>
      </c>
      <c r="I68" s="178">
        <f>IFERROR(H68/G68-1,"-")</f>
        <v>0.18906882591093122</v>
      </c>
      <c r="J68" s="164">
        <f t="shared" si="37"/>
        <v>111.96153846153847</v>
      </c>
      <c r="K68" s="163">
        <f t="shared" si="38"/>
        <v>467</v>
      </c>
      <c r="L68" s="163">
        <f t="shared" si="39"/>
        <v>2911</v>
      </c>
      <c r="M68" s="164">
        <f t="shared" si="36"/>
        <v>3.4301971808614385E-3</v>
      </c>
    </row>
    <row r="69" spans="2:13" x14ac:dyDescent="0.25">
      <c r="B69" s="158" t="s">
        <v>107</v>
      </c>
      <c r="C69" s="159">
        <v>16175</v>
      </c>
      <c r="D69" s="159">
        <v>1386</v>
      </c>
      <c r="E69" s="159">
        <v>15841</v>
      </c>
      <c r="F69" s="159">
        <v>31261</v>
      </c>
      <c r="G69" s="159">
        <v>33808</v>
      </c>
      <c r="H69" s="159">
        <v>26516</v>
      </c>
      <c r="I69" s="177">
        <f>IFERROR(H69/G69-1,"-")</f>
        <v>-0.21568859441552291</v>
      </c>
      <c r="J69" s="160">
        <f t="shared" si="37"/>
        <v>18.131313131313131</v>
      </c>
      <c r="K69" s="159">
        <f t="shared" si="38"/>
        <v>-7292</v>
      </c>
      <c r="L69" s="159">
        <f t="shared" si="39"/>
        <v>25130</v>
      </c>
      <c r="M69" s="160">
        <f t="shared" si="36"/>
        <v>3.096871244389578E-2</v>
      </c>
    </row>
    <row r="70" spans="2:13" x14ac:dyDescent="0.25">
      <c r="B70" s="162" t="s">
        <v>110</v>
      </c>
      <c r="C70" s="163">
        <v>6284</v>
      </c>
      <c r="D70" s="163">
        <v>5</v>
      </c>
      <c r="E70" s="163">
        <v>4660</v>
      </c>
      <c r="F70" s="163">
        <v>10164</v>
      </c>
      <c r="G70" s="163">
        <v>13116</v>
      </c>
      <c r="H70" s="163">
        <v>11728</v>
      </c>
      <c r="I70" s="178">
        <f t="shared" ref="I70:I77" si="40">IFERROR(H70/G70-1,"-")</f>
        <v>-0.10582494663007014</v>
      </c>
      <c r="J70" s="164">
        <f t="shared" si="37"/>
        <v>2344.6</v>
      </c>
      <c r="K70" s="163">
        <f t="shared" si="38"/>
        <v>-1388</v>
      </c>
      <c r="L70" s="163">
        <f t="shared" si="39"/>
        <v>11723</v>
      </c>
      <c r="M70" s="164">
        <f t="shared" si="36"/>
        <v>1.3697430213531819E-2</v>
      </c>
    </row>
    <row r="71" spans="2:13" x14ac:dyDescent="0.25">
      <c r="B71" s="162" t="s">
        <v>113</v>
      </c>
      <c r="C71" s="163">
        <v>1707</v>
      </c>
      <c r="D71" s="163">
        <v>302</v>
      </c>
      <c r="E71" s="163">
        <v>1496</v>
      </c>
      <c r="F71" s="163">
        <v>1728</v>
      </c>
      <c r="G71" s="163">
        <v>2395</v>
      </c>
      <c r="H71" s="163">
        <v>2061</v>
      </c>
      <c r="I71" s="178">
        <f t="shared" si="40"/>
        <v>-0.1394572025052192</v>
      </c>
      <c r="J71" s="164">
        <f t="shared" si="37"/>
        <v>5.8245033112582778</v>
      </c>
      <c r="K71" s="163">
        <f t="shared" si="38"/>
        <v>-334</v>
      </c>
      <c r="L71" s="163">
        <f t="shared" si="39"/>
        <v>1759</v>
      </c>
      <c r="M71" s="164">
        <f t="shared" si="36"/>
        <v>2.4070944466310605E-3</v>
      </c>
    </row>
    <row r="72" spans="2:13" x14ac:dyDescent="0.25">
      <c r="B72" s="162" t="s">
        <v>116</v>
      </c>
      <c r="C72" s="163">
        <v>2301</v>
      </c>
      <c r="D72" s="163">
        <v>208</v>
      </c>
      <c r="E72" s="163">
        <v>1894</v>
      </c>
      <c r="F72" s="163">
        <v>4601</v>
      </c>
      <c r="G72" s="163">
        <v>3097</v>
      </c>
      <c r="H72" s="163">
        <v>1575</v>
      </c>
      <c r="I72" s="178">
        <f t="shared" si="40"/>
        <v>-0.49144333225702297</v>
      </c>
      <c r="J72" s="164">
        <f t="shared" si="37"/>
        <v>6.572115384615385</v>
      </c>
      <c r="K72" s="163">
        <f t="shared" si="38"/>
        <v>-1522</v>
      </c>
      <c r="L72" s="163">
        <f t="shared" si="39"/>
        <v>1367</v>
      </c>
      <c r="M72" s="164">
        <f t="shared" si="36"/>
        <v>1.8394826557224261E-3</v>
      </c>
    </row>
    <row r="73" spans="2:13" x14ac:dyDescent="0.25">
      <c r="B73" s="162" t="s">
        <v>123</v>
      </c>
      <c r="C73" s="163">
        <v>177</v>
      </c>
      <c r="D73" s="163">
        <v>2</v>
      </c>
      <c r="E73" s="163">
        <v>1047</v>
      </c>
      <c r="F73" s="163">
        <v>742</v>
      </c>
      <c r="G73" s="163">
        <v>1511</v>
      </c>
      <c r="H73" s="163">
        <v>1104</v>
      </c>
      <c r="I73" s="178">
        <f t="shared" si="40"/>
        <v>-0.26935804103242889</v>
      </c>
      <c r="J73" s="164">
        <f t="shared" si="37"/>
        <v>551</v>
      </c>
      <c r="K73" s="163">
        <f t="shared" si="38"/>
        <v>-407</v>
      </c>
      <c r="L73" s="163">
        <f t="shared" si="39"/>
        <v>1102</v>
      </c>
      <c r="M73" s="164">
        <f t="shared" si="36"/>
        <v>1.2893897472492435E-3</v>
      </c>
    </row>
    <row r="74" spans="2:13" x14ac:dyDescent="0.25">
      <c r="B74" s="162" t="s">
        <v>119</v>
      </c>
      <c r="C74" s="163">
        <v>379</v>
      </c>
      <c r="D74" s="163">
        <v>151</v>
      </c>
      <c r="E74" s="163">
        <v>421</v>
      </c>
      <c r="F74" s="163">
        <v>633</v>
      </c>
      <c r="G74" s="163">
        <v>753</v>
      </c>
      <c r="H74" s="163">
        <v>588</v>
      </c>
      <c r="I74" s="178">
        <f t="shared" si="40"/>
        <v>-0.21912350597609564</v>
      </c>
      <c r="J74" s="164">
        <f t="shared" si="37"/>
        <v>2.8940397350993377</v>
      </c>
      <c r="K74" s="163">
        <f t="shared" si="38"/>
        <v>-165</v>
      </c>
      <c r="L74" s="163">
        <f t="shared" si="39"/>
        <v>437</v>
      </c>
      <c r="M74" s="164">
        <f t="shared" si="36"/>
        <v>6.8674019146970579E-4</v>
      </c>
    </row>
    <row r="75" spans="2:13" x14ac:dyDescent="0.25">
      <c r="B75" s="162" t="s">
        <v>128</v>
      </c>
      <c r="C75" s="163">
        <v>624</v>
      </c>
      <c r="D75" s="163">
        <v>0</v>
      </c>
      <c r="E75" s="163">
        <v>696</v>
      </c>
      <c r="F75" s="163">
        <v>2353</v>
      </c>
      <c r="G75" s="163">
        <v>1065</v>
      </c>
      <c r="H75" s="163">
        <v>839</v>
      </c>
      <c r="I75" s="178">
        <f t="shared" si="40"/>
        <v>-0.21220657276995303</v>
      </c>
      <c r="J75" s="164" t="str">
        <f t="shared" si="37"/>
        <v>-</v>
      </c>
      <c r="K75" s="163">
        <f t="shared" si="38"/>
        <v>-226</v>
      </c>
      <c r="L75" s="163">
        <f t="shared" si="39"/>
        <v>839</v>
      </c>
      <c r="M75" s="164">
        <f t="shared" si="36"/>
        <v>9.7988949088959726E-4</v>
      </c>
    </row>
    <row r="76" spans="2:13" x14ac:dyDescent="0.25">
      <c r="B76" s="162" t="s">
        <v>131</v>
      </c>
      <c r="C76" s="163">
        <v>675</v>
      </c>
      <c r="D76" s="163">
        <v>0</v>
      </c>
      <c r="E76" s="163">
        <v>313</v>
      </c>
      <c r="F76" s="163">
        <v>528</v>
      </c>
      <c r="G76" s="163">
        <v>882</v>
      </c>
      <c r="H76" s="163">
        <v>1100</v>
      </c>
      <c r="I76" s="178">
        <f t="shared" si="40"/>
        <v>0.24716553287981857</v>
      </c>
      <c r="J76" s="164" t="str">
        <f t="shared" si="37"/>
        <v>-</v>
      </c>
      <c r="K76" s="163">
        <f t="shared" si="38"/>
        <v>218</v>
      </c>
      <c r="L76" s="163">
        <f t="shared" si="39"/>
        <v>1100</v>
      </c>
      <c r="M76" s="164">
        <f t="shared" si="36"/>
        <v>1.2847180452664564E-3</v>
      </c>
    </row>
    <row r="77" spans="2:13" x14ac:dyDescent="0.25">
      <c r="B77" s="167" t="s">
        <v>145</v>
      </c>
      <c r="C77" s="168">
        <f t="shared" ref="C77" si="41">C69-SUM(C70:C76)</f>
        <v>4028</v>
      </c>
      <c r="D77" s="168">
        <f t="shared" ref="D77:E77" si="42">D69-SUM(D70:D76)</f>
        <v>718</v>
      </c>
      <c r="E77" s="168">
        <f t="shared" si="42"/>
        <v>5314</v>
      </c>
      <c r="F77" s="168">
        <f t="shared" ref="F77:H77" si="43">F69-SUM(F70:F76)</f>
        <v>10512</v>
      </c>
      <c r="G77" s="168">
        <f t="shared" si="43"/>
        <v>10989</v>
      </c>
      <c r="H77" s="168">
        <f t="shared" si="43"/>
        <v>7521</v>
      </c>
      <c r="I77" s="179">
        <f t="shared" si="40"/>
        <v>-0.31558831558831557</v>
      </c>
      <c r="J77" s="169">
        <f t="shared" si="37"/>
        <v>9.4749303621169911</v>
      </c>
      <c r="K77" s="168">
        <f>H77-G77</f>
        <v>-3468</v>
      </c>
      <c r="L77" s="168">
        <f t="shared" si="39"/>
        <v>6803</v>
      </c>
      <c r="M77" s="169">
        <f t="shared" si="36"/>
        <v>8.7839676531354712E-3</v>
      </c>
    </row>
    <row r="78" spans="2:13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3"/>
      <c r="L78" s="152"/>
      <c r="M78" s="152"/>
    </row>
    <row r="79" spans="2:13" x14ac:dyDescent="0.25">
      <c r="B79" s="155" t="s">
        <v>68</v>
      </c>
      <c r="C79" s="175">
        <v>118954</v>
      </c>
      <c r="D79" s="175">
        <v>10786</v>
      </c>
      <c r="E79" s="175">
        <v>86564</v>
      </c>
      <c r="F79" s="175">
        <v>117917</v>
      </c>
      <c r="G79" s="175">
        <v>131350</v>
      </c>
      <c r="H79" s="175">
        <v>134095</v>
      </c>
      <c r="I79" s="176">
        <f>IFERROR(H79/G79-1,"-")</f>
        <v>2.0898363151884203E-2</v>
      </c>
      <c r="J79" s="176">
        <f>IFERROR(H79/D79-1,"-")</f>
        <v>11.43231967365103</v>
      </c>
      <c r="K79" s="175">
        <f>H79-G79</f>
        <v>2745</v>
      </c>
      <c r="L79" s="175">
        <f>H79-D79</f>
        <v>123309</v>
      </c>
      <c r="M79" s="176">
        <f t="shared" ref="M79:M91" si="44">H79/H$9</f>
        <v>0.15661296934545951</v>
      </c>
    </row>
    <row r="80" spans="2:13" x14ac:dyDescent="0.25">
      <c r="B80" s="158" t="s">
        <v>97</v>
      </c>
      <c r="C80" s="159">
        <v>39500</v>
      </c>
      <c r="D80" s="159">
        <v>5100</v>
      </c>
      <c r="E80" s="159">
        <v>32279</v>
      </c>
      <c r="F80" s="159">
        <v>36926</v>
      </c>
      <c r="G80" s="159">
        <v>35870</v>
      </c>
      <c r="H80" s="159">
        <v>37661</v>
      </c>
      <c r="I80" s="177">
        <f>IFERROR(H80/G80-1,"-")</f>
        <v>4.9930303875104443E-2</v>
      </c>
      <c r="J80" s="160">
        <f t="shared" ref="J80:J91" si="45">IFERROR(H80/D80-1,"-")</f>
        <v>6.3845098039215689</v>
      </c>
      <c r="K80" s="159">
        <f t="shared" ref="K80:K90" si="46">H80-G80</f>
        <v>1791</v>
      </c>
      <c r="L80" s="159">
        <f t="shared" ref="L80:L91" si="47">H80-D80</f>
        <v>32561</v>
      </c>
      <c r="M80" s="160">
        <f t="shared" si="44"/>
        <v>4.3985242093436377E-2</v>
      </c>
    </row>
    <row r="81" spans="2:13" x14ac:dyDescent="0.25">
      <c r="B81" s="162" t="s">
        <v>103</v>
      </c>
      <c r="C81" s="163">
        <v>7532</v>
      </c>
      <c r="D81" s="163">
        <v>2942</v>
      </c>
      <c r="E81" s="163">
        <v>9040</v>
      </c>
      <c r="F81" s="163">
        <v>6654</v>
      </c>
      <c r="G81" s="163">
        <v>6836</v>
      </c>
      <c r="H81" s="163">
        <v>7271</v>
      </c>
      <c r="I81" s="178">
        <f>IFERROR(H81/G81-1,"-")</f>
        <v>6.3633703920421336E-2</v>
      </c>
      <c r="J81" s="164">
        <f t="shared" si="45"/>
        <v>1.4714479945615229</v>
      </c>
      <c r="K81" s="163">
        <f t="shared" si="46"/>
        <v>435</v>
      </c>
      <c r="L81" s="163">
        <f t="shared" si="47"/>
        <v>4329</v>
      </c>
      <c r="M81" s="164">
        <f t="shared" si="44"/>
        <v>8.4919862792112773E-3</v>
      </c>
    </row>
    <row r="82" spans="2:13" x14ac:dyDescent="0.25">
      <c r="B82" s="162" t="s">
        <v>100</v>
      </c>
      <c r="C82" s="163">
        <v>31968</v>
      </c>
      <c r="D82" s="163">
        <v>2158</v>
      </c>
      <c r="E82" s="163">
        <v>23239</v>
      </c>
      <c r="F82" s="163">
        <v>30272</v>
      </c>
      <c r="G82" s="163">
        <v>29034</v>
      </c>
      <c r="H82" s="163">
        <v>30390</v>
      </c>
      <c r="I82" s="178">
        <f>IFERROR(H82/G82-1,"-")</f>
        <v>4.6703864434800568E-2</v>
      </c>
      <c r="J82" s="164">
        <f t="shared" si="45"/>
        <v>13.082483781278961</v>
      </c>
      <c r="K82" s="163">
        <f t="shared" si="46"/>
        <v>1356</v>
      </c>
      <c r="L82" s="163">
        <f t="shared" si="47"/>
        <v>28232</v>
      </c>
      <c r="M82" s="164">
        <f t="shared" si="44"/>
        <v>3.5493255814225098E-2</v>
      </c>
    </row>
    <row r="83" spans="2:13" x14ac:dyDescent="0.25">
      <c r="B83" s="158" t="s">
        <v>107</v>
      </c>
      <c r="C83" s="159">
        <v>79454</v>
      </c>
      <c r="D83" s="159">
        <v>5686</v>
      </c>
      <c r="E83" s="159">
        <v>54285</v>
      </c>
      <c r="F83" s="159">
        <v>80991</v>
      </c>
      <c r="G83" s="159">
        <v>95480</v>
      </c>
      <c r="H83" s="159">
        <v>96434</v>
      </c>
      <c r="I83" s="177">
        <f>IFERROR(H83/G83-1,"-")</f>
        <v>9.9916212819437522E-3</v>
      </c>
      <c r="J83" s="160">
        <f t="shared" si="45"/>
        <v>15.959901512486809</v>
      </c>
      <c r="K83" s="159">
        <f t="shared" si="46"/>
        <v>954</v>
      </c>
      <c r="L83" s="159">
        <f t="shared" si="47"/>
        <v>90748</v>
      </c>
      <c r="M83" s="160">
        <f t="shared" si="44"/>
        <v>0.11262772725202314</v>
      </c>
    </row>
    <row r="84" spans="2:13" x14ac:dyDescent="0.25">
      <c r="B84" s="162" t="s">
        <v>110</v>
      </c>
      <c r="C84" s="163">
        <v>13850</v>
      </c>
      <c r="D84" s="163">
        <v>414</v>
      </c>
      <c r="E84" s="163">
        <v>7896</v>
      </c>
      <c r="F84" s="163">
        <v>14626</v>
      </c>
      <c r="G84" s="163">
        <v>18537</v>
      </c>
      <c r="H84" s="163">
        <v>18677</v>
      </c>
      <c r="I84" s="178">
        <f t="shared" ref="I84:I91" si="48">IFERROR(H84/G84-1,"-")</f>
        <v>7.5524626422829311E-3</v>
      </c>
      <c r="J84" s="164">
        <f t="shared" si="45"/>
        <v>44.113526570048307</v>
      </c>
      <c r="K84" s="163">
        <f t="shared" si="46"/>
        <v>140</v>
      </c>
      <c r="L84" s="163">
        <f t="shared" si="47"/>
        <v>18263</v>
      </c>
      <c r="M84" s="164">
        <f t="shared" si="44"/>
        <v>2.1813344483128733E-2</v>
      </c>
    </row>
    <row r="85" spans="2:13" x14ac:dyDescent="0.25">
      <c r="B85" s="162" t="s">
        <v>113</v>
      </c>
      <c r="C85" s="163">
        <v>27065</v>
      </c>
      <c r="D85" s="163">
        <v>1214</v>
      </c>
      <c r="E85" s="163">
        <v>15850</v>
      </c>
      <c r="F85" s="163">
        <v>24885</v>
      </c>
      <c r="G85" s="163">
        <v>28577</v>
      </c>
      <c r="H85" s="163">
        <v>27322</v>
      </c>
      <c r="I85" s="178">
        <f t="shared" si="48"/>
        <v>-4.3916436294922478E-2</v>
      </c>
      <c r="J85" s="164">
        <f t="shared" si="45"/>
        <v>21.505766062602966</v>
      </c>
      <c r="K85" s="163">
        <f t="shared" si="46"/>
        <v>-1255</v>
      </c>
      <c r="L85" s="163">
        <f t="shared" si="47"/>
        <v>26108</v>
      </c>
      <c r="M85" s="164">
        <f t="shared" si="44"/>
        <v>3.1910060393427385E-2</v>
      </c>
    </row>
    <row r="86" spans="2:13" x14ac:dyDescent="0.25">
      <c r="B86" s="162" t="s">
        <v>116</v>
      </c>
      <c r="C86" s="163">
        <v>5058</v>
      </c>
      <c r="D86" s="163">
        <v>1255</v>
      </c>
      <c r="E86" s="163">
        <v>4749</v>
      </c>
      <c r="F86" s="163">
        <v>6356</v>
      </c>
      <c r="G86" s="163">
        <v>8467</v>
      </c>
      <c r="H86" s="163">
        <v>8844</v>
      </c>
      <c r="I86" s="178">
        <f t="shared" si="48"/>
        <v>4.4525806070627061E-2</v>
      </c>
      <c r="J86" s="164">
        <f t="shared" si="45"/>
        <v>6.0470119521912347</v>
      </c>
      <c r="K86" s="163">
        <f t="shared" si="46"/>
        <v>377</v>
      </c>
      <c r="L86" s="163">
        <f t="shared" si="47"/>
        <v>7589</v>
      </c>
      <c r="M86" s="164">
        <f t="shared" si="44"/>
        <v>1.0329133083942309E-2</v>
      </c>
    </row>
    <row r="87" spans="2:13" x14ac:dyDescent="0.25">
      <c r="B87" s="162" t="s">
        <v>123</v>
      </c>
      <c r="C87" s="163">
        <v>1208</v>
      </c>
      <c r="D87" s="163">
        <v>84</v>
      </c>
      <c r="E87" s="163">
        <v>1955</v>
      </c>
      <c r="F87" s="163">
        <v>1622</v>
      </c>
      <c r="G87" s="163">
        <v>2461</v>
      </c>
      <c r="H87" s="163">
        <v>3081</v>
      </c>
      <c r="I87" s="178">
        <f t="shared" si="48"/>
        <v>0.25193010971149943</v>
      </c>
      <c r="J87" s="164">
        <f t="shared" si="45"/>
        <v>35.678571428571431</v>
      </c>
      <c r="K87" s="163">
        <f t="shared" si="46"/>
        <v>620</v>
      </c>
      <c r="L87" s="163">
        <f t="shared" si="47"/>
        <v>2997</v>
      </c>
      <c r="M87" s="164">
        <f t="shared" si="44"/>
        <v>3.5983784522417746E-3</v>
      </c>
    </row>
    <row r="88" spans="2:13" x14ac:dyDescent="0.25">
      <c r="B88" s="162" t="s">
        <v>119</v>
      </c>
      <c r="C88" s="163">
        <v>832</v>
      </c>
      <c r="D88" s="163">
        <v>132</v>
      </c>
      <c r="E88" s="163">
        <v>1167</v>
      </c>
      <c r="F88" s="163">
        <v>1041</v>
      </c>
      <c r="G88" s="163">
        <v>1205</v>
      </c>
      <c r="H88" s="163">
        <v>1514</v>
      </c>
      <c r="I88" s="178">
        <f t="shared" si="48"/>
        <v>0.25643153526970952</v>
      </c>
      <c r="J88" s="164">
        <f t="shared" si="45"/>
        <v>10.469696969696969</v>
      </c>
      <c r="K88" s="163">
        <f t="shared" si="46"/>
        <v>309</v>
      </c>
      <c r="L88" s="163">
        <f t="shared" si="47"/>
        <v>1382</v>
      </c>
      <c r="M88" s="164">
        <f t="shared" si="44"/>
        <v>1.7682392004849227E-3</v>
      </c>
    </row>
    <row r="89" spans="2:13" x14ac:dyDescent="0.25">
      <c r="B89" s="162" t="s">
        <v>128</v>
      </c>
      <c r="C89" s="163">
        <v>2431</v>
      </c>
      <c r="D89" s="163">
        <v>30</v>
      </c>
      <c r="E89" s="163">
        <v>1777</v>
      </c>
      <c r="F89" s="163">
        <v>3149</v>
      </c>
      <c r="G89" s="163">
        <v>2613</v>
      </c>
      <c r="H89" s="163">
        <v>2416</v>
      </c>
      <c r="I89" s="178">
        <f t="shared" si="48"/>
        <v>-7.5392269422120184E-2</v>
      </c>
      <c r="J89" s="164">
        <f t="shared" si="45"/>
        <v>79.533333333333331</v>
      </c>
      <c r="K89" s="163">
        <f t="shared" si="46"/>
        <v>-197</v>
      </c>
      <c r="L89" s="163">
        <f t="shared" si="47"/>
        <v>2386</v>
      </c>
      <c r="M89" s="164">
        <f t="shared" si="44"/>
        <v>2.8217079976034171E-3</v>
      </c>
    </row>
    <row r="90" spans="2:13" x14ac:dyDescent="0.25">
      <c r="B90" s="162" t="s">
        <v>131</v>
      </c>
      <c r="C90" s="163">
        <v>3928</v>
      </c>
      <c r="D90" s="163">
        <v>162</v>
      </c>
      <c r="E90" s="163">
        <v>1621</v>
      </c>
      <c r="F90" s="163">
        <v>2995</v>
      </c>
      <c r="G90" s="163">
        <v>3378</v>
      </c>
      <c r="H90" s="163">
        <v>2313</v>
      </c>
      <c r="I90" s="178">
        <f t="shared" si="48"/>
        <v>-0.31527531083481353</v>
      </c>
      <c r="J90" s="164">
        <f t="shared" si="45"/>
        <v>13.277777777777779</v>
      </c>
      <c r="K90" s="163">
        <f t="shared" si="46"/>
        <v>-1065</v>
      </c>
      <c r="L90" s="163">
        <f t="shared" si="47"/>
        <v>2151</v>
      </c>
      <c r="M90" s="164">
        <f t="shared" si="44"/>
        <v>2.7014116715466485E-3</v>
      </c>
    </row>
    <row r="91" spans="2:13" x14ac:dyDescent="0.25">
      <c r="B91" s="167" t="s">
        <v>145</v>
      </c>
      <c r="C91" s="168">
        <f t="shared" ref="C91" si="49">C83-SUM(C84:C90)</f>
        <v>25082</v>
      </c>
      <c r="D91" s="168">
        <f t="shared" ref="D91:E91" si="50">D83-SUM(D84:D90)</f>
        <v>2395</v>
      </c>
      <c r="E91" s="168">
        <f t="shared" si="50"/>
        <v>19270</v>
      </c>
      <c r="F91" s="168">
        <f t="shared" ref="F91:H91" si="51">F83-SUM(F84:F90)</f>
        <v>26317</v>
      </c>
      <c r="G91" s="168">
        <f t="shared" si="51"/>
        <v>30242</v>
      </c>
      <c r="H91" s="168">
        <f t="shared" si="51"/>
        <v>32267</v>
      </c>
      <c r="I91" s="179">
        <f t="shared" si="48"/>
        <v>6.695985715230468E-2</v>
      </c>
      <c r="J91" s="169">
        <f t="shared" si="45"/>
        <v>12.472651356993737</v>
      </c>
      <c r="K91" s="168">
        <f>H91-G91</f>
        <v>2025</v>
      </c>
      <c r="L91" s="168">
        <f t="shared" si="47"/>
        <v>29872</v>
      </c>
      <c r="M91" s="169">
        <f t="shared" si="44"/>
        <v>3.7685451969647954E-2</v>
      </c>
    </row>
    <row r="92" spans="2:13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3"/>
      <c r="L92" s="152"/>
      <c r="M92" s="152"/>
    </row>
    <row r="93" spans="2:13" x14ac:dyDescent="0.25">
      <c r="B93" s="155" t="s">
        <v>68</v>
      </c>
      <c r="C93" s="175">
        <v>10556</v>
      </c>
      <c r="D93" s="175">
        <v>2531</v>
      </c>
      <c r="E93" s="175">
        <v>7704</v>
      </c>
      <c r="F93" s="175">
        <v>10660</v>
      </c>
      <c r="G93" s="175">
        <v>10020</v>
      </c>
      <c r="H93" s="175">
        <v>9505</v>
      </c>
      <c r="I93" s="176">
        <f>IFERROR(H93/G93-1,"-")</f>
        <v>-5.1397205588822326E-2</v>
      </c>
      <c r="J93" s="176">
        <f>IFERROR(H93/D93-1,"-")</f>
        <v>2.7554326353220073</v>
      </c>
      <c r="K93" s="175">
        <f>H93-G93</f>
        <v>-515</v>
      </c>
      <c r="L93" s="175">
        <f>H93-D93</f>
        <v>6974</v>
      </c>
      <c r="M93" s="176">
        <f t="shared" ref="M93:M105" si="52">H93/H$9</f>
        <v>1.110113183659788E-2</v>
      </c>
    </row>
    <row r="94" spans="2:13" x14ac:dyDescent="0.25">
      <c r="B94" s="158" t="s">
        <v>97</v>
      </c>
      <c r="C94" s="159">
        <v>6120</v>
      </c>
      <c r="D94" s="159">
        <v>1381</v>
      </c>
      <c r="E94" s="159">
        <v>4026</v>
      </c>
      <c r="F94" s="159">
        <v>6143</v>
      </c>
      <c r="G94" s="159">
        <v>4344</v>
      </c>
      <c r="H94" s="159">
        <v>4412</v>
      </c>
      <c r="I94" s="177">
        <f>IFERROR(H94/G94-1,"-")</f>
        <v>1.5653775322283625E-2</v>
      </c>
      <c r="J94" s="160">
        <f t="shared" ref="J94:J105" si="53">IFERROR(H94/D94-1,"-")</f>
        <v>2.1947863866763213</v>
      </c>
      <c r="K94" s="159">
        <f t="shared" ref="K94:K104" si="54">H94-G94</f>
        <v>68</v>
      </c>
      <c r="L94" s="159">
        <f t="shared" ref="L94:L105" si="55">H94-D94</f>
        <v>3031</v>
      </c>
      <c r="M94" s="160">
        <f t="shared" si="52"/>
        <v>5.1528872870141868E-3</v>
      </c>
    </row>
    <row r="95" spans="2:13" x14ac:dyDescent="0.25">
      <c r="B95" s="162" t="s">
        <v>103</v>
      </c>
      <c r="C95" s="163">
        <v>3525</v>
      </c>
      <c r="D95" s="163">
        <v>740</v>
      </c>
      <c r="E95" s="163">
        <v>1856</v>
      </c>
      <c r="F95" s="163">
        <v>1974</v>
      </c>
      <c r="G95" s="163">
        <v>1047</v>
      </c>
      <c r="H95" s="163">
        <v>1289</v>
      </c>
      <c r="I95" s="178">
        <f>IFERROR(H95/G95-1,"-")</f>
        <v>0.23113658070678134</v>
      </c>
      <c r="J95" s="164">
        <f t="shared" si="53"/>
        <v>0.74189189189189197</v>
      </c>
      <c r="K95" s="163">
        <f t="shared" si="54"/>
        <v>242</v>
      </c>
      <c r="L95" s="163">
        <f t="shared" si="55"/>
        <v>549</v>
      </c>
      <c r="M95" s="164">
        <f t="shared" si="52"/>
        <v>1.5054559639531475E-3</v>
      </c>
    </row>
    <row r="96" spans="2:13" x14ac:dyDescent="0.25">
      <c r="B96" s="162" t="s">
        <v>100</v>
      </c>
      <c r="C96" s="163">
        <v>2595</v>
      </c>
      <c r="D96" s="163">
        <v>641</v>
      </c>
      <c r="E96" s="163">
        <v>2170</v>
      </c>
      <c r="F96" s="163">
        <v>4169</v>
      </c>
      <c r="G96" s="163">
        <v>3297</v>
      </c>
      <c r="H96" s="163">
        <v>3123</v>
      </c>
      <c r="I96" s="178">
        <f>IFERROR(H96/G96-1,"-")</f>
        <v>-5.2775250227479531E-2</v>
      </c>
      <c r="J96" s="164">
        <f t="shared" si="53"/>
        <v>3.87207488299532</v>
      </c>
      <c r="K96" s="163">
        <f t="shared" si="54"/>
        <v>-174</v>
      </c>
      <c r="L96" s="163">
        <f t="shared" si="55"/>
        <v>2482</v>
      </c>
      <c r="M96" s="164">
        <f t="shared" si="52"/>
        <v>3.6474313230610393E-3</v>
      </c>
    </row>
    <row r="97" spans="2:13" x14ac:dyDescent="0.25">
      <c r="B97" s="158" t="s">
        <v>107</v>
      </c>
      <c r="C97" s="159">
        <v>4436</v>
      </c>
      <c r="D97" s="159">
        <v>1150</v>
      </c>
      <c r="E97" s="159">
        <v>3678</v>
      </c>
      <c r="F97" s="159">
        <v>4517</v>
      </c>
      <c r="G97" s="159">
        <v>5676</v>
      </c>
      <c r="H97" s="159">
        <v>5093</v>
      </c>
      <c r="I97" s="177">
        <f>IFERROR(H97/G97-1,"-")</f>
        <v>-0.1027131782945736</v>
      </c>
      <c r="J97" s="160">
        <f t="shared" si="53"/>
        <v>3.4286956521739134</v>
      </c>
      <c r="K97" s="159">
        <f t="shared" si="54"/>
        <v>-583</v>
      </c>
      <c r="L97" s="159">
        <f t="shared" si="55"/>
        <v>3943</v>
      </c>
      <c r="M97" s="160">
        <f t="shared" si="52"/>
        <v>5.9482445495836929E-3</v>
      </c>
    </row>
    <row r="98" spans="2:13" x14ac:dyDescent="0.25">
      <c r="B98" s="162" t="s">
        <v>110</v>
      </c>
      <c r="C98" s="163">
        <v>882</v>
      </c>
      <c r="D98" s="163">
        <v>49</v>
      </c>
      <c r="E98" s="163">
        <v>607</v>
      </c>
      <c r="F98" s="163">
        <v>789</v>
      </c>
      <c r="G98" s="163">
        <v>919</v>
      </c>
      <c r="H98" s="163">
        <v>871</v>
      </c>
      <c r="I98" s="178">
        <f t="shared" ref="I98:I105" si="56">IFERROR(H98/G98-1,"-")</f>
        <v>-5.2230685527747567E-2</v>
      </c>
      <c r="J98" s="164">
        <f t="shared" si="53"/>
        <v>16.775510204081634</v>
      </c>
      <c r="K98" s="163">
        <f t="shared" si="54"/>
        <v>-48</v>
      </c>
      <c r="L98" s="163">
        <f t="shared" si="55"/>
        <v>822</v>
      </c>
      <c r="M98" s="164">
        <f t="shared" si="52"/>
        <v>1.017263106751894E-3</v>
      </c>
    </row>
    <row r="99" spans="2:13" x14ac:dyDescent="0.25">
      <c r="B99" s="162" t="s">
        <v>113</v>
      </c>
      <c r="C99" s="163">
        <v>885</v>
      </c>
      <c r="D99" s="163">
        <v>181</v>
      </c>
      <c r="E99" s="163">
        <v>699</v>
      </c>
      <c r="F99" s="163">
        <v>900</v>
      </c>
      <c r="G99" s="163">
        <v>1180</v>
      </c>
      <c r="H99" s="163">
        <v>1031</v>
      </c>
      <c r="I99" s="178">
        <f t="shared" si="56"/>
        <v>-0.12627118644067792</v>
      </c>
      <c r="J99" s="164">
        <f t="shared" si="53"/>
        <v>4.6961325966850831</v>
      </c>
      <c r="K99" s="163">
        <f t="shared" si="54"/>
        <v>-149</v>
      </c>
      <c r="L99" s="163">
        <f t="shared" si="55"/>
        <v>850</v>
      </c>
      <c r="M99" s="164">
        <f t="shared" si="52"/>
        <v>1.2041311860633787E-3</v>
      </c>
    </row>
    <row r="100" spans="2:13" x14ac:dyDescent="0.25">
      <c r="B100" s="162" t="s">
        <v>116</v>
      </c>
      <c r="C100" s="163">
        <v>905</v>
      </c>
      <c r="D100" s="163">
        <v>484</v>
      </c>
      <c r="E100" s="163">
        <v>713</v>
      </c>
      <c r="F100" s="163">
        <v>890</v>
      </c>
      <c r="G100" s="163">
        <v>841</v>
      </c>
      <c r="H100" s="163">
        <v>810</v>
      </c>
      <c r="I100" s="178">
        <f t="shared" si="56"/>
        <v>-3.6860879904875188E-2</v>
      </c>
      <c r="J100" s="164">
        <f t="shared" si="53"/>
        <v>0.67355371900826455</v>
      </c>
      <c r="K100" s="163">
        <f t="shared" si="54"/>
        <v>-31</v>
      </c>
      <c r="L100" s="163">
        <f t="shared" si="55"/>
        <v>326</v>
      </c>
      <c r="M100" s="164">
        <f t="shared" si="52"/>
        <v>9.460196515143906E-4</v>
      </c>
    </row>
    <row r="101" spans="2:13" x14ac:dyDescent="0.25">
      <c r="B101" s="162" t="s">
        <v>123</v>
      </c>
      <c r="C101" s="163">
        <v>242</v>
      </c>
      <c r="D101" s="163">
        <v>15</v>
      </c>
      <c r="E101" s="163">
        <v>246</v>
      </c>
      <c r="F101" s="163">
        <v>225</v>
      </c>
      <c r="G101" s="163">
        <v>300</v>
      </c>
      <c r="H101" s="163">
        <v>316</v>
      </c>
      <c r="I101" s="178">
        <f t="shared" si="56"/>
        <v>5.3333333333333233E-2</v>
      </c>
      <c r="J101" s="164">
        <f t="shared" si="53"/>
        <v>20.066666666666666</v>
      </c>
      <c r="K101" s="163">
        <f t="shared" si="54"/>
        <v>16</v>
      </c>
      <c r="L101" s="163">
        <f t="shared" si="55"/>
        <v>301</v>
      </c>
      <c r="M101" s="164">
        <f t="shared" si="52"/>
        <v>3.69064456640182E-4</v>
      </c>
    </row>
    <row r="102" spans="2:13" x14ac:dyDescent="0.25">
      <c r="B102" s="162" t="s">
        <v>119</v>
      </c>
      <c r="C102" s="163">
        <v>100</v>
      </c>
      <c r="D102" s="163">
        <v>38</v>
      </c>
      <c r="E102" s="163">
        <v>170</v>
      </c>
      <c r="F102" s="163">
        <v>114</v>
      </c>
      <c r="G102" s="163">
        <v>266</v>
      </c>
      <c r="H102" s="163">
        <v>222</v>
      </c>
      <c r="I102" s="178">
        <f t="shared" si="56"/>
        <v>-0.16541353383458646</v>
      </c>
      <c r="J102" s="164">
        <f t="shared" si="53"/>
        <v>4.8421052631578947</v>
      </c>
      <c r="K102" s="163">
        <f t="shared" si="54"/>
        <v>-44</v>
      </c>
      <c r="L102" s="163">
        <f t="shared" si="55"/>
        <v>184</v>
      </c>
      <c r="M102" s="164">
        <f t="shared" si="52"/>
        <v>2.5927946004468481E-4</v>
      </c>
    </row>
    <row r="103" spans="2:13" x14ac:dyDescent="0.25">
      <c r="B103" s="162" t="s">
        <v>128</v>
      </c>
      <c r="C103" s="163">
        <v>104</v>
      </c>
      <c r="D103" s="163">
        <v>9</v>
      </c>
      <c r="E103" s="163">
        <v>115</v>
      </c>
      <c r="F103" s="163">
        <v>53</v>
      </c>
      <c r="G103" s="163">
        <v>91</v>
      </c>
      <c r="H103" s="163">
        <v>100</v>
      </c>
      <c r="I103" s="178">
        <f t="shared" si="56"/>
        <v>9.8901098901098994E-2</v>
      </c>
      <c r="J103" s="164">
        <f t="shared" si="53"/>
        <v>10.111111111111111</v>
      </c>
      <c r="K103" s="163">
        <f t="shared" si="54"/>
        <v>9</v>
      </c>
      <c r="L103" s="163">
        <f t="shared" si="55"/>
        <v>91</v>
      </c>
      <c r="M103" s="164">
        <f t="shared" si="52"/>
        <v>1.1679254956967785E-4</v>
      </c>
    </row>
    <row r="104" spans="2:13" x14ac:dyDescent="0.25">
      <c r="B104" s="162" t="s">
        <v>131</v>
      </c>
      <c r="C104" s="163">
        <v>56</v>
      </c>
      <c r="D104" s="163">
        <v>9</v>
      </c>
      <c r="E104" s="163">
        <v>47</v>
      </c>
      <c r="F104" s="163">
        <v>80</v>
      </c>
      <c r="G104" s="163">
        <v>206</v>
      </c>
      <c r="H104" s="163">
        <v>94</v>
      </c>
      <c r="I104" s="178">
        <f t="shared" si="56"/>
        <v>-0.5436893203883495</v>
      </c>
      <c r="J104" s="164">
        <f t="shared" si="53"/>
        <v>9.4444444444444446</v>
      </c>
      <c r="K104" s="163">
        <f t="shared" si="54"/>
        <v>-112</v>
      </c>
      <c r="L104" s="163">
        <f t="shared" si="55"/>
        <v>85</v>
      </c>
      <c r="M104" s="164">
        <f t="shared" si="52"/>
        <v>1.0978499659549719E-4</v>
      </c>
    </row>
    <row r="105" spans="2:13" x14ac:dyDescent="0.25">
      <c r="B105" s="167" t="s">
        <v>145</v>
      </c>
      <c r="C105" s="168">
        <f t="shared" ref="C105" si="57">C97-SUM(C98:C104)</f>
        <v>1262</v>
      </c>
      <c r="D105" s="168">
        <f t="shared" ref="D105:E105" si="58">D97-SUM(D98:D104)</f>
        <v>365</v>
      </c>
      <c r="E105" s="168">
        <f t="shared" si="58"/>
        <v>1081</v>
      </c>
      <c r="F105" s="168">
        <f t="shared" ref="F105:H105" si="59">F97-SUM(F98:F104)</f>
        <v>1466</v>
      </c>
      <c r="G105" s="168">
        <f t="shared" si="59"/>
        <v>1873</v>
      </c>
      <c r="H105" s="168">
        <f t="shared" si="59"/>
        <v>1649</v>
      </c>
      <c r="I105" s="179">
        <f t="shared" si="56"/>
        <v>-0.11959423384943946</v>
      </c>
      <c r="J105" s="169">
        <f t="shared" si="53"/>
        <v>3.5178082191780824</v>
      </c>
      <c r="K105" s="168">
        <f>H105-G105</f>
        <v>-224</v>
      </c>
      <c r="L105" s="168">
        <f t="shared" si="55"/>
        <v>1284</v>
      </c>
      <c r="M105" s="169">
        <f t="shared" si="52"/>
        <v>1.9259091424039879E-3</v>
      </c>
    </row>
    <row r="106" spans="2:13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3"/>
      <c r="L106" s="152"/>
      <c r="M106" s="152"/>
    </row>
    <row r="107" spans="2:13" x14ac:dyDescent="0.25">
      <c r="B107" s="155" t="s">
        <v>68</v>
      </c>
      <c r="C107" s="175">
        <v>30079</v>
      </c>
      <c r="D107" s="175">
        <v>4401</v>
      </c>
      <c r="E107" s="175">
        <v>26255</v>
      </c>
      <c r="F107" s="175">
        <v>36146</v>
      </c>
      <c r="G107" s="175">
        <v>35192</v>
      </c>
      <c r="H107" s="175">
        <v>39857</v>
      </c>
      <c r="I107" s="176">
        <f>IFERROR(H107/G107-1,"-")</f>
        <v>0.13255853603091605</v>
      </c>
      <c r="J107" s="176">
        <f>IFERROR(H107/D107-1,"-")</f>
        <v>8.0563508293569637</v>
      </c>
      <c r="K107" s="175">
        <f>H107-G107</f>
        <v>4665</v>
      </c>
      <c r="L107" s="175">
        <f>H107-D107</f>
        <v>35456</v>
      </c>
      <c r="M107" s="176">
        <f t="shared" ref="M107:M119" si="60">H107/H$9</f>
        <v>4.6550006481986504E-2</v>
      </c>
    </row>
    <row r="108" spans="2:13" x14ac:dyDescent="0.25">
      <c r="B108" s="158" t="s">
        <v>97</v>
      </c>
      <c r="C108" s="159">
        <v>6212</v>
      </c>
      <c r="D108" s="159">
        <v>1921</v>
      </c>
      <c r="E108" s="159">
        <v>4147</v>
      </c>
      <c r="F108" s="159">
        <v>5039</v>
      </c>
      <c r="G108" s="159">
        <v>4298</v>
      </c>
      <c r="H108" s="159">
        <v>5051</v>
      </c>
      <c r="I108" s="177">
        <f>IFERROR(H108/G108-1,"-")</f>
        <v>0.17519776640297824</v>
      </c>
      <c r="J108" s="160">
        <f t="shared" ref="J108:J119" si="61">IFERROR(H108/D108-1,"-")</f>
        <v>1.6293597084851639</v>
      </c>
      <c r="K108" s="159">
        <f t="shared" ref="K108:K118" si="62">H108-G108</f>
        <v>753</v>
      </c>
      <c r="L108" s="159">
        <f t="shared" ref="L108:L119" si="63">H108-D108</f>
        <v>3130</v>
      </c>
      <c r="M108" s="160">
        <f t="shared" si="60"/>
        <v>5.8991916787644282E-3</v>
      </c>
    </row>
    <row r="109" spans="2:13" x14ac:dyDescent="0.25">
      <c r="B109" s="162" t="s">
        <v>103</v>
      </c>
      <c r="C109" s="163">
        <v>1123</v>
      </c>
      <c r="D109" s="163">
        <v>1834</v>
      </c>
      <c r="E109" s="163">
        <v>1813</v>
      </c>
      <c r="F109" s="163">
        <v>1418</v>
      </c>
      <c r="G109" s="163">
        <v>1212</v>
      </c>
      <c r="H109" s="163">
        <v>1268</v>
      </c>
      <c r="I109" s="178">
        <f>IFERROR(H109/G109-1,"-")</f>
        <v>4.6204620462046098E-2</v>
      </c>
      <c r="J109" s="164">
        <f t="shared" si="61"/>
        <v>-0.30861504907306436</v>
      </c>
      <c r="K109" s="163">
        <f t="shared" si="62"/>
        <v>56</v>
      </c>
      <c r="L109" s="163">
        <f t="shared" si="63"/>
        <v>-566</v>
      </c>
      <c r="M109" s="164">
        <f t="shared" si="60"/>
        <v>1.4809295285435151E-3</v>
      </c>
    </row>
    <row r="110" spans="2:13" x14ac:dyDescent="0.25">
      <c r="B110" s="162" t="s">
        <v>100</v>
      </c>
      <c r="C110" s="163">
        <v>5089</v>
      </c>
      <c r="D110" s="163">
        <v>87</v>
      </c>
      <c r="E110" s="163">
        <v>2334</v>
      </c>
      <c r="F110" s="163">
        <v>3621</v>
      </c>
      <c r="G110" s="163">
        <v>3086</v>
      </c>
      <c r="H110" s="163">
        <v>3783</v>
      </c>
      <c r="I110" s="178">
        <f>IFERROR(H110/G110-1,"-")</f>
        <v>0.22585871678548286</v>
      </c>
      <c r="J110" s="164">
        <f t="shared" si="61"/>
        <v>42.482758620689658</v>
      </c>
      <c r="K110" s="163">
        <f t="shared" si="62"/>
        <v>697</v>
      </c>
      <c r="L110" s="163">
        <f t="shared" si="63"/>
        <v>3696</v>
      </c>
      <c r="M110" s="164">
        <f t="shared" si="60"/>
        <v>4.418262150220913E-3</v>
      </c>
    </row>
    <row r="111" spans="2:13" x14ac:dyDescent="0.25">
      <c r="B111" s="158" t="s">
        <v>107</v>
      </c>
      <c r="C111" s="159">
        <v>23867</v>
      </c>
      <c r="D111" s="159">
        <v>2480</v>
      </c>
      <c r="E111" s="159">
        <v>22108</v>
      </c>
      <c r="F111" s="159">
        <v>31107</v>
      </c>
      <c r="G111" s="159">
        <v>30894</v>
      </c>
      <c r="H111" s="159">
        <v>34806</v>
      </c>
      <c r="I111" s="177">
        <f>IFERROR(H111/G111-1,"-")</f>
        <v>0.12662652942318897</v>
      </c>
      <c r="J111" s="160">
        <f t="shared" si="61"/>
        <v>13.034677419354839</v>
      </c>
      <c r="K111" s="159">
        <f t="shared" si="62"/>
        <v>3912</v>
      </c>
      <c r="L111" s="159">
        <f t="shared" si="63"/>
        <v>32326</v>
      </c>
      <c r="M111" s="160">
        <f t="shared" si="60"/>
        <v>4.0650814803222073E-2</v>
      </c>
    </row>
    <row r="112" spans="2:13" x14ac:dyDescent="0.25">
      <c r="B112" s="162" t="s">
        <v>110</v>
      </c>
      <c r="C112" s="163">
        <v>13200</v>
      </c>
      <c r="D112" s="163">
        <v>672</v>
      </c>
      <c r="E112" s="163">
        <v>11191</v>
      </c>
      <c r="F112" s="163">
        <v>18808</v>
      </c>
      <c r="G112" s="163">
        <v>17296</v>
      </c>
      <c r="H112" s="163">
        <v>18823</v>
      </c>
      <c r="I112" s="178">
        <f t="shared" ref="I112:I119" si="64">IFERROR(H112/G112-1,"-")</f>
        <v>8.8286308973172911E-2</v>
      </c>
      <c r="J112" s="164">
        <f t="shared" si="61"/>
        <v>27.010416666666668</v>
      </c>
      <c r="K112" s="163">
        <f t="shared" si="62"/>
        <v>1527</v>
      </c>
      <c r="L112" s="163">
        <f t="shared" si="63"/>
        <v>18151</v>
      </c>
      <c r="M112" s="164">
        <f t="shared" si="60"/>
        <v>2.1983861605500463E-2</v>
      </c>
    </row>
    <row r="113" spans="2:13" x14ac:dyDescent="0.25">
      <c r="B113" s="162" t="s">
        <v>113</v>
      </c>
      <c r="C113" s="163">
        <v>1345</v>
      </c>
      <c r="D113" s="163">
        <v>591</v>
      </c>
      <c r="E113" s="163">
        <v>1174</v>
      </c>
      <c r="F113" s="163">
        <v>1769</v>
      </c>
      <c r="G113" s="163">
        <v>1699</v>
      </c>
      <c r="H113" s="163">
        <v>1605</v>
      </c>
      <c r="I113" s="178">
        <f t="shared" si="64"/>
        <v>-5.5326662742789856E-2</v>
      </c>
      <c r="J113" s="164">
        <f t="shared" si="61"/>
        <v>1.7157360406091371</v>
      </c>
      <c r="K113" s="163">
        <f t="shared" si="62"/>
        <v>-94</v>
      </c>
      <c r="L113" s="163">
        <f t="shared" si="63"/>
        <v>1014</v>
      </c>
      <c r="M113" s="164">
        <f t="shared" si="60"/>
        <v>1.8745204205933294E-3</v>
      </c>
    </row>
    <row r="114" spans="2:13" x14ac:dyDescent="0.25">
      <c r="B114" s="162" t="s">
        <v>116</v>
      </c>
      <c r="C114" s="163">
        <v>1177</v>
      </c>
      <c r="D114" s="163">
        <v>568</v>
      </c>
      <c r="E114" s="163">
        <v>1440</v>
      </c>
      <c r="F114" s="163">
        <v>2652</v>
      </c>
      <c r="G114" s="163">
        <v>1964</v>
      </c>
      <c r="H114" s="163">
        <v>2696</v>
      </c>
      <c r="I114" s="178">
        <f t="shared" si="64"/>
        <v>0.37270875763747457</v>
      </c>
      <c r="J114" s="164">
        <f t="shared" si="61"/>
        <v>3.746478873239437</v>
      </c>
      <c r="K114" s="163">
        <f t="shared" si="62"/>
        <v>732</v>
      </c>
      <c r="L114" s="163">
        <f t="shared" si="63"/>
        <v>2128</v>
      </c>
      <c r="M114" s="164">
        <f t="shared" si="60"/>
        <v>3.1487271363985149E-3</v>
      </c>
    </row>
    <row r="115" spans="2:13" x14ac:dyDescent="0.25">
      <c r="B115" s="162" t="s">
        <v>123</v>
      </c>
      <c r="C115" s="163">
        <v>475</v>
      </c>
      <c r="D115" s="163">
        <v>36</v>
      </c>
      <c r="E115" s="163">
        <v>1274</v>
      </c>
      <c r="F115" s="163">
        <v>1043</v>
      </c>
      <c r="G115" s="163">
        <v>1580</v>
      </c>
      <c r="H115" s="163">
        <v>1519</v>
      </c>
      <c r="I115" s="178">
        <f t="shared" si="64"/>
        <v>-3.8607594936708844E-2</v>
      </c>
      <c r="J115" s="164">
        <f t="shared" si="61"/>
        <v>41.194444444444443</v>
      </c>
      <c r="K115" s="163">
        <f t="shared" si="62"/>
        <v>-61</v>
      </c>
      <c r="L115" s="163">
        <f t="shared" si="63"/>
        <v>1483</v>
      </c>
      <c r="M115" s="164">
        <f t="shared" si="60"/>
        <v>1.7740788279634065E-3</v>
      </c>
    </row>
    <row r="116" spans="2:13" x14ac:dyDescent="0.25">
      <c r="B116" s="162" t="s">
        <v>119</v>
      </c>
      <c r="C116" s="163">
        <v>708</v>
      </c>
      <c r="D116" s="163">
        <v>30</v>
      </c>
      <c r="E116" s="163">
        <v>929</v>
      </c>
      <c r="F116" s="163">
        <v>1073</v>
      </c>
      <c r="G116" s="163">
        <v>1157</v>
      </c>
      <c r="H116" s="163">
        <v>876</v>
      </c>
      <c r="I116" s="178">
        <f t="shared" si="64"/>
        <v>-0.24286949006050129</v>
      </c>
      <c r="J116" s="164">
        <f t="shared" si="61"/>
        <v>28.2</v>
      </c>
      <c r="K116" s="163">
        <f t="shared" si="62"/>
        <v>-281</v>
      </c>
      <c r="L116" s="163">
        <f t="shared" si="63"/>
        <v>846</v>
      </c>
      <c r="M116" s="164">
        <f t="shared" si="60"/>
        <v>1.023102734230378E-3</v>
      </c>
    </row>
    <row r="117" spans="2:13" x14ac:dyDescent="0.25">
      <c r="B117" s="162" t="s">
        <v>128</v>
      </c>
      <c r="C117" s="163">
        <v>296</v>
      </c>
      <c r="D117" s="163">
        <v>0</v>
      </c>
      <c r="E117" s="163">
        <v>257</v>
      </c>
      <c r="F117" s="163">
        <v>410</v>
      </c>
      <c r="G117" s="163">
        <v>551</v>
      </c>
      <c r="H117" s="163">
        <v>492</v>
      </c>
      <c r="I117" s="178">
        <f t="shared" si="64"/>
        <v>-0.10707803992740472</v>
      </c>
      <c r="J117" s="164" t="str">
        <f t="shared" si="61"/>
        <v>-</v>
      </c>
      <c r="K117" s="163">
        <f t="shared" si="62"/>
        <v>-59</v>
      </c>
      <c r="L117" s="163">
        <f t="shared" si="63"/>
        <v>492</v>
      </c>
      <c r="M117" s="164">
        <f t="shared" si="60"/>
        <v>5.7461934388281497E-4</v>
      </c>
    </row>
    <row r="118" spans="2:13" x14ac:dyDescent="0.25">
      <c r="B118" s="162" t="s">
        <v>131</v>
      </c>
      <c r="C118" s="163">
        <v>775</v>
      </c>
      <c r="D118" s="163">
        <v>0</v>
      </c>
      <c r="E118" s="163">
        <v>356</v>
      </c>
      <c r="F118" s="163">
        <v>313</v>
      </c>
      <c r="G118" s="163">
        <v>688</v>
      </c>
      <c r="H118" s="163">
        <v>420</v>
      </c>
      <c r="I118" s="178">
        <f t="shared" si="64"/>
        <v>-0.38953488372093026</v>
      </c>
      <c r="J118" s="164" t="str">
        <f t="shared" si="61"/>
        <v>-</v>
      </c>
      <c r="K118" s="163">
        <f t="shared" si="62"/>
        <v>-268</v>
      </c>
      <c r="L118" s="163">
        <f t="shared" si="63"/>
        <v>420</v>
      </c>
      <c r="M118" s="164">
        <f t="shared" si="60"/>
        <v>4.9052870819264694E-4</v>
      </c>
    </row>
    <row r="119" spans="2:13" x14ac:dyDescent="0.25">
      <c r="B119" s="167" t="s">
        <v>145</v>
      </c>
      <c r="C119" s="168">
        <f t="shared" ref="C119" si="65">C111-SUM(C112:C118)</f>
        <v>5891</v>
      </c>
      <c r="D119" s="168">
        <f t="shared" ref="D119:E119" si="66">D111-SUM(D112:D118)</f>
        <v>583</v>
      </c>
      <c r="E119" s="168">
        <f t="shared" si="66"/>
        <v>5487</v>
      </c>
      <c r="F119" s="168">
        <f t="shared" ref="F119:H119" si="67">F111-SUM(F112:F118)</f>
        <v>5039</v>
      </c>
      <c r="G119" s="168">
        <f t="shared" si="67"/>
        <v>5959</v>
      </c>
      <c r="H119" s="168">
        <f t="shared" si="67"/>
        <v>8375</v>
      </c>
      <c r="I119" s="179">
        <f t="shared" si="64"/>
        <v>0.40543715388488</v>
      </c>
      <c r="J119" s="169">
        <f t="shared" si="61"/>
        <v>13.365351629502573</v>
      </c>
      <c r="K119" s="168">
        <f>H119-G119</f>
        <v>2416</v>
      </c>
      <c r="L119" s="168">
        <f t="shared" si="63"/>
        <v>7792</v>
      </c>
      <c r="M119" s="169">
        <f t="shared" si="60"/>
        <v>9.7813760264605209E-3</v>
      </c>
    </row>
    <row r="120" spans="2:13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3"/>
      <c r="L120" s="152"/>
      <c r="M120" s="152"/>
    </row>
    <row r="121" spans="2:13" x14ac:dyDescent="0.25">
      <c r="B121" s="155" t="s">
        <v>68</v>
      </c>
      <c r="C121" s="175">
        <v>43917</v>
      </c>
      <c r="D121" s="175">
        <v>12808</v>
      </c>
      <c r="E121" s="175">
        <v>31205</v>
      </c>
      <c r="F121" s="175">
        <v>46384</v>
      </c>
      <c r="G121" s="175">
        <v>46492</v>
      </c>
      <c r="H121" s="175">
        <v>49528</v>
      </c>
      <c r="I121" s="176">
        <f>IFERROR(H121/G121-1,"-")</f>
        <v>6.5301557257162468E-2</v>
      </c>
      <c r="J121" s="176">
        <f>IFERROR(H121/D121-1,"-")</f>
        <v>2.866958151155528</v>
      </c>
      <c r="K121" s="175">
        <f>H121-G121</f>
        <v>3036</v>
      </c>
      <c r="L121" s="175">
        <f>H121-D121</f>
        <v>36720</v>
      </c>
      <c r="M121" s="176">
        <f t="shared" ref="M121:M133" si="68">H121/H$9</f>
        <v>5.7845013950870043E-2</v>
      </c>
    </row>
    <row r="122" spans="2:13" x14ac:dyDescent="0.25">
      <c r="B122" s="158" t="s">
        <v>97</v>
      </c>
      <c r="C122" s="159">
        <v>22001</v>
      </c>
      <c r="D122" s="159">
        <v>7667</v>
      </c>
      <c r="E122" s="159">
        <v>15568</v>
      </c>
      <c r="F122" s="159">
        <v>22535</v>
      </c>
      <c r="G122" s="159">
        <v>23780</v>
      </c>
      <c r="H122" s="159">
        <v>25380</v>
      </c>
      <c r="I122" s="177">
        <f>IFERROR(H122/G122-1,"-")</f>
        <v>6.728343145500415E-2</v>
      </c>
      <c r="J122" s="160">
        <f t="shared" ref="J122:J133" si="69">IFERROR(H122/D122-1,"-")</f>
        <v>2.3102908569192642</v>
      </c>
      <c r="K122" s="159">
        <f t="shared" ref="K122:K132" si="70">H122-G122</f>
        <v>1600</v>
      </c>
      <c r="L122" s="159">
        <f t="shared" ref="L122:L133" si="71">H122-D122</f>
        <v>17713</v>
      </c>
      <c r="M122" s="160">
        <f t="shared" si="68"/>
        <v>2.9641949080784238E-2</v>
      </c>
    </row>
    <row r="123" spans="2:13" x14ac:dyDescent="0.25">
      <c r="B123" s="162" t="s">
        <v>103</v>
      </c>
      <c r="C123" s="163">
        <v>11303</v>
      </c>
      <c r="D123" s="163">
        <v>4062</v>
      </c>
      <c r="E123" s="163">
        <v>6663</v>
      </c>
      <c r="F123" s="163">
        <v>10640</v>
      </c>
      <c r="G123" s="163">
        <v>10408</v>
      </c>
      <c r="H123" s="163">
        <v>10988</v>
      </c>
      <c r="I123" s="178">
        <f>IFERROR(H123/G123-1,"-")</f>
        <v>5.5726364335126899E-2</v>
      </c>
      <c r="J123" s="164">
        <f t="shared" si="69"/>
        <v>1.7050713934022648</v>
      </c>
      <c r="K123" s="163">
        <f t="shared" si="70"/>
        <v>580</v>
      </c>
      <c r="L123" s="163">
        <f t="shared" si="71"/>
        <v>6926</v>
      </c>
      <c r="M123" s="164">
        <f t="shared" si="68"/>
        <v>1.2833165346716201E-2</v>
      </c>
    </row>
    <row r="124" spans="2:13" x14ac:dyDescent="0.25">
      <c r="B124" s="162" t="s">
        <v>100</v>
      </c>
      <c r="C124" s="163">
        <v>10698</v>
      </c>
      <c r="D124" s="163">
        <v>3605</v>
      </c>
      <c r="E124" s="163">
        <v>8905</v>
      </c>
      <c r="F124" s="163">
        <v>11895</v>
      </c>
      <c r="G124" s="163">
        <v>13372</v>
      </c>
      <c r="H124" s="163">
        <v>14392</v>
      </c>
      <c r="I124" s="178">
        <f>IFERROR(H124/G124-1,"-")</f>
        <v>7.6278791504636567E-2</v>
      </c>
      <c r="J124" s="164">
        <f t="shared" si="69"/>
        <v>2.992233009708738</v>
      </c>
      <c r="K124" s="163">
        <f t="shared" si="70"/>
        <v>1020</v>
      </c>
      <c r="L124" s="163">
        <f t="shared" si="71"/>
        <v>10787</v>
      </c>
      <c r="M124" s="164">
        <f t="shared" si="68"/>
        <v>1.6808783734068036E-2</v>
      </c>
    </row>
    <row r="125" spans="2:13" x14ac:dyDescent="0.25">
      <c r="B125" s="158" t="s">
        <v>107</v>
      </c>
      <c r="C125" s="159">
        <v>21916</v>
      </c>
      <c r="D125" s="159">
        <v>5141</v>
      </c>
      <c r="E125" s="159">
        <v>15637</v>
      </c>
      <c r="F125" s="159">
        <v>23849</v>
      </c>
      <c r="G125" s="159">
        <v>22712</v>
      </c>
      <c r="H125" s="159">
        <v>24148</v>
      </c>
      <c r="I125" s="177">
        <f>IFERROR(H125/G125-1,"-")</f>
        <v>6.3226488200070374E-2</v>
      </c>
      <c r="J125" s="160">
        <f t="shared" si="69"/>
        <v>3.6971406341178756</v>
      </c>
      <c r="K125" s="159">
        <f t="shared" si="70"/>
        <v>1436</v>
      </c>
      <c r="L125" s="159">
        <f t="shared" si="71"/>
        <v>19007</v>
      </c>
      <c r="M125" s="160">
        <f t="shared" si="68"/>
        <v>2.8203064870085809E-2</v>
      </c>
    </row>
    <row r="126" spans="2:13" x14ac:dyDescent="0.25">
      <c r="B126" s="162" t="s">
        <v>110</v>
      </c>
      <c r="C126" s="163">
        <v>2440</v>
      </c>
      <c r="D126" s="163">
        <v>123</v>
      </c>
      <c r="E126" s="163">
        <v>1662</v>
      </c>
      <c r="F126" s="163">
        <v>2937</v>
      </c>
      <c r="G126" s="163">
        <v>3140</v>
      </c>
      <c r="H126" s="163">
        <v>2870</v>
      </c>
      <c r="I126" s="178">
        <f t="shared" ref="I126:I133" si="72">IFERROR(H126/G126-1,"-")</f>
        <v>-8.5987261146496796E-2</v>
      </c>
      <c r="J126" s="164">
        <f t="shared" si="69"/>
        <v>22.333333333333332</v>
      </c>
      <c r="K126" s="163">
        <f t="shared" si="70"/>
        <v>-270</v>
      </c>
      <c r="L126" s="163">
        <f t="shared" si="71"/>
        <v>2747</v>
      </c>
      <c r="M126" s="164">
        <f t="shared" si="68"/>
        <v>3.3519461726497545E-3</v>
      </c>
    </row>
    <row r="127" spans="2:13" x14ac:dyDescent="0.25">
      <c r="B127" s="162" t="s">
        <v>113</v>
      </c>
      <c r="C127" s="163">
        <v>2422</v>
      </c>
      <c r="D127" s="163">
        <v>570</v>
      </c>
      <c r="E127" s="163">
        <v>1889</v>
      </c>
      <c r="F127" s="163">
        <v>3755</v>
      </c>
      <c r="G127" s="163">
        <v>3585</v>
      </c>
      <c r="H127" s="163">
        <v>4148</v>
      </c>
      <c r="I127" s="178">
        <f t="shared" si="72"/>
        <v>0.15704323570432366</v>
      </c>
      <c r="J127" s="164">
        <f t="shared" si="69"/>
        <v>6.2771929824561408</v>
      </c>
      <c r="K127" s="163">
        <f t="shared" si="70"/>
        <v>563</v>
      </c>
      <c r="L127" s="163">
        <f t="shared" si="71"/>
        <v>3578</v>
      </c>
      <c r="M127" s="164">
        <f t="shared" si="68"/>
        <v>4.8445549561502372E-3</v>
      </c>
    </row>
    <row r="128" spans="2:13" x14ac:dyDescent="0.25">
      <c r="B128" s="162" t="s">
        <v>116</v>
      </c>
      <c r="C128" s="163">
        <v>1561</v>
      </c>
      <c r="D128" s="163">
        <v>603</v>
      </c>
      <c r="E128" s="163">
        <v>1543</v>
      </c>
      <c r="F128" s="163">
        <v>1879</v>
      </c>
      <c r="G128" s="163">
        <v>1627</v>
      </c>
      <c r="H128" s="163">
        <v>1926</v>
      </c>
      <c r="I128" s="178">
        <f t="shared" si="72"/>
        <v>0.1837738168408114</v>
      </c>
      <c r="J128" s="164">
        <f t="shared" si="69"/>
        <v>2.1940298507462686</v>
      </c>
      <c r="K128" s="163">
        <f t="shared" si="70"/>
        <v>299</v>
      </c>
      <c r="L128" s="163">
        <f t="shared" si="71"/>
        <v>1323</v>
      </c>
      <c r="M128" s="164">
        <f t="shared" si="68"/>
        <v>2.2494245047119956E-3</v>
      </c>
    </row>
    <row r="129" spans="2:13" x14ac:dyDescent="0.25">
      <c r="B129" s="162" t="s">
        <v>123</v>
      </c>
      <c r="C129" s="163">
        <v>446</v>
      </c>
      <c r="D129" s="163">
        <v>82</v>
      </c>
      <c r="E129" s="163">
        <v>540</v>
      </c>
      <c r="F129" s="163">
        <v>560</v>
      </c>
      <c r="G129" s="163">
        <v>599</v>
      </c>
      <c r="H129" s="163">
        <v>680</v>
      </c>
      <c r="I129" s="178">
        <f t="shared" si="72"/>
        <v>0.13522537562604331</v>
      </c>
      <c r="J129" s="164">
        <f t="shared" si="69"/>
        <v>7.2926829268292686</v>
      </c>
      <c r="K129" s="163">
        <f t="shared" si="70"/>
        <v>81</v>
      </c>
      <c r="L129" s="163">
        <f t="shared" si="71"/>
        <v>598</v>
      </c>
      <c r="M129" s="164">
        <f t="shared" si="68"/>
        <v>7.9418933707380934E-4</v>
      </c>
    </row>
    <row r="130" spans="2:13" x14ac:dyDescent="0.25">
      <c r="B130" s="162" t="s">
        <v>119</v>
      </c>
      <c r="C130" s="163">
        <v>370</v>
      </c>
      <c r="D130" s="163">
        <v>80</v>
      </c>
      <c r="E130" s="163">
        <v>349</v>
      </c>
      <c r="F130" s="163">
        <v>439</v>
      </c>
      <c r="G130" s="163">
        <v>475</v>
      </c>
      <c r="H130" s="163">
        <v>545</v>
      </c>
      <c r="I130" s="178">
        <f t="shared" si="72"/>
        <v>0.14736842105263159</v>
      </c>
      <c r="J130" s="164">
        <f t="shared" si="69"/>
        <v>5.8125</v>
      </c>
      <c r="K130" s="163">
        <f t="shared" si="70"/>
        <v>70</v>
      </c>
      <c r="L130" s="163">
        <f t="shared" si="71"/>
        <v>465</v>
      </c>
      <c r="M130" s="164">
        <f t="shared" si="68"/>
        <v>6.3651939515474432E-4</v>
      </c>
    </row>
    <row r="131" spans="2:13" x14ac:dyDescent="0.25">
      <c r="B131" s="162" t="s">
        <v>128</v>
      </c>
      <c r="C131" s="163">
        <v>515</v>
      </c>
      <c r="D131" s="163">
        <v>4</v>
      </c>
      <c r="E131" s="163">
        <v>278</v>
      </c>
      <c r="F131" s="163">
        <v>343</v>
      </c>
      <c r="G131" s="163">
        <v>503</v>
      </c>
      <c r="H131" s="163">
        <v>402</v>
      </c>
      <c r="I131" s="178">
        <f t="shared" si="72"/>
        <v>-0.20079522862823063</v>
      </c>
      <c r="J131" s="164">
        <f t="shared" si="69"/>
        <v>99.5</v>
      </c>
      <c r="K131" s="163">
        <f t="shared" si="70"/>
        <v>-101</v>
      </c>
      <c r="L131" s="163">
        <f t="shared" si="71"/>
        <v>398</v>
      </c>
      <c r="M131" s="164">
        <f t="shared" si="68"/>
        <v>4.6950604927010494E-4</v>
      </c>
    </row>
    <row r="132" spans="2:13" x14ac:dyDescent="0.25">
      <c r="B132" s="162" t="s">
        <v>131</v>
      </c>
      <c r="C132" s="163">
        <v>794</v>
      </c>
      <c r="D132" s="163">
        <v>30</v>
      </c>
      <c r="E132" s="163">
        <v>520</v>
      </c>
      <c r="F132" s="163">
        <v>766</v>
      </c>
      <c r="G132" s="163">
        <v>717</v>
      </c>
      <c r="H132" s="163">
        <v>818</v>
      </c>
      <c r="I132" s="178">
        <f t="shared" si="72"/>
        <v>0.14086471408647139</v>
      </c>
      <c r="J132" s="164">
        <f t="shared" si="69"/>
        <v>26.266666666666666</v>
      </c>
      <c r="K132" s="163">
        <f t="shared" si="70"/>
        <v>101</v>
      </c>
      <c r="L132" s="163">
        <f t="shared" si="71"/>
        <v>788</v>
      </c>
      <c r="M132" s="164">
        <f t="shared" si="68"/>
        <v>9.5536305547996479E-4</v>
      </c>
    </row>
    <row r="133" spans="2:13" x14ac:dyDescent="0.25">
      <c r="B133" s="167" t="s">
        <v>145</v>
      </c>
      <c r="C133" s="168">
        <f t="shared" ref="C133" si="73">C125-SUM(C126:C132)</f>
        <v>13368</v>
      </c>
      <c r="D133" s="168">
        <f t="shared" ref="D133:E133" si="74">D125-SUM(D126:D132)</f>
        <v>3649</v>
      </c>
      <c r="E133" s="168">
        <f t="shared" si="74"/>
        <v>8856</v>
      </c>
      <c r="F133" s="168">
        <f t="shared" ref="F133:H133" si="75">F125-SUM(F126:F132)</f>
        <v>13170</v>
      </c>
      <c r="G133" s="168">
        <f t="shared" si="75"/>
        <v>12066</v>
      </c>
      <c r="H133" s="168">
        <f t="shared" si="75"/>
        <v>12759</v>
      </c>
      <c r="I133" s="179">
        <f t="shared" si="72"/>
        <v>5.7434112381899549E-2</v>
      </c>
      <c r="J133" s="169">
        <f t="shared" si="69"/>
        <v>2.4965744039462865</v>
      </c>
      <c r="K133" s="168">
        <f>H133-G133</f>
        <v>693</v>
      </c>
      <c r="L133" s="168">
        <f t="shared" si="71"/>
        <v>9110</v>
      </c>
      <c r="M133" s="169">
        <f t="shared" si="68"/>
        <v>1.4901561399595198E-2</v>
      </c>
    </row>
    <row r="134" spans="2:13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3"/>
      <c r="L134" s="152"/>
      <c r="M134" s="152"/>
    </row>
    <row r="135" spans="2:13" x14ac:dyDescent="0.25">
      <c r="B135" s="155" t="s">
        <v>68</v>
      </c>
      <c r="C135" s="175">
        <v>43434</v>
      </c>
      <c r="D135" s="175">
        <v>11358</v>
      </c>
      <c r="E135" s="175">
        <v>37264</v>
      </c>
      <c r="F135" s="175">
        <v>45576</v>
      </c>
      <c r="G135" s="175">
        <v>46571</v>
      </c>
      <c r="H135" s="175">
        <v>45813</v>
      </c>
      <c r="I135" s="176">
        <f>IFERROR(H135/G135-1,"-")</f>
        <v>-1.6276223400828793E-2</v>
      </c>
      <c r="J135" s="176">
        <f>IFERROR(H135/D135-1,"-")</f>
        <v>3.0335446381405173</v>
      </c>
      <c r="K135" s="175">
        <f>H135-G135</f>
        <v>-758</v>
      </c>
      <c r="L135" s="175">
        <f>H135-D135</f>
        <v>34455</v>
      </c>
      <c r="M135" s="176">
        <f t="shared" ref="M135:M147" si="76">H135/H$9</f>
        <v>5.3506170734356512E-2</v>
      </c>
    </row>
    <row r="136" spans="2:13" x14ac:dyDescent="0.25">
      <c r="B136" s="158" t="s">
        <v>97</v>
      </c>
      <c r="C136" s="159">
        <v>2143</v>
      </c>
      <c r="D136" s="159">
        <v>6173</v>
      </c>
      <c r="E136" s="159">
        <v>2130</v>
      </c>
      <c r="F136" s="159">
        <v>2795</v>
      </c>
      <c r="G136" s="159">
        <v>2375</v>
      </c>
      <c r="H136" s="159">
        <v>1521</v>
      </c>
      <c r="I136" s="177">
        <f>IFERROR(H136/G136-1,"-")</f>
        <v>-0.359578947368421</v>
      </c>
      <c r="J136" s="160">
        <f t="shared" ref="J136:J147" si="77">IFERROR(H136/D136-1,"-")</f>
        <v>-0.75360440628543657</v>
      </c>
      <c r="K136" s="159">
        <f t="shared" ref="K136:K146" si="78">H136-G136</f>
        <v>-854</v>
      </c>
      <c r="L136" s="159">
        <f t="shared" ref="L136:L147" si="79">H136-D136</f>
        <v>-4652</v>
      </c>
      <c r="M136" s="160">
        <f t="shared" si="76"/>
        <v>1.7764146789548002E-3</v>
      </c>
    </row>
    <row r="137" spans="2:13" x14ac:dyDescent="0.25">
      <c r="B137" s="162" t="s">
        <v>103</v>
      </c>
      <c r="C137" s="163">
        <v>1412</v>
      </c>
      <c r="D137" s="163">
        <v>5470</v>
      </c>
      <c r="E137" s="163">
        <v>1100</v>
      </c>
      <c r="F137" s="163">
        <v>1564</v>
      </c>
      <c r="G137" s="163">
        <v>1441</v>
      </c>
      <c r="H137" s="163">
        <v>518</v>
      </c>
      <c r="I137" s="178">
        <f>IFERROR(H137/G137-1,"-")</f>
        <v>-0.64052741151977788</v>
      </c>
      <c r="J137" s="164">
        <f t="shared" si="77"/>
        <v>-0.90530164533820845</v>
      </c>
      <c r="K137" s="163">
        <f t="shared" si="78"/>
        <v>-923</v>
      </c>
      <c r="L137" s="163">
        <f t="shared" si="79"/>
        <v>-4952</v>
      </c>
      <c r="M137" s="164">
        <f t="shared" si="76"/>
        <v>6.0498540677093122E-4</v>
      </c>
    </row>
    <row r="138" spans="2:13" x14ac:dyDescent="0.25">
      <c r="B138" s="162" t="s">
        <v>100</v>
      </c>
      <c r="C138" s="163">
        <v>731</v>
      </c>
      <c r="D138" s="163">
        <v>703</v>
      </c>
      <c r="E138" s="163">
        <v>1030</v>
      </c>
      <c r="F138" s="163">
        <v>1231</v>
      </c>
      <c r="G138" s="163">
        <v>934</v>
      </c>
      <c r="H138" s="163">
        <v>1003</v>
      </c>
      <c r="I138" s="178">
        <f>IFERROR(H138/G138-1,"-")</f>
        <v>7.3875802997858564E-2</v>
      </c>
      <c r="J138" s="164">
        <f t="shared" si="77"/>
        <v>0.4267425320056899</v>
      </c>
      <c r="K138" s="163">
        <f t="shared" si="78"/>
        <v>69</v>
      </c>
      <c r="L138" s="163">
        <f t="shared" si="79"/>
        <v>300</v>
      </c>
      <c r="M138" s="164">
        <f t="shared" si="76"/>
        <v>1.1714292721838688E-3</v>
      </c>
    </row>
    <row r="139" spans="2:13" x14ac:dyDescent="0.25">
      <c r="B139" s="158" t="s">
        <v>107</v>
      </c>
      <c r="C139" s="159">
        <v>41291</v>
      </c>
      <c r="D139" s="159">
        <v>5185</v>
      </c>
      <c r="E139" s="159">
        <v>35134</v>
      </c>
      <c r="F139" s="159">
        <v>42781</v>
      </c>
      <c r="G139" s="159">
        <v>44196</v>
      </c>
      <c r="H139" s="159">
        <v>44292</v>
      </c>
      <c r="I139" s="177">
        <f>IFERROR(H139/G139-1,"-")</f>
        <v>2.1721422753189223E-3</v>
      </c>
      <c r="J139" s="160">
        <f t="shared" si="77"/>
        <v>7.542333654773385</v>
      </c>
      <c r="K139" s="159">
        <f t="shared" si="78"/>
        <v>96</v>
      </c>
      <c r="L139" s="159">
        <f t="shared" si="79"/>
        <v>39107</v>
      </c>
      <c r="M139" s="160">
        <f t="shared" si="76"/>
        <v>5.1729756055401713E-2</v>
      </c>
    </row>
    <row r="140" spans="2:13" x14ac:dyDescent="0.25">
      <c r="B140" s="162" t="s">
        <v>110</v>
      </c>
      <c r="C140" s="163">
        <v>17517</v>
      </c>
      <c r="D140" s="163">
        <v>204</v>
      </c>
      <c r="E140" s="163">
        <v>12022</v>
      </c>
      <c r="F140" s="163">
        <v>16324</v>
      </c>
      <c r="G140" s="163">
        <v>17882</v>
      </c>
      <c r="H140" s="163">
        <v>18318</v>
      </c>
      <c r="I140" s="178">
        <f t="shared" ref="I140:I147" si="80">IFERROR(H140/G140-1,"-")</f>
        <v>2.4382060172240205E-2</v>
      </c>
      <c r="J140" s="164">
        <f t="shared" si="77"/>
        <v>88.794117647058826</v>
      </c>
      <c r="K140" s="163">
        <f t="shared" si="78"/>
        <v>436</v>
      </c>
      <c r="L140" s="163">
        <f t="shared" si="79"/>
        <v>18114</v>
      </c>
      <c r="M140" s="164">
        <f t="shared" si="76"/>
        <v>2.1394059230173589E-2</v>
      </c>
    </row>
    <row r="141" spans="2:13" x14ac:dyDescent="0.25">
      <c r="B141" s="162" t="s">
        <v>113</v>
      </c>
      <c r="C141" s="163">
        <v>2719</v>
      </c>
      <c r="D141" s="163">
        <v>431</v>
      </c>
      <c r="E141" s="163">
        <v>2369</v>
      </c>
      <c r="F141" s="163">
        <v>3525</v>
      </c>
      <c r="G141" s="163">
        <v>3633</v>
      </c>
      <c r="H141" s="163">
        <v>3498</v>
      </c>
      <c r="I141" s="178">
        <f t="shared" si="80"/>
        <v>-3.7159372419488079E-2</v>
      </c>
      <c r="J141" s="164">
        <f t="shared" si="77"/>
        <v>7.1160092807424586</v>
      </c>
      <c r="K141" s="163">
        <f t="shared" si="78"/>
        <v>-135</v>
      </c>
      <c r="L141" s="163">
        <f t="shared" si="79"/>
        <v>3067</v>
      </c>
      <c r="M141" s="164">
        <f t="shared" si="76"/>
        <v>4.085403383947331E-3</v>
      </c>
    </row>
    <row r="142" spans="2:13" x14ac:dyDescent="0.25">
      <c r="B142" s="162" t="s">
        <v>116</v>
      </c>
      <c r="C142" s="163">
        <v>2971</v>
      </c>
      <c r="D142" s="163">
        <v>1980</v>
      </c>
      <c r="E142" s="163">
        <v>4257</v>
      </c>
      <c r="F142" s="163">
        <v>3849</v>
      </c>
      <c r="G142" s="163">
        <v>3527</v>
      </c>
      <c r="H142" s="163">
        <v>3909</v>
      </c>
      <c r="I142" s="178">
        <f t="shared" si="80"/>
        <v>0.10830734335129</v>
      </c>
      <c r="J142" s="164">
        <f t="shared" si="77"/>
        <v>0.97424242424242413</v>
      </c>
      <c r="K142" s="163">
        <f t="shared" si="78"/>
        <v>382</v>
      </c>
      <c r="L142" s="163">
        <f t="shared" si="79"/>
        <v>1929</v>
      </c>
      <c r="M142" s="164">
        <f t="shared" si="76"/>
        <v>4.5654207626787072E-3</v>
      </c>
    </row>
    <row r="143" spans="2:13" x14ac:dyDescent="0.25">
      <c r="B143" s="162" t="s">
        <v>123</v>
      </c>
      <c r="C143" s="163">
        <v>611</v>
      </c>
      <c r="D143" s="163">
        <v>75</v>
      </c>
      <c r="E143" s="163">
        <v>1698</v>
      </c>
      <c r="F143" s="163">
        <v>1427</v>
      </c>
      <c r="G143" s="163">
        <v>1223</v>
      </c>
      <c r="H143" s="163">
        <v>1190</v>
      </c>
      <c r="I143" s="178">
        <f t="shared" si="80"/>
        <v>-2.698282910874894E-2</v>
      </c>
      <c r="J143" s="164">
        <f t="shared" si="77"/>
        <v>14.866666666666667</v>
      </c>
      <c r="K143" s="163">
        <f t="shared" si="78"/>
        <v>-33</v>
      </c>
      <c r="L143" s="163">
        <f t="shared" si="79"/>
        <v>1115</v>
      </c>
      <c r="M143" s="164">
        <f t="shared" si="76"/>
        <v>1.3898313398791665E-3</v>
      </c>
    </row>
    <row r="144" spans="2:13" x14ac:dyDescent="0.25">
      <c r="B144" s="162" t="s">
        <v>119</v>
      </c>
      <c r="C144" s="163">
        <v>634</v>
      </c>
      <c r="D144" s="163">
        <v>193</v>
      </c>
      <c r="E144" s="163">
        <v>807</v>
      </c>
      <c r="F144" s="163">
        <v>808</v>
      </c>
      <c r="G144" s="163">
        <v>835</v>
      </c>
      <c r="H144" s="163">
        <v>677</v>
      </c>
      <c r="I144" s="178">
        <f t="shared" si="80"/>
        <v>-0.18922155688622755</v>
      </c>
      <c r="J144" s="164">
        <f t="shared" si="77"/>
        <v>2.5077720207253886</v>
      </c>
      <c r="K144" s="163">
        <f t="shared" si="78"/>
        <v>-158</v>
      </c>
      <c r="L144" s="163">
        <f t="shared" si="79"/>
        <v>484</v>
      </c>
      <c r="M144" s="164">
        <f t="shared" si="76"/>
        <v>7.9068556058671904E-4</v>
      </c>
    </row>
    <row r="145" spans="2:13" x14ac:dyDescent="0.25">
      <c r="B145" s="162" t="s">
        <v>128</v>
      </c>
      <c r="C145" s="163">
        <v>1679</v>
      </c>
      <c r="D145" s="163">
        <v>21</v>
      </c>
      <c r="E145" s="163">
        <v>902</v>
      </c>
      <c r="F145" s="163">
        <v>1570</v>
      </c>
      <c r="G145" s="163">
        <v>1254</v>
      </c>
      <c r="H145" s="163">
        <v>1246</v>
      </c>
      <c r="I145" s="178">
        <f t="shared" si="80"/>
        <v>-6.3795853269537073E-3</v>
      </c>
      <c r="J145" s="164">
        <f t="shared" si="77"/>
        <v>58.333333333333336</v>
      </c>
      <c r="K145" s="163">
        <f t="shared" si="78"/>
        <v>-8</v>
      </c>
      <c r="L145" s="163">
        <f t="shared" si="79"/>
        <v>1225</v>
      </c>
      <c r="M145" s="164">
        <f t="shared" si="76"/>
        <v>1.4552351676381859E-3</v>
      </c>
    </row>
    <row r="146" spans="2:13" x14ac:dyDescent="0.25">
      <c r="B146" s="162" t="s">
        <v>131</v>
      </c>
      <c r="C146" s="163">
        <v>3479</v>
      </c>
      <c r="D146" s="163">
        <v>19</v>
      </c>
      <c r="E146" s="163">
        <v>426</v>
      </c>
      <c r="F146" s="163">
        <v>985</v>
      </c>
      <c r="G146" s="163">
        <v>898</v>
      </c>
      <c r="H146" s="163">
        <v>630</v>
      </c>
      <c r="I146" s="178">
        <f t="shared" si="80"/>
        <v>-0.2984409799554566</v>
      </c>
      <c r="J146" s="164">
        <f t="shared" si="77"/>
        <v>32.157894736842103</v>
      </c>
      <c r="K146" s="163">
        <f t="shared" si="78"/>
        <v>-268</v>
      </c>
      <c r="L146" s="163">
        <f t="shared" si="79"/>
        <v>611</v>
      </c>
      <c r="M146" s="164">
        <f t="shared" si="76"/>
        <v>7.3579306228897042E-4</v>
      </c>
    </row>
    <row r="147" spans="2:13" x14ac:dyDescent="0.25">
      <c r="B147" s="167" t="s">
        <v>145</v>
      </c>
      <c r="C147" s="168">
        <f t="shared" ref="C147" si="81">C139-SUM(C140:C146)</f>
        <v>11681</v>
      </c>
      <c r="D147" s="168">
        <f t="shared" ref="D147:E147" si="82">D139-SUM(D140:D146)</f>
        <v>2262</v>
      </c>
      <c r="E147" s="168">
        <f t="shared" si="82"/>
        <v>12653</v>
      </c>
      <c r="F147" s="168">
        <f t="shared" ref="F147:H147" si="83">F139-SUM(F140:F146)</f>
        <v>14293</v>
      </c>
      <c r="G147" s="168">
        <f t="shared" si="83"/>
        <v>14944</v>
      </c>
      <c r="H147" s="168">
        <f t="shared" si="83"/>
        <v>14824</v>
      </c>
      <c r="I147" s="179">
        <f t="shared" si="80"/>
        <v>-8.0299785867237183E-3</v>
      </c>
      <c r="J147" s="169">
        <f t="shared" si="77"/>
        <v>5.5534924845269673</v>
      </c>
      <c r="K147" s="168">
        <f>H147-G147</f>
        <v>-120</v>
      </c>
      <c r="L147" s="168">
        <f t="shared" si="79"/>
        <v>12562</v>
      </c>
      <c r="M147" s="169">
        <f t="shared" si="76"/>
        <v>1.7313327548209044E-2</v>
      </c>
    </row>
    <row r="148" spans="2:13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3"/>
      <c r="L148" s="152"/>
      <c r="M148" s="152"/>
    </row>
    <row r="149" spans="2:13" x14ac:dyDescent="0.25">
      <c r="B149" s="155" t="s">
        <v>68</v>
      </c>
      <c r="C149" s="175">
        <v>19491</v>
      </c>
      <c r="D149" s="175">
        <v>4917</v>
      </c>
      <c r="E149" s="175">
        <v>16217</v>
      </c>
      <c r="F149" s="175">
        <v>19378</v>
      </c>
      <c r="G149" s="175">
        <v>22033</v>
      </c>
      <c r="H149" s="175">
        <v>20553</v>
      </c>
      <c r="I149" s="176">
        <f>IFERROR(H149/G149-1,"-")</f>
        <v>-6.7171969318749136E-2</v>
      </c>
      <c r="J149" s="176">
        <f>IFERROR(H149/D149-1,"-")</f>
        <v>3.1799877974374615</v>
      </c>
      <c r="K149" s="175">
        <f>H149-G149</f>
        <v>-1480</v>
      </c>
      <c r="L149" s="175">
        <f>H149-D149</f>
        <v>15636</v>
      </c>
      <c r="M149" s="176">
        <f t="shared" ref="M149:M161" si="84">H149/H$9</f>
        <v>2.4004372713055888E-2</v>
      </c>
    </row>
    <row r="150" spans="2:13" x14ac:dyDescent="0.25">
      <c r="B150" s="158" t="s">
        <v>97</v>
      </c>
      <c r="C150" s="159">
        <v>6534</v>
      </c>
      <c r="D150" s="159">
        <v>3318</v>
      </c>
      <c r="E150" s="159">
        <v>7296</v>
      </c>
      <c r="F150" s="159">
        <v>7811</v>
      </c>
      <c r="G150" s="159">
        <v>7912</v>
      </c>
      <c r="H150" s="159">
        <v>6331</v>
      </c>
      <c r="I150" s="177">
        <f>IFERROR(H150/G150-1,"-")</f>
        <v>-0.19982305358948438</v>
      </c>
      <c r="J150" s="160">
        <f t="shared" ref="J150:J161" si="85">IFERROR(H150/D150-1,"-")</f>
        <v>0.90807715491259788</v>
      </c>
      <c r="K150" s="159">
        <f t="shared" ref="K150:K160" si="86">H150-G150</f>
        <v>-1581</v>
      </c>
      <c r="L150" s="159">
        <f t="shared" ref="L150:L161" si="87">H150-D150</f>
        <v>3013</v>
      </c>
      <c r="M150" s="160">
        <f t="shared" si="84"/>
        <v>7.3941363132563045E-3</v>
      </c>
    </row>
    <row r="151" spans="2:13" x14ac:dyDescent="0.25">
      <c r="B151" s="162" t="s">
        <v>103</v>
      </c>
      <c r="C151" s="163">
        <v>3059</v>
      </c>
      <c r="D151" s="163">
        <v>2976</v>
      </c>
      <c r="E151" s="163">
        <v>5436</v>
      </c>
      <c r="F151" s="163">
        <v>5624</v>
      </c>
      <c r="G151" s="163">
        <v>6116</v>
      </c>
      <c r="H151" s="163">
        <v>4295</v>
      </c>
      <c r="I151" s="178">
        <f>IFERROR(H151/G151-1,"-")</f>
        <v>-0.29774362328319159</v>
      </c>
      <c r="J151" s="164">
        <f t="shared" si="85"/>
        <v>0.44321236559139776</v>
      </c>
      <c r="K151" s="163">
        <f t="shared" si="86"/>
        <v>-1821</v>
      </c>
      <c r="L151" s="163">
        <f t="shared" si="87"/>
        <v>1319</v>
      </c>
      <c r="M151" s="164">
        <f t="shared" si="84"/>
        <v>5.0162400040176637E-3</v>
      </c>
    </row>
    <row r="152" spans="2:13" x14ac:dyDescent="0.25">
      <c r="B152" s="162" t="s">
        <v>100</v>
      </c>
      <c r="C152" s="163">
        <v>3475</v>
      </c>
      <c r="D152" s="163">
        <v>342</v>
      </c>
      <c r="E152" s="163">
        <v>1860</v>
      </c>
      <c r="F152" s="163">
        <v>2187</v>
      </c>
      <c r="G152" s="163">
        <v>1796</v>
      </c>
      <c r="H152" s="163">
        <v>2036</v>
      </c>
      <c r="I152" s="178">
        <f>IFERROR(H152/G152-1,"-")</f>
        <v>0.13363028953229406</v>
      </c>
      <c r="J152" s="164">
        <f t="shared" si="85"/>
        <v>4.9532163742690054</v>
      </c>
      <c r="K152" s="163">
        <f t="shared" si="86"/>
        <v>240</v>
      </c>
      <c r="L152" s="163">
        <f t="shared" si="87"/>
        <v>1694</v>
      </c>
      <c r="M152" s="164">
        <f t="shared" si="84"/>
        <v>2.3778963092386412E-3</v>
      </c>
    </row>
    <row r="153" spans="2:13" x14ac:dyDescent="0.25">
      <c r="B153" s="158" t="s">
        <v>107</v>
      </c>
      <c r="C153" s="159">
        <v>12957</v>
      </c>
      <c r="D153" s="159">
        <v>1599</v>
      </c>
      <c r="E153" s="159">
        <v>8921</v>
      </c>
      <c r="F153" s="159">
        <v>11567</v>
      </c>
      <c r="G153" s="159">
        <v>14121</v>
      </c>
      <c r="H153" s="159">
        <v>14222</v>
      </c>
      <c r="I153" s="177">
        <f>IFERROR(H153/G153-1,"-")</f>
        <v>7.1524679555272641E-3</v>
      </c>
      <c r="J153" s="160">
        <f t="shared" si="85"/>
        <v>7.8943089430894311</v>
      </c>
      <c r="K153" s="159">
        <f t="shared" si="86"/>
        <v>101</v>
      </c>
      <c r="L153" s="159">
        <f t="shared" si="87"/>
        <v>12623</v>
      </c>
      <c r="M153" s="160">
        <f t="shared" si="84"/>
        <v>1.6610236399799583E-2</v>
      </c>
    </row>
    <row r="154" spans="2:13" x14ac:dyDescent="0.25">
      <c r="B154" s="162" t="s">
        <v>110</v>
      </c>
      <c r="C154" s="163">
        <v>4153</v>
      </c>
      <c r="D154" s="163">
        <v>61</v>
      </c>
      <c r="E154" s="163">
        <v>2868</v>
      </c>
      <c r="F154" s="163">
        <v>3306</v>
      </c>
      <c r="G154" s="163">
        <v>4018</v>
      </c>
      <c r="H154" s="163">
        <v>2947</v>
      </c>
      <c r="I154" s="178">
        <f t="shared" ref="I154:I161" si="88">IFERROR(H154/G154-1,"-")</f>
        <v>-0.26655052264808365</v>
      </c>
      <c r="J154" s="164">
        <f t="shared" si="85"/>
        <v>47.311475409836063</v>
      </c>
      <c r="K154" s="163">
        <f t="shared" si="86"/>
        <v>-1071</v>
      </c>
      <c r="L154" s="163">
        <f t="shared" si="87"/>
        <v>2886</v>
      </c>
      <c r="M154" s="164">
        <f t="shared" si="84"/>
        <v>3.4418764358184061E-3</v>
      </c>
    </row>
    <row r="155" spans="2:13" x14ac:dyDescent="0.25">
      <c r="B155" s="162" t="s">
        <v>113</v>
      </c>
      <c r="C155" s="163">
        <v>3400</v>
      </c>
      <c r="D155" s="163">
        <v>337</v>
      </c>
      <c r="E155" s="163">
        <v>2040</v>
      </c>
      <c r="F155" s="163">
        <v>2718</v>
      </c>
      <c r="G155" s="163">
        <v>2980</v>
      </c>
      <c r="H155" s="163">
        <v>2727</v>
      </c>
      <c r="I155" s="178">
        <f t="shared" si="88"/>
        <v>-8.4899328859060375E-2</v>
      </c>
      <c r="J155" s="164">
        <f t="shared" si="85"/>
        <v>7.0919881305637986</v>
      </c>
      <c r="K155" s="163">
        <f t="shared" si="86"/>
        <v>-253</v>
      </c>
      <c r="L155" s="163">
        <f t="shared" si="87"/>
        <v>2390</v>
      </c>
      <c r="M155" s="164">
        <f t="shared" si="84"/>
        <v>3.1849328267651148E-3</v>
      </c>
    </row>
    <row r="156" spans="2:13" x14ac:dyDescent="0.25">
      <c r="B156" s="162" t="s">
        <v>116</v>
      </c>
      <c r="C156" s="163">
        <v>1501</v>
      </c>
      <c r="D156" s="163">
        <v>319</v>
      </c>
      <c r="E156" s="163">
        <v>950</v>
      </c>
      <c r="F156" s="163">
        <v>1486</v>
      </c>
      <c r="G156" s="163">
        <v>1902</v>
      </c>
      <c r="H156" s="163">
        <v>2884</v>
      </c>
      <c r="I156" s="178">
        <f t="shared" si="88"/>
        <v>0.51629863301787582</v>
      </c>
      <c r="J156" s="164">
        <f t="shared" si="85"/>
        <v>8.0407523510971792</v>
      </c>
      <c r="K156" s="163">
        <f t="shared" si="86"/>
        <v>982</v>
      </c>
      <c r="L156" s="163">
        <f t="shared" si="87"/>
        <v>2565</v>
      </c>
      <c r="M156" s="164">
        <f t="shared" si="84"/>
        <v>3.3682971295895094E-3</v>
      </c>
    </row>
    <row r="157" spans="2:13" x14ac:dyDescent="0.25">
      <c r="B157" s="162" t="s">
        <v>123</v>
      </c>
      <c r="C157" s="163">
        <v>399</v>
      </c>
      <c r="D157" s="163">
        <v>62</v>
      </c>
      <c r="E157" s="163">
        <v>322</v>
      </c>
      <c r="F157" s="163">
        <v>419</v>
      </c>
      <c r="G157" s="163">
        <v>664</v>
      </c>
      <c r="H157" s="163">
        <v>692</v>
      </c>
      <c r="I157" s="178">
        <f t="shared" si="88"/>
        <v>4.2168674698795261E-2</v>
      </c>
      <c r="J157" s="164">
        <f t="shared" si="85"/>
        <v>10.161290322580646</v>
      </c>
      <c r="K157" s="163">
        <f t="shared" si="86"/>
        <v>28</v>
      </c>
      <c r="L157" s="163">
        <f t="shared" si="87"/>
        <v>630</v>
      </c>
      <c r="M157" s="164">
        <f t="shared" si="84"/>
        <v>8.0820444302217068E-4</v>
      </c>
    </row>
    <row r="158" spans="2:13" x14ac:dyDescent="0.25">
      <c r="B158" s="162" t="s">
        <v>119</v>
      </c>
      <c r="C158" s="163">
        <v>416</v>
      </c>
      <c r="D158" s="163">
        <v>63</v>
      </c>
      <c r="E158" s="163">
        <v>410</v>
      </c>
      <c r="F158" s="163">
        <v>582</v>
      </c>
      <c r="G158" s="163">
        <v>590</v>
      </c>
      <c r="H158" s="163">
        <v>662</v>
      </c>
      <c r="I158" s="178">
        <f t="shared" si="88"/>
        <v>0.12203389830508482</v>
      </c>
      <c r="J158" s="164">
        <f t="shared" si="85"/>
        <v>9.5079365079365079</v>
      </c>
      <c r="K158" s="163">
        <f t="shared" si="86"/>
        <v>72</v>
      </c>
      <c r="L158" s="163">
        <f t="shared" si="87"/>
        <v>599</v>
      </c>
      <c r="M158" s="164">
        <f t="shared" si="84"/>
        <v>7.7316667815126739E-4</v>
      </c>
    </row>
    <row r="159" spans="2:13" x14ac:dyDescent="0.25">
      <c r="B159" s="162" t="s">
        <v>128</v>
      </c>
      <c r="C159" s="163">
        <v>282</v>
      </c>
      <c r="D159" s="163">
        <v>10</v>
      </c>
      <c r="E159" s="163">
        <v>162</v>
      </c>
      <c r="F159" s="163">
        <v>213</v>
      </c>
      <c r="G159" s="163">
        <v>195</v>
      </c>
      <c r="H159" s="163">
        <v>179</v>
      </c>
      <c r="I159" s="178">
        <f t="shared" si="88"/>
        <v>-8.2051282051282093E-2</v>
      </c>
      <c r="J159" s="164">
        <f t="shared" si="85"/>
        <v>16.899999999999999</v>
      </c>
      <c r="K159" s="163">
        <f t="shared" si="86"/>
        <v>-16</v>
      </c>
      <c r="L159" s="163">
        <f t="shared" si="87"/>
        <v>169</v>
      </c>
      <c r="M159" s="164">
        <f t="shared" si="84"/>
        <v>2.0905866372972337E-4</v>
      </c>
    </row>
    <row r="160" spans="2:13" x14ac:dyDescent="0.25">
      <c r="B160" s="162" t="s">
        <v>131</v>
      </c>
      <c r="C160" s="163">
        <v>337</v>
      </c>
      <c r="D160" s="163">
        <v>18</v>
      </c>
      <c r="E160" s="163">
        <v>195</v>
      </c>
      <c r="F160" s="163">
        <v>320</v>
      </c>
      <c r="G160" s="163">
        <v>295</v>
      </c>
      <c r="H160" s="163">
        <v>207</v>
      </c>
      <c r="I160" s="178">
        <f t="shared" si="88"/>
        <v>-0.29830508474576267</v>
      </c>
      <c r="J160" s="164">
        <f t="shared" si="85"/>
        <v>10.5</v>
      </c>
      <c r="K160" s="163">
        <f t="shared" si="86"/>
        <v>-88</v>
      </c>
      <c r="L160" s="163">
        <f t="shared" si="87"/>
        <v>189</v>
      </c>
      <c r="M160" s="164">
        <f t="shared" si="84"/>
        <v>2.4176057760923316E-4</v>
      </c>
    </row>
    <row r="161" spans="2:13" x14ac:dyDescent="0.25">
      <c r="B161" s="167" t="s">
        <v>145</v>
      </c>
      <c r="C161" s="168">
        <f t="shared" ref="C161" si="89">C153-SUM(C154:C160)</f>
        <v>2469</v>
      </c>
      <c r="D161" s="168">
        <f t="shared" ref="D161:E161" si="90">D153-SUM(D154:D160)</f>
        <v>729</v>
      </c>
      <c r="E161" s="168">
        <f t="shared" si="90"/>
        <v>1974</v>
      </c>
      <c r="F161" s="168">
        <f t="shared" ref="F161:H161" si="91">F153-SUM(F154:F160)</f>
        <v>2523</v>
      </c>
      <c r="G161" s="168">
        <f t="shared" si="91"/>
        <v>3477</v>
      </c>
      <c r="H161" s="168">
        <f t="shared" si="91"/>
        <v>3924</v>
      </c>
      <c r="I161" s="179">
        <f t="shared" si="88"/>
        <v>0.12855910267471948</v>
      </c>
      <c r="J161" s="169">
        <f t="shared" si="85"/>
        <v>4.382716049382716</v>
      </c>
      <c r="K161" s="168">
        <f>H161-G161</f>
        <v>447</v>
      </c>
      <c r="L161" s="168">
        <f t="shared" si="87"/>
        <v>3195</v>
      </c>
      <c r="M161" s="169">
        <f t="shared" si="84"/>
        <v>4.5829396451141586E-3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5DC30-7834-4541-B36D-F94DEE9B0DC3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68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143"/>
      <c r="K4" s="143"/>
      <c r="N4" s="142" t="s">
        <v>264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N6" s="144"/>
      <c r="O6" s="301" t="s">
        <v>43</v>
      </c>
      <c r="P6" s="302"/>
      <c r="Q6" s="302"/>
      <c r="R6" s="302"/>
      <c r="S6" s="302"/>
      <c r="T6" s="302"/>
      <c r="U6" s="302"/>
      <c r="V6" s="302"/>
      <c r="W6" s="302"/>
    </row>
    <row r="7" spans="1:23" s="145" customFormat="1" ht="72" customHeight="1" x14ac:dyDescent="0.25">
      <c r="B7" s="146"/>
      <c r="C7" s="171" t="s">
        <v>258</v>
      </c>
      <c r="D7" s="171" t="s">
        <v>259</v>
      </c>
      <c r="E7" s="171" t="s">
        <v>260</v>
      </c>
      <c r="F7" s="171" t="s">
        <v>261</v>
      </c>
      <c r="G7" s="171" t="s">
        <v>262</v>
      </c>
      <c r="H7" s="171" t="s">
        <v>263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258</v>
      </c>
      <c r="P7" s="171" t="s">
        <v>259</v>
      </c>
      <c r="Q7" s="171" t="s">
        <v>260</v>
      </c>
      <c r="R7" s="171" t="s">
        <v>261</v>
      </c>
      <c r="S7" s="171" t="s">
        <v>262</v>
      </c>
      <c r="T7" s="171" t="s">
        <v>263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47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605036</v>
      </c>
      <c r="D9" s="175">
        <f t="shared" si="0"/>
        <v>79095</v>
      </c>
      <c r="E9" s="175">
        <f t="shared" si="0"/>
        <v>491667</v>
      </c>
      <c r="F9" s="175">
        <f t="shared" si="0"/>
        <v>650456</v>
      </c>
      <c r="G9" s="175">
        <f t="shared" si="0"/>
        <v>676110</v>
      </c>
      <c r="H9" s="175">
        <f t="shared" si="0"/>
        <v>674643</v>
      </c>
      <c r="I9" s="176">
        <f>IFERROR(H9/G9-1,"-")</f>
        <v>-2.1697652748813301E-3</v>
      </c>
      <c r="J9" s="175">
        <f t="shared" ref="J9:J21" si="1">H9-G9</f>
        <v>-1467</v>
      </c>
      <c r="K9" s="176">
        <f t="shared" ref="K9:K21" si="2">H9/H$9</f>
        <v>1</v>
      </c>
      <c r="N9" s="155" t="s">
        <v>68</v>
      </c>
      <c r="O9" s="175">
        <f t="shared" ref="O9:T9" si="3">O10+O13</f>
        <v>20852</v>
      </c>
      <c r="P9" s="175">
        <f t="shared" si="3"/>
        <v>2646</v>
      </c>
      <c r="Q9" s="175">
        <f t="shared" si="3"/>
        <v>17483</v>
      </c>
      <c r="R9" s="175">
        <f t="shared" si="3"/>
        <v>35122</v>
      </c>
      <c r="S9" s="175">
        <f t="shared" si="3"/>
        <v>32864</v>
      </c>
      <c r="T9" s="175">
        <f t="shared" si="3"/>
        <v>24060</v>
      </c>
      <c r="U9" s="176">
        <f>IFERROR(T9/S9-1,"-")</f>
        <v>-0.26789191820837388</v>
      </c>
      <c r="V9" s="175">
        <f>T9-S9</f>
        <v>-8804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103620</v>
      </c>
      <c r="D10" s="159">
        <v>38631</v>
      </c>
      <c r="E10" s="159">
        <v>88889</v>
      </c>
      <c r="F10" s="159">
        <v>106161</v>
      </c>
      <c r="G10" s="159">
        <v>99210</v>
      </c>
      <c r="H10" s="159">
        <v>97854</v>
      </c>
      <c r="I10" s="177">
        <f>IFERROR(H10/G10-1,"-")</f>
        <v>-1.3667977018445687E-2</v>
      </c>
      <c r="J10" s="158">
        <f t="shared" si="1"/>
        <v>-1356</v>
      </c>
      <c r="K10" s="160">
        <f t="shared" si="2"/>
        <v>0.14504560189611396</v>
      </c>
      <c r="N10" s="158" t="s">
        <v>97</v>
      </c>
      <c r="O10" s="159">
        <v>5283</v>
      </c>
      <c r="P10" s="159">
        <v>1333</v>
      </c>
      <c r="Q10" s="159">
        <v>4205</v>
      </c>
      <c r="R10" s="159">
        <v>5012</v>
      </c>
      <c r="S10" s="159">
        <v>5970</v>
      </c>
      <c r="T10" s="159">
        <v>3902</v>
      </c>
      <c r="U10" s="177">
        <f>IFERROR(T10/S10-1,"-")</f>
        <v>-0.34639865996649921</v>
      </c>
      <c r="V10" s="158">
        <f t="shared" ref="V10:V20" si="5">T10-S10</f>
        <v>-2068</v>
      </c>
      <c r="W10" s="160">
        <f t="shared" si="4"/>
        <v>0.16217788861180382</v>
      </c>
    </row>
    <row r="11" spans="1:23" x14ac:dyDescent="0.25">
      <c r="A11" s="161" t="s">
        <v>100</v>
      </c>
      <c r="B11" s="162" t="s">
        <v>103</v>
      </c>
      <c r="C11" s="163">
        <v>34653</v>
      </c>
      <c r="D11" s="163">
        <v>27284</v>
      </c>
      <c r="E11" s="163">
        <v>35799</v>
      </c>
      <c r="F11" s="163">
        <v>39745</v>
      </c>
      <c r="G11" s="163">
        <v>34385</v>
      </c>
      <c r="H11" s="163">
        <v>31525</v>
      </c>
      <c r="I11" s="178">
        <f>IFERROR(H11/G11-1,"-")</f>
        <v>-8.317580340264652E-2</v>
      </c>
      <c r="J11" s="162">
        <f t="shared" si="1"/>
        <v>-2860</v>
      </c>
      <c r="K11" s="164">
        <f t="shared" si="2"/>
        <v>4.6728417844697119E-2</v>
      </c>
      <c r="N11" s="162" t="s">
        <v>103</v>
      </c>
      <c r="O11" s="163">
        <v>2143</v>
      </c>
      <c r="P11" s="163">
        <v>1333</v>
      </c>
      <c r="Q11" s="163">
        <v>2548</v>
      </c>
      <c r="R11" s="163">
        <v>4190</v>
      </c>
      <c r="S11" s="163">
        <v>3500</v>
      </c>
      <c r="T11" s="163">
        <v>965</v>
      </c>
      <c r="U11" s="178">
        <f>IFERROR(T11/S11-1,"-")</f>
        <v>-0.72428571428571431</v>
      </c>
      <c r="V11" s="162">
        <f t="shared" si="5"/>
        <v>-2535</v>
      </c>
      <c r="W11" s="164">
        <f>T11/T$9</f>
        <v>4.0108063175394844E-2</v>
      </c>
    </row>
    <row r="12" spans="1:23" x14ac:dyDescent="0.25">
      <c r="A12" s="1"/>
      <c r="B12" s="162" t="s">
        <v>100</v>
      </c>
      <c r="C12" s="163">
        <v>68967</v>
      </c>
      <c r="D12" s="163">
        <v>11347</v>
      </c>
      <c r="E12" s="163">
        <v>53090</v>
      </c>
      <c r="F12" s="163">
        <v>66416</v>
      </c>
      <c r="G12" s="163">
        <v>64825</v>
      </c>
      <c r="H12" s="163">
        <v>66329</v>
      </c>
      <c r="I12" s="178">
        <f>IFERROR(H12/G12-1,"-")</f>
        <v>2.3200925568839237E-2</v>
      </c>
      <c r="J12" s="162">
        <f t="shared" si="1"/>
        <v>1504</v>
      </c>
      <c r="K12" s="164">
        <f t="shared" si="2"/>
        <v>9.8317184051416817E-2</v>
      </c>
      <c r="N12" s="162" t="s">
        <v>100</v>
      </c>
      <c r="O12" s="163">
        <v>3140</v>
      </c>
      <c r="P12" s="163">
        <v>0</v>
      </c>
      <c r="Q12" s="163">
        <v>1657</v>
      </c>
      <c r="R12" s="163">
        <v>822</v>
      </c>
      <c r="S12" s="163">
        <v>2470</v>
      </c>
      <c r="T12" s="163">
        <v>2937</v>
      </c>
      <c r="U12" s="178">
        <f>IFERROR(T12/S12-1,"-")</f>
        <v>0.18906882591093122</v>
      </c>
      <c r="V12" s="162">
        <f t="shared" si="5"/>
        <v>467</v>
      </c>
      <c r="W12" s="164">
        <f t="shared" si="4"/>
        <v>0.12206982543640897</v>
      </c>
    </row>
    <row r="13" spans="1:23" s="56" customFormat="1" x14ac:dyDescent="0.25">
      <c r="B13" s="158" t="s">
        <v>107</v>
      </c>
      <c r="C13" s="159">
        <v>501416</v>
      </c>
      <c r="D13" s="159">
        <v>40464</v>
      </c>
      <c r="E13" s="159">
        <v>402778</v>
      </c>
      <c r="F13" s="159">
        <v>544295</v>
      </c>
      <c r="G13" s="159">
        <v>576900</v>
      </c>
      <c r="H13" s="159">
        <v>576789</v>
      </c>
      <c r="I13" s="177">
        <f>IFERROR(H13/G13-1,"-")</f>
        <v>-1.9240769630790577E-4</v>
      </c>
      <c r="J13" s="158">
        <f t="shared" si="1"/>
        <v>-111</v>
      </c>
      <c r="K13" s="160">
        <f t="shared" si="2"/>
        <v>0.85495439810388607</v>
      </c>
      <c r="N13" s="158" t="s">
        <v>107</v>
      </c>
      <c r="O13" s="159">
        <v>15569</v>
      </c>
      <c r="P13" s="159">
        <v>1313</v>
      </c>
      <c r="Q13" s="159">
        <v>13278</v>
      </c>
      <c r="R13" s="159">
        <v>30110</v>
      </c>
      <c r="S13" s="159">
        <v>26894</v>
      </c>
      <c r="T13" s="159">
        <v>20158</v>
      </c>
      <c r="U13" s="177">
        <f>IFERROR(T13/S13-1,"-")</f>
        <v>-0.25046478768498548</v>
      </c>
      <c r="V13" s="158">
        <f t="shared" si="5"/>
        <v>-6736</v>
      </c>
      <c r="W13" s="160">
        <f t="shared" si="4"/>
        <v>0.83782211138819618</v>
      </c>
    </row>
    <row r="14" spans="1:23" s="56" customFormat="1" x14ac:dyDescent="0.25">
      <c r="B14" s="162" t="s">
        <v>110</v>
      </c>
      <c r="C14" s="163">
        <v>196258</v>
      </c>
      <c r="D14" s="163">
        <v>2327</v>
      </c>
      <c r="E14" s="163">
        <v>146996</v>
      </c>
      <c r="F14" s="163">
        <v>208526</v>
      </c>
      <c r="G14" s="163">
        <v>223433</v>
      </c>
      <c r="H14" s="163">
        <v>228393</v>
      </c>
      <c r="I14" s="178">
        <f t="shared" ref="I14:I21" si="6">IFERROR(H14/G14-1,"-")</f>
        <v>2.2199048484333073E-2</v>
      </c>
      <c r="J14" s="162">
        <f t="shared" si="1"/>
        <v>4960</v>
      </c>
      <c r="K14" s="164">
        <f t="shared" si="2"/>
        <v>0.33853904954175762</v>
      </c>
      <c r="N14" s="162" t="s">
        <v>110</v>
      </c>
      <c r="O14" s="163">
        <v>6028</v>
      </c>
      <c r="P14" s="163">
        <v>0</v>
      </c>
      <c r="Q14" s="163">
        <v>3333</v>
      </c>
      <c r="R14" s="163">
        <v>9808</v>
      </c>
      <c r="S14" s="163">
        <v>9074</v>
      </c>
      <c r="T14" s="163">
        <v>7871</v>
      </c>
      <c r="U14" s="178">
        <f t="shared" ref="U14:U21" si="7">IFERROR(T14/S14-1,"-")</f>
        <v>-0.13257659246197928</v>
      </c>
      <c r="V14" s="162">
        <f t="shared" si="5"/>
        <v>-1203</v>
      </c>
      <c r="W14" s="164">
        <f t="shared" si="4"/>
        <v>0.32714048212801328</v>
      </c>
    </row>
    <row r="15" spans="1:23" x14ac:dyDescent="0.25">
      <c r="A15" s="1"/>
      <c r="B15" s="162" t="s">
        <v>113</v>
      </c>
      <c r="C15" s="163">
        <v>70187</v>
      </c>
      <c r="D15" s="163">
        <v>6402</v>
      </c>
      <c r="E15" s="163">
        <v>47031</v>
      </c>
      <c r="F15" s="163">
        <v>68352</v>
      </c>
      <c r="G15" s="163">
        <v>74839</v>
      </c>
      <c r="H15" s="163">
        <v>70234</v>
      </c>
      <c r="I15" s="178">
        <f t="shared" si="6"/>
        <v>-6.153208888413797E-2</v>
      </c>
      <c r="J15" s="162">
        <f t="shared" si="1"/>
        <v>-4605</v>
      </c>
      <c r="K15" s="164">
        <f t="shared" si="2"/>
        <v>0.10410543057587494</v>
      </c>
      <c r="N15" s="162" t="s">
        <v>113</v>
      </c>
      <c r="O15" s="163">
        <v>1679</v>
      </c>
      <c r="P15" s="163">
        <v>278</v>
      </c>
      <c r="Q15" s="163">
        <v>1461</v>
      </c>
      <c r="R15" s="163">
        <v>1610</v>
      </c>
      <c r="S15" s="163">
        <v>2112</v>
      </c>
      <c r="T15" s="163">
        <v>1962</v>
      </c>
      <c r="U15" s="178">
        <f t="shared" si="7"/>
        <v>-7.1022727272727293E-2</v>
      </c>
      <c r="V15" s="162">
        <f t="shared" si="5"/>
        <v>-150</v>
      </c>
      <c r="W15" s="164">
        <f t="shared" si="4"/>
        <v>8.1546134663341652E-2</v>
      </c>
    </row>
    <row r="16" spans="1:23" x14ac:dyDescent="0.25">
      <c r="A16" s="1"/>
      <c r="B16" s="162" t="s">
        <v>116</v>
      </c>
      <c r="C16" s="163">
        <v>27220</v>
      </c>
      <c r="D16" s="163">
        <v>9550</v>
      </c>
      <c r="E16" s="163">
        <v>25167</v>
      </c>
      <c r="F16" s="163">
        <v>32490</v>
      </c>
      <c r="G16" s="163">
        <v>30908</v>
      </c>
      <c r="H16" s="163">
        <v>32012</v>
      </c>
      <c r="I16" s="178">
        <f t="shared" si="6"/>
        <v>3.5718907726155047E-2</v>
      </c>
      <c r="J16" s="162">
        <f t="shared" si="1"/>
        <v>1104</v>
      </c>
      <c r="K16" s="164">
        <f t="shared" si="2"/>
        <v>4.7450281111639785E-2</v>
      </c>
      <c r="N16" s="162" t="s">
        <v>116</v>
      </c>
      <c r="O16" s="163">
        <v>2271</v>
      </c>
      <c r="P16" s="163">
        <v>203</v>
      </c>
      <c r="Q16" s="163">
        <v>1854</v>
      </c>
      <c r="R16" s="163">
        <v>4502</v>
      </c>
      <c r="S16" s="163">
        <v>3097</v>
      </c>
      <c r="T16" s="163">
        <v>1575</v>
      </c>
      <c r="U16" s="178">
        <f t="shared" si="7"/>
        <v>-0.49144333225702297</v>
      </c>
      <c r="V16" s="162">
        <f t="shared" si="5"/>
        <v>-1522</v>
      </c>
      <c r="W16" s="164">
        <f t="shared" si="4"/>
        <v>6.5461346633416462E-2</v>
      </c>
    </row>
    <row r="17" spans="1:23" x14ac:dyDescent="0.25">
      <c r="A17" s="1"/>
      <c r="B17" s="162" t="s">
        <v>123</v>
      </c>
      <c r="C17" s="163">
        <v>15970</v>
      </c>
      <c r="D17" s="163">
        <v>597</v>
      </c>
      <c r="E17" s="163">
        <v>20596</v>
      </c>
      <c r="F17" s="163">
        <v>18794</v>
      </c>
      <c r="G17" s="163">
        <v>21632</v>
      </c>
      <c r="H17" s="163">
        <v>20504</v>
      </c>
      <c r="I17" s="178">
        <f t="shared" si="6"/>
        <v>-5.2144970414201186E-2</v>
      </c>
      <c r="J17" s="162">
        <f t="shared" si="1"/>
        <v>-1128</v>
      </c>
      <c r="K17" s="164">
        <f t="shared" si="2"/>
        <v>3.0392370483351937E-2</v>
      </c>
      <c r="N17" s="162" t="s">
        <v>123</v>
      </c>
      <c r="O17" s="163">
        <v>171</v>
      </c>
      <c r="P17" s="163">
        <v>0</v>
      </c>
      <c r="Q17" s="163">
        <v>460</v>
      </c>
      <c r="R17" s="163">
        <v>662</v>
      </c>
      <c r="S17" s="163">
        <v>1080</v>
      </c>
      <c r="T17" s="163">
        <v>536</v>
      </c>
      <c r="U17" s="178">
        <f t="shared" si="7"/>
        <v>-0.50370370370370376</v>
      </c>
      <c r="V17" s="162">
        <f t="shared" si="5"/>
        <v>-544</v>
      </c>
      <c r="W17" s="164">
        <f t="shared" si="4"/>
        <v>2.2277639235245221E-2</v>
      </c>
    </row>
    <row r="18" spans="1:23" x14ac:dyDescent="0.25">
      <c r="A18" s="1"/>
      <c r="B18" s="162" t="s">
        <v>119</v>
      </c>
      <c r="C18" s="163">
        <v>22026</v>
      </c>
      <c r="D18" s="163">
        <v>1388</v>
      </c>
      <c r="E18" s="163">
        <v>22696</v>
      </c>
      <c r="F18" s="163">
        <v>22994</v>
      </c>
      <c r="G18" s="163">
        <v>23579</v>
      </c>
      <c r="H18" s="163">
        <v>21704</v>
      </c>
      <c r="I18" s="178">
        <f t="shared" si="6"/>
        <v>-7.9519911785911224E-2</v>
      </c>
      <c r="J18" s="162">
        <f t="shared" si="1"/>
        <v>-1875</v>
      </c>
      <c r="K18" s="164">
        <f t="shared" si="2"/>
        <v>3.2171089005592589E-2</v>
      </c>
      <c r="N18" s="162" t="s">
        <v>119</v>
      </c>
      <c r="O18" s="163">
        <v>349</v>
      </c>
      <c r="P18" s="163">
        <v>149</v>
      </c>
      <c r="Q18" s="163">
        <v>397</v>
      </c>
      <c r="R18" s="163">
        <v>538</v>
      </c>
      <c r="S18" s="163">
        <v>612</v>
      </c>
      <c r="T18" s="163">
        <v>588</v>
      </c>
      <c r="U18" s="178">
        <f t="shared" si="7"/>
        <v>-3.9215686274509776E-2</v>
      </c>
      <c r="V18" s="162">
        <f t="shared" si="5"/>
        <v>-24</v>
      </c>
      <c r="W18" s="164">
        <f t="shared" si="4"/>
        <v>2.4438902743142144E-2</v>
      </c>
    </row>
    <row r="19" spans="1:23" x14ac:dyDescent="0.25">
      <c r="A19" s="161" t="s">
        <v>144</v>
      </c>
      <c r="B19" s="162" t="s">
        <v>128</v>
      </c>
      <c r="C19" s="163">
        <v>15073</v>
      </c>
      <c r="D19" s="163">
        <v>129</v>
      </c>
      <c r="E19" s="163">
        <v>10501</v>
      </c>
      <c r="F19" s="163">
        <v>17032</v>
      </c>
      <c r="G19" s="163">
        <v>13659</v>
      </c>
      <c r="H19" s="163">
        <v>12558</v>
      </c>
      <c r="I19" s="178">
        <f t="shared" si="6"/>
        <v>-8.0606193718427366E-2</v>
      </c>
      <c r="J19" s="162">
        <f t="shared" si="1"/>
        <v>-1101</v>
      </c>
      <c r="K19" s="164">
        <f t="shared" si="2"/>
        <v>1.8614289335248422E-2</v>
      </c>
      <c r="N19" s="162" t="s">
        <v>128</v>
      </c>
      <c r="O19" s="163">
        <v>617</v>
      </c>
      <c r="P19" s="163">
        <v>0</v>
      </c>
      <c r="Q19" s="163">
        <v>563</v>
      </c>
      <c r="R19" s="163">
        <v>2336</v>
      </c>
      <c r="S19" s="163">
        <v>737</v>
      </c>
      <c r="T19" s="163">
        <v>466</v>
      </c>
      <c r="U19" s="178">
        <f t="shared" si="7"/>
        <v>-0.36770691994572591</v>
      </c>
      <c r="V19" s="162">
        <f t="shared" si="5"/>
        <v>-271</v>
      </c>
      <c r="W19" s="164">
        <f t="shared" si="4"/>
        <v>1.9368246051537821E-2</v>
      </c>
    </row>
    <row r="20" spans="1:23" x14ac:dyDescent="0.25">
      <c r="A20" s="166" t="s">
        <v>145</v>
      </c>
      <c r="B20" s="162" t="s">
        <v>131</v>
      </c>
      <c r="C20" s="163">
        <v>20670</v>
      </c>
      <c r="D20" s="163">
        <v>652</v>
      </c>
      <c r="E20" s="163">
        <v>7745</v>
      </c>
      <c r="F20" s="163">
        <v>14440</v>
      </c>
      <c r="G20" s="163">
        <v>14091</v>
      </c>
      <c r="H20" s="163">
        <v>11924</v>
      </c>
      <c r="I20" s="178">
        <f t="shared" si="6"/>
        <v>-0.15378610460577669</v>
      </c>
      <c r="J20" s="162">
        <f t="shared" si="1"/>
        <v>-2167</v>
      </c>
      <c r="K20" s="164">
        <f t="shared" si="2"/>
        <v>1.7674533049331274E-2</v>
      </c>
      <c r="N20" s="162" t="s">
        <v>131</v>
      </c>
      <c r="O20" s="163">
        <v>662</v>
      </c>
      <c r="P20" s="163">
        <v>0</v>
      </c>
      <c r="Q20" s="163">
        <v>175</v>
      </c>
      <c r="R20" s="163">
        <v>510</v>
      </c>
      <c r="S20" s="163">
        <v>150</v>
      </c>
      <c r="T20" s="163">
        <v>355</v>
      </c>
      <c r="U20" s="178">
        <f t="shared" si="7"/>
        <v>1.3666666666666667</v>
      </c>
      <c r="V20" s="162">
        <f t="shared" si="5"/>
        <v>205</v>
      </c>
      <c r="W20" s="164">
        <f t="shared" si="4"/>
        <v>1.4754779717373233E-2</v>
      </c>
    </row>
    <row r="21" spans="1:23" x14ac:dyDescent="0.25">
      <c r="B21" s="167" t="s">
        <v>145</v>
      </c>
      <c r="C21" s="168">
        <f t="shared" ref="C21" si="8">C13-SUM(C14:C20)</f>
        <v>134012</v>
      </c>
      <c r="D21" s="168">
        <f t="shared" ref="D21:H21" si="9">D13-SUM(D14:D20)</f>
        <v>19419</v>
      </c>
      <c r="E21" s="168">
        <f t="shared" si="9"/>
        <v>122046</v>
      </c>
      <c r="F21" s="168">
        <f t="shared" si="9"/>
        <v>161667</v>
      </c>
      <c r="G21" s="168">
        <f t="shared" si="9"/>
        <v>174759</v>
      </c>
      <c r="H21" s="168">
        <f t="shared" si="9"/>
        <v>179460</v>
      </c>
      <c r="I21" s="179">
        <f t="shared" si="6"/>
        <v>2.6899902150962163E-2</v>
      </c>
      <c r="J21" s="167">
        <f t="shared" si="1"/>
        <v>4701</v>
      </c>
      <c r="K21" s="169">
        <f t="shared" si="2"/>
        <v>0.26600735500108946</v>
      </c>
      <c r="N21" s="167" t="s">
        <v>145</v>
      </c>
      <c r="O21" s="168">
        <f t="shared" ref="O21:T21" si="10">O13-SUM(O14:O20)</f>
        <v>3792</v>
      </c>
      <c r="P21" s="168">
        <f t="shared" si="10"/>
        <v>683</v>
      </c>
      <c r="Q21" s="168">
        <f t="shared" si="10"/>
        <v>5035</v>
      </c>
      <c r="R21" s="168">
        <f t="shared" si="10"/>
        <v>10144</v>
      </c>
      <c r="S21" s="168">
        <f t="shared" si="10"/>
        <v>10032</v>
      </c>
      <c r="T21" s="168">
        <f t="shared" si="10"/>
        <v>6805</v>
      </c>
      <c r="U21" s="179">
        <f t="shared" si="7"/>
        <v>-0.32167065390749605</v>
      </c>
      <c r="V21" s="167">
        <f>T21-S21</f>
        <v>-3227</v>
      </c>
      <c r="W21" s="169">
        <f t="shared" si="4"/>
        <v>0.28283458021612634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232026</v>
      </c>
      <c r="D23" s="175">
        <f t="shared" si="11"/>
        <v>27642</v>
      </c>
      <c r="E23" s="175">
        <f t="shared" si="11"/>
        <v>199864</v>
      </c>
      <c r="F23" s="175">
        <f t="shared" si="11"/>
        <v>236640</v>
      </c>
      <c r="G23" s="175">
        <f t="shared" si="11"/>
        <v>247094</v>
      </c>
      <c r="H23" s="175">
        <f t="shared" si="11"/>
        <v>236852</v>
      </c>
      <c r="I23" s="176">
        <f>IFERROR(H23/G23-1,"-")</f>
        <v>-4.1449812621917159E-2</v>
      </c>
      <c r="J23" s="175">
        <f>H23-G23</f>
        <v>-10242</v>
      </c>
      <c r="K23" s="176">
        <f t="shared" ref="K23:K35" si="12">H23/H$9</f>
        <v>0.35107753285811905</v>
      </c>
    </row>
    <row r="24" spans="1:23" x14ac:dyDescent="0.25">
      <c r="B24" s="158" t="s">
        <v>97</v>
      </c>
      <c r="C24" s="159">
        <v>14324</v>
      </c>
      <c r="D24" s="159">
        <v>11846</v>
      </c>
      <c r="E24" s="159">
        <v>16588</v>
      </c>
      <c r="F24" s="159">
        <v>12356</v>
      </c>
      <c r="G24" s="159">
        <v>11337</v>
      </c>
      <c r="H24" s="159">
        <v>9639</v>
      </c>
      <c r="I24" s="177">
        <f>IFERROR(H24/G24-1,"-")</f>
        <v>-0.14977507277057422</v>
      </c>
      <c r="J24" s="158">
        <f t="shared" ref="J24:J34" si="13">H24-G24</f>
        <v>-1698</v>
      </c>
      <c r="K24" s="160">
        <f t="shared" si="12"/>
        <v>1.4287556529898035E-2</v>
      </c>
    </row>
    <row r="25" spans="1:23" x14ac:dyDescent="0.25">
      <c r="B25" s="162" t="s">
        <v>103</v>
      </c>
      <c r="C25" s="163">
        <v>5681</v>
      </c>
      <c r="D25" s="163">
        <v>8361</v>
      </c>
      <c r="E25" s="163">
        <v>7287</v>
      </c>
      <c r="F25" s="163">
        <v>4333</v>
      </c>
      <c r="G25" s="163">
        <v>3282</v>
      </c>
      <c r="H25" s="163">
        <v>3366</v>
      </c>
      <c r="I25" s="178">
        <f>IFERROR(H25/G25-1,"-")</f>
        <v>2.5594149908592323E-2</v>
      </c>
      <c r="J25" s="162">
        <f t="shared" si="13"/>
        <v>84</v>
      </c>
      <c r="K25" s="164">
        <f t="shared" si="12"/>
        <v>4.9893054548850284E-3</v>
      </c>
    </row>
    <row r="26" spans="1:23" x14ac:dyDescent="0.25">
      <c r="B26" s="162" t="s">
        <v>100</v>
      </c>
      <c r="C26" s="163">
        <v>8643</v>
      </c>
      <c r="D26" s="163">
        <v>3485</v>
      </c>
      <c r="E26" s="163">
        <v>9301</v>
      </c>
      <c r="F26" s="163">
        <v>8023</v>
      </c>
      <c r="G26" s="163">
        <v>8055</v>
      </c>
      <c r="H26" s="163">
        <v>6273</v>
      </c>
      <c r="I26" s="178">
        <f>IFERROR(H26/G26-1,"-")</f>
        <v>-0.2212290502793296</v>
      </c>
      <c r="J26" s="162">
        <f t="shared" si="13"/>
        <v>-1782</v>
      </c>
      <c r="K26" s="164">
        <f t="shared" si="12"/>
        <v>9.2982510750130067E-3</v>
      </c>
    </row>
    <row r="27" spans="1:23" x14ac:dyDescent="0.25">
      <c r="B27" s="158" t="s">
        <v>107</v>
      </c>
      <c r="C27" s="159">
        <v>217702</v>
      </c>
      <c r="D27" s="159">
        <v>15796</v>
      </c>
      <c r="E27" s="159">
        <v>183276</v>
      </c>
      <c r="F27" s="159">
        <v>224284</v>
      </c>
      <c r="G27" s="159">
        <v>235757</v>
      </c>
      <c r="H27" s="159">
        <v>227213</v>
      </c>
      <c r="I27" s="177">
        <f>IFERROR(H27/G27-1,"-")</f>
        <v>-3.6240705472159851E-2</v>
      </c>
      <c r="J27" s="158">
        <f t="shared" si="13"/>
        <v>-8544</v>
      </c>
      <c r="K27" s="160">
        <f t="shared" si="12"/>
        <v>0.336789976328221</v>
      </c>
    </row>
    <row r="28" spans="1:23" x14ac:dyDescent="0.25">
      <c r="B28" s="162" t="s">
        <v>110</v>
      </c>
      <c r="C28" s="163">
        <v>94203</v>
      </c>
      <c r="D28" s="163">
        <v>710</v>
      </c>
      <c r="E28" s="163">
        <v>78481</v>
      </c>
      <c r="F28" s="163">
        <v>100019</v>
      </c>
      <c r="G28" s="163">
        <v>105951</v>
      </c>
      <c r="H28" s="163">
        <v>105399</v>
      </c>
      <c r="I28" s="178">
        <f t="shared" ref="I28:I35" si="14">IFERROR(H28/G28-1,"-")</f>
        <v>-5.2099555454879765E-3</v>
      </c>
      <c r="J28" s="162">
        <f t="shared" si="13"/>
        <v>-552</v>
      </c>
      <c r="K28" s="164">
        <f t="shared" si="12"/>
        <v>0.15622929460470203</v>
      </c>
    </row>
    <row r="29" spans="1:23" x14ac:dyDescent="0.25">
      <c r="B29" s="162" t="s">
        <v>113</v>
      </c>
      <c r="C29" s="163">
        <v>26793</v>
      </c>
      <c r="D29" s="163">
        <v>2491</v>
      </c>
      <c r="E29" s="163">
        <v>19412</v>
      </c>
      <c r="F29" s="163">
        <v>25921</v>
      </c>
      <c r="G29" s="163">
        <v>27412</v>
      </c>
      <c r="H29" s="163">
        <v>24946</v>
      </c>
      <c r="I29" s="178">
        <f t="shared" si="14"/>
        <v>-8.9960601196556245E-2</v>
      </c>
      <c r="J29" s="162">
        <f t="shared" si="13"/>
        <v>-2466</v>
      </c>
      <c r="K29" s="164">
        <f t="shared" si="12"/>
        <v>3.6976593546512747E-2</v>
      </c>
    </row>
    <row r="30" spans="1:23" x14ac:dyDescent="0.25">
      <c r="B30" s="162" t="s">
        <v>116</v>
      </c>
      <c r="C30" s="163">
        <v>9254</v>
      </c>
      <c r="D30" s="163">
        <v>4052</v>
      </c>
      <c r="E30" s="163">
        <v>8295</v>
      </c>
      <c r="F30" s="163">
        <v>8409</v>
      </c>
      <c r="G30" s="163">
        <v>7110</v>
      </c>
      <c r="H30" s="163">
        <v>7375</v>
      </c>
      <c r="I30" s="178">
        <f t="shared" si="14"/>
        <v>3.7271448663853679E-2</v>
      </c>
      <c r="J30" s="162">
        <f t="shared" si="13"/>
        <v>265</v>
      </c>
      <c r="K30" s="164">
        <f t="shared" si="12"/>
        <v>1.0931707584604005E-2</v>
      </c>
    </row>
    <row r="31" spans="1:23" x14ac:dyDescent="0.25">
      <c r="B31" s="162" t="s">
        <v>123</v>
      </c>
      <c r="C31" s="163">
        <v>8337</v>
      </c>
      <c r="D31" s="163">
        <v>199</v>
      </c>
      <c r="E31" s="163">
        <v>10897</v>
      </c>
      <c r="F31" s="163">
        <v>8604</v>
      </c>
      <c r="G31" s="163">
        <v>9250</v>
      </c>
      <c r="H31" s="163">
        <v>8366</v>
      </c>
      <c r="I31" s="178">
        <f t="shared" si="14"/>
        <v>-9.5567567567567568E-2</v>
      </c>
      <c r="J31" s="162">
        <f t="shared" si="13"/>
        <v>-884</v>
      </c>
      <c r="K31" s="164">
        <f t="shared" si="12"/>
        <v>1.2400632630887743E-2</v>
      </c>
    </row>
    <row r="32" spans="1:23" x14ac:dyDescent="0.25">
      <c r="B32" s="162" t="s">
        <v>119</v>
      </c>
      <c r="C32" s="163">
        <v>12382</v>
      </c>
      <c r="D32" s="163">
        <v>628</v>
      </c>
      <c r="E32" s="163">
        <v>14130</v>
      </c>
      <c r="F32" s="163">
        <v>12694</v>
      </c>
      <c r="G32" s="163">
        <v>12248</v>
      </c>
      <c r="H32" s="163">
        <v>12030</v>
      </c>
      <c r="I32" s="178">
        <f t="shared" si="14"/>
        <v>-1.7798824297844518E-2</v>
      </c>
      <c r="J32" s="162">
        <f t="shared" si="13"/>
        <v>-218</v>
      </c>
      <c r="K32" s="164">
        <f t="shared" si="12"/>
        <v>1.7831653185462534E-2</v>
      </c>
    </row>
    <row r="33" spans="2:11" x14ac:dyDescent="0.25">
      <c r="B33" s="162" t="s">
        <v>128</v>
      </c>
      <c r="C33" s="163">
        <v>7906</v>
      </c>
      <c r="D33" s="163">
        <v>35</v>
      </c>
      <c r="E33" s="163">
        <v>5173</v>
      </c>
      <c r="F33" s="163">
        <v>7101</v>
      </c>
      <c r="G33" s="163">
        <v>6053</v>
      </c>
      <c r="H33" s="163">
        <v>5007</v>
      </c>
      <c r="I33" s="178">
        <f t="shared" si="14"/>
        <v>-0.1728068726251446</v>
      </c>
      <c r="J33" s="162">
        <f t="shared" si="13"/>
        <v>-1046</v>
      </c>
      <c r="K33" s="164">
        <f t="shared" si="12"/>
        <v>7.4217030340491194E-3</v>
      </c>
    </row>
    <row r="34" spans="2:11" x14ac:dyDescent="0.25">
      <c r="B34" s="162" t="s">
        <v>131</v>
      </c>
      <c r="C34" s="163">
        <v>9538</v>
      </c>
      <c r="D34" s="163">
        <v>88</v>
      </c>
      <c r="E34" s="163">
        <v>3097</v>
      </c>
      <c r="F34" s="163">
        <v>6935</v>
      </c>
      <c r="G34" s="163">
        <v>6459</v>
      </c>
      <c r="H34" s="163">
        <v>5498</v>
      </c>
      <c r="I34" s="178">
        <f t="shared" si="14"/>
        <v>-0.14878464158538474</v>
      </c>
      <c r="J34" s="162">
        <f t="shared" si="13"/>
        <v>-961</v>
      </c>
      <c r="K34" s="164">
        <f t="shared" si="12"/>
        <v>8.1494953627325867E-3</v>
      </c>
    </row>
    <row r="35" spans="2:11" x14ac:dyDescent="0.25">
      <c r="B35" s="167" t="s">
        <v>145</v>
      </c>
      <c r="C35" s="168">
        <f t="shared" ref="C35" si="15">C27-SUM(C28:C34)</f>
        <v>49289</v>
      </c>
      <c r="D35" s="168">
        <f t="shared" ref="D35:H35" si="16">D27-SUM(D28:D34)</f>
        <v>7593</v>
      </c>
      <c r="E35" s="168">
        <f t="shared" si="16"/>
        <v>43791</v>
      </c>
      <c r="F35" s="168">
        <f t="shared" si="16"/>
        <v>54601</v>
      </c>
      <c r="G35" s="168">
        <f t="shared" si="16"/>
        <v>61274</v>
      </c>
      <c r="H35" s="168">
        <f t="shared" si="16"/>
        <v>58592</v>
      </c>
      <c r="I35" s="179">
        <f t="shared" si="14"/>
        <v>-4.3770604171426752E-2</v>
      </c>
      <c r="J35" s="167">
        <f>H35-G35</f>
        <v>-2682</v>
      </c>
      <c r="K35" s="169">
        <f t="shared" si="12"/>
        <v>8.6848896379270221E-2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123059</v>
      </c>
      <c r="D37" s="175">
        <f t="shared" si="17"/>
        <v>5118</v>
      </c>
      <c r="E37" s="175">
        <f t="shared" si="17"/>
        <v>91384</v>
      </c>
      <c r="F37" s="175">
        <f t="shared" si="17"/>
        <v>125071</v>
      </c>
      <c r="G37" s="175">
        <f t="shared" si="17"/>
        <v>129774</v>
      </c>
      <c r="H37" s="175">
        <f t="shared" si="17"/>
        <v>142410</v>
      </c>
      <c r="I37" s="176">
        <f>IFERROR(H37/G37-1,"-")</f>
        <v>9.7369272735678969E-2</v>
      </c>
      <c r="J37" s="175">
        <f>H37-G37</f>
        <v>12636</v>
      </c>
      <c r="K37" s="176">
        <f t="shared" ref="K37:K49" si="18">H37/H$9</f>
        <v>0.21108942062690933</v>
      </c>
    </row>
    <row r="38" spans="2:11" x14ac:dyDescent="0.25">
      <c r="B38" s="158" t="s">
        <v>97</v>
      </c>
      <c r="C38" s="159">
        <v>8420</v>
      </c>
      <c r="D38" s="159">
        <v>1086</v>
      </c>
      <c r="E38" s="159">
        <v>7349</v>
      </c>
      <c r="F38" s="159">
        <v>7406</v>
      </c>
      <c r="G38" s="159">
        <v>6662</v>
      </c>
      <c r="H38" s="159">
        <v>8519</v>
      </c>
      <c r="I38" s="177">
        <f>IFERROR(H38/G38-1,"-")</f>
        <v>0.27874512158510956</v>
      </c>
      <c r="J38" s="158">
        <f t="shared" ref="J38:J48" si="19">H38-G38</f>
        <v>1857</v>
      </c>
      <c r="K38" s="160">
        <f t="shared" si="18"/>
        <v>1.2627419242473426E-2</v>
      </c>
    </row>
    <row r="39" spans="2:11" x14ac:dyDescent="0.25">
      <c r="B39" s="162" t="s">
        <v>103</v>
      </c>
      <c r="C39" s="163">
        <v>1765</v>
      </c>
      <c r="D39" s="163">
        <v>367</v>
      </c>
      <c r="E39" s="163">
        <v>2294</v>
      </c>
      <c r="F39" s="163">
        <v>1507</v>
      </c>
      <c r="G39" s="163">
        <v>1556</v>
      </c>
      <c r="H39" s="163">
        <v>2705</v>
      </c>
      <c r="I39" s="178">
        <f>IFERROR(H39/G39-1,"-")</f>
        <v>0.73843187660668375</v>
      </c>
      <c r="J39" s="162">
        <f t="shared" si="19"/>
        <v>1149</v>
      </c>
      <c r="K39" s="164">
        <f t="shared" si="18"/>
        <v>4.0095280022174693E-3</v>
      </c>
    </row>
    <row r="40" spans="2:11" x14ac:dyDescent="0.25">
      <c r="B40" s="162" t="s">
        <v>100</v>
      </c>
      <c r="C40" s="163">
        <v>6655</v>
      </c>
      <c r="D40" s="163">
        <v>719</v>
      </c>
      <c r="E40" s="163">
        <v>5055</v>
      </c>
      <c r="F40" s="163">
        <v>5899</v>
      </c>
      <c r="G40" s="163">
        <v>5106</v>
      </c>
      <c r="H40" s="163">
        <v>5814</v>
      </c>
      <c r="I40" s="178">
        <f>IFERROR(H40/G40-1,"-")</f>
        <v>0.13866039952996467</v>
      </c>
      <c r="J40" s="162">
        <f t="shared" si="19"/>
        <v>708</v>
      </c>
      <c r="K40" s="164">
        <f t="shared" si="18"/>
        <v>8.6178912402559583E-3</v>
      </c>
    </row>
    <row r="41" spans="2:11" x14ac:dyDescent="0.25">
      <c r="B41" s="158" t="s">
        <v>107</v>
      </c>
      <c r="C41" s="159">
        <v>114639</v>
      </c>
      <c r="D41" s="159">
        <v>4032</v>
      </c>
      <c r="E41" s="159">
        <v>84035</v>
      </c>
      <c r="F41" s="159">
        <v>117665</v>
      </c>
      <c r="G41" s="159">
        <v>123112</v>
      </c>
      <c r="H41" s="159">
        <v>133891</v>
      </c>
      <c r="I41" s="177">
        <f>IFERROR(H41/G41-1,"-")</f>
        <v>8.7554421989732845E-2</v>
      </c>
      <c r="J41" s="158">
        <f t="shared" si="19"/>
        <v>10779</v>
      </c>
      <c r="K41" s="160">
        <f t="shared" si="18"/>
        <v>0.19846200138443593</v>
      </c>
    </row>
    <row r="42" spans="2:11" x14ac:dyDescent="0.25">
      <c r="B42" s="162" t="s">
        <v>110</v>
      </c>
      <c r="C42" s="163">
        <v>53639</v>
      </c>
      <c r="D42" s="163">
        <v>220</v>
      </c>
      <c r="E42" s="163">
        <v>32535</v>
      </c>
      <c r="F42" s="163">
        <v>47048</v>
      </c>
      <c r="G42" s="163">
        <v>52185</v>
      </c>
      <c r="H42" s="163">
        <v>57766</v>
      </c>
      <c r="I42" s="178">
        <f t="shared" ref="I42:I49" si="20">IFERROR(H42/G42-1,"-")</f>
        <v>0.10694644054805025</v>
      </c>
      <c r="J42" s="162">
        <f t="shared" si="19"/>
        <v>5581</v>
      </c>
      <c r="K42" s="164">
        <f t="shared" si="18"/>
        <v>8.5624545129794574E-2</v>
      </c>
    </row>
    <row r="43" spans="2:11" x14ac:dyDescent="0.25">
      <c r="B43" s="162" t="s">
        <v>113</v>
      </c>
      <c r="C43" s="163">
        <v>6684</v>
      </c>
      <c r="D43" s="163">
        <v>400</v>
      </c>
      <c r="E43" s="163">
        <v>4388</v>
      </c>
      <c r="F43" s="163">
        <v>6919</v>
      </c>
      <c r="G43" s="163">
        <v>6486</v>
      </c>
      <c r="H43" s="163">
        <v>6218</v>
      </c>
      <c r="I43" s="178">
        <f t="shared" si="20"/>
        <v>-4.1319765649090345E-2</v>
      </c>
      <c r="J43" s="162">
        <f t="shared" si="19"/>
        <v>-268</v>
      </c>
      <c r="K43" s="164">
        <f t="shared" si="18"/>
        <v>9.2167264760769762E-3</v>
      </c>
    </row>
    <row r="44" spans="2:11" x14ac:dyDescent="0.25">
      <c r="B44" s="162" t="s">
        <v>116</v>
      </c>
      <c r="C44" s="163">
        <v>3667</v>
      </c>
      <c r="D44" s="163">
        <v>645</v>
      </c>
      <c r="E44" s="163">
        <v>2680</v>
      </c>
      <c r="F44" s="163">
        <v>3422</v>
      </c>
      <c r="G44" s="163">
        <v>3248</v>
      </c>
      <c r="H44" s="163">
        <v>3877</v>
      </c>
      <c r="I44" s="178">
        <f t="shared" si="20"/>
        <v>0.1936576354679802</v>
      </c>
      <c r="J44" s="162">
        <f t="shared" si="19"/>
        <v>629</v>
      </c>
      <c r="K44" s="164">
        <f t="shared" si="18"/>
        <v>5.7467430922725059E-3</v>
      </c>
    </row>
    <row r="45" spans="2:11" x14ac:dyDescent="0.25">
      <c r="B45" s="162" t="s">
        <v>123</v>
      </c>
      <c r="C45" s="163">
        <v>4546</v>
      </c>
      <c r="D45" s="163">
        <v>80</v>
      </c>
      <c r="E45" s="163">
        <v>4199</v>
      </c>
      <c r="F45" s="163">
        <v>5002</v>
      </c>
      <c r="G45" s="163">
        <v>5374</v>
      </c>
      <c r="H45" s="163">
        <v>4999</v>
      </c>
      <c r="I45" s="178">
        <f t="shared" si="20"/>
        <v>-6.9780424264979546E-2</v>
      </c>
      <c r="J45" s="162">
        <f t="shared" si="19"/>
        <v>-375</v>
      </c>
      <c r="K45" s="164">
        <f t="shared" si="18"/>
        <v>7.4098449105675151E-3</v>
      </c>
    </row>
    <row r="46" spans="2:11" x14ac:dyDescent="0.25">
      <c r="B46" s="162" t="s">
        <v>119</v>
      </c>
      <c r="C46" s="163">
        <v>6513</v>
      </c>
      <c r="D46" s="163">
        <v>98</v>
      </c>
      <c r="E46" s="163">
        <v>4503</v>
      </c>
      <c r="F46" s="163">
        <v>5948</v>
      </c>
      <c r="G46" s="163">
        <v>6316</v>
      </c>
      <c r="H46" s="163">
        <v>4738</v>
      </c>
      <c r="I46" s="178">
        <f t="shared" si="20"/>
        <v>-0.24984167194426854</v>
      </c>
      <c r="J46" s="162">
        <f t="shared" si="19"/>
        <v>-1578</v>
      </c>
      <c r="K46" s="164">
        <f t="shared" si="18"/>
        <v>7.0229736319801731E-3</v>
      </c>
    </row>
    <row r="47" spans="2:11" x14ac:dyDescent="0.25">
      <c r="B47" s="162" t="s">
        <v>128</v>
      </c>
      <c r="C47" s="163">
        <v>2797</v>
      </c>
      <c r="D47" s="163">
        <v>56</v>
      </c>
      <c r="E47" s="163">
        <v>2198</v>
      </c>
      <c r="F47" s="163">
        <v>3513</v>
      </c>
      <c r="G47" s="163">
        <v>2771</v>
      </c>
      <c r="H47" s="163">
        <v>3288</v>
      </c>
      <c r="I47" s="178">
        <f t="shared" si="20"/>
        <v>0.18657524359437017</v>
      </c>
      <c r="J47" s="162">
        <f t="shared" si="19"/>
        <v>517</v>
      </c>
      <c r="K47" s="164">
        <f t="shared" si="18"/>
        <v>4.8736887509393855E-3</v>
      </c>
    </row>
    <row r="48" spans="2:11" x14ac:dyDescent="0.25">
      <c r="B48" s="162" t="s">
        <v>131</v>
      </c>
      <c r="C48" s="163">
        <v>4060</v>
      </c>
      <c r="D48" s="163">
        <v>417</v>
      </c>
      <c r="E48" s="163">
        <v>2169</v>
      </c>
      <c r="F48" s="163">
        <v>3341</v>
      </c>
      <c r="G48" s="163">
        <v>3267</v>
      </c>
      <c r="H48" s="163">
        <v>2834</v>
      </c>
      <c r="I48" s="178">
        <f t="shared" si="20"/>
        <v>-0.13253749617385979</v>
      </c>
      <c r="J48" s="162">
        <f t="shared" si="19"/>
        <v>-433</v>
      </c>
      <c r="K48" s="164">
        <f t="shared" si="18"/>
        <v>4.2007402433583392E-3</v>
      </c>
    </row>
    <row r="49" spans="2:11" x14ac:dyDescent="0.25">
      <c r="B49" s="167" t="s">
        <v>145</v>
      </c>
      <c r="C49" s="168">
        <f t="shared" ref="C49" si="21">C41-SUM(C42:C48)</f>
        <v>32733</v>
      </c>
      <c r="D49" s="168">
        <f t="shared" ref="D49:H49" si="22">D41-SUM(D42:D48)</f>
        <v>2116</v>
      </c>
      <c r="E49" s="168">
        <f t="shared" si="22"/>
        <v>31363</v>
      </c>
      <c r="F49" s="168">
        <f t="shared" si="22"/>
        <v>42472</v>
      </c>
      <c r="G49" s="168">
        <f t="shared" si="22"/>
        <v>43465</v>
      </c>
      <c r="H49" s="168">
        <f t="shared" si="22"/>
        <v>50171</v>
      </c>
      <c r="I49" s="179">
        <f t="shared" si="20"/>
        <v>0.15428505694236749</v>
      </c>
      <c r="J49" s="167">
        <f>H49-G49</f>
        <v>6706</v>
      </c>
      <c r="K49" s="169">
        <f t="shared" si="18"/>
        <v>7.4366739149446442E-2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C52+C55</f>
        <v>6858</v>
      </c>
      <c r="D51" s="175">
        <f t="shared" si="23"/>
        <v>931</v>
      </c>
      <c r="E51" s="175">
        <f t="shared" si="23"/>
        <v>5352</v>
      </c>
      <c r="F51" s="175">
        <f t="shared" si="23"/>
        <v>11315</v>
      </c>
      <c r="G51" s="175">
        <f t="shared" si="23"/>
        <v>9138</v>
      </c>
      <c r="H51" s="175">
        <f t="shared" si="23"/>
        <v>8441</v>
      </c>
      <c r="I51" s="176">
        <f>IFERROR(H51/G51-1,"-")</f>
        <v>-7.6274896038520446E-2</v>
      </c>
      <c r="J51" s="175">
        <f>H51-G51</f>
        <v>-697</v>
      </c>
      <c r="K51" s="176">
        <f t="shared" ref="K51:K63" si="24">H51/H$9</f>
        <v>1.2511802538527784E-2</v>
      </c>
    </row>
    <row r="52" spans="2:11" x14ac:dyDescent="0.25">
      <c r="B52" s="158" t="s">
        <v>97</v>
      </c>
      <c r="C52" s="159">
        <v>587</v>
      </c>
      <c r="D52" s="159">
        <v>142</v>
      </c>
      <c r="E52" s="159">
        <v>280</v>
      </c>
      <c r="F52" s="159">
        <v>5076</v>
      </c>
      <c r="G52" s="159">
        <v>1514</v>
      </c>
      <c r="H52" s="159">
        <v>1451</v>
      </c>
      <c r="I52" s="177">
        <f>IFERROR(H52/G52-1,"-")</f>
        <v>-4.1611624834874461E-2</v>
      </c>
      <c r="J52" s="158">
        <f t="shared" ref="J52:J62" si="25">H52-G52</f>
        <v>-63</v>
      </c>
      <c r="K52" s="160">
        <f t="shared" si="24"/>
        <v>2.1507671464759881E-3</v>
      </c>
    </row>
    <row r="53" spans="2:11" x14ac:dyDescent="0.25">
      <c r="B53" s="162" t="s">
        <v>103</v>
      </c>
      <c r="C53" s="163">
        <v>287</v>
      </c>
      <c r="D53" s="163">
        <v>68</v>
      </c>
      <c r="E53" s="163">
        <v>64</v>
      </c>
      <c r="F53" s="163">
        <v>3884</v>
      </c>
      <c r="G53" s="163">
        <v>645</v>
      </c>
      <c r="H53" s="163">
        <v>742</v>
      </c>
      <c r="I53" s="178">
        <f>IFERROR(H53/G53-1,"-")</f>
        <v>0.15038759689922476</v>
      </c>
      <c r="J53" s="162">
        <f t="shared" si="25"/>
        <v>97</v>
      </c>
      <c r="K53" s="164">
        <f t="shared" si="24"/>
        <v>1.099840952918803E-3</v>
      </c>
    </row>
    <row r="54" spans="2:11" x14ac:dyDescent="0.25">
      <c r="B54" s="162" t="s">
        <v>100</v>
      </c>
      <c r="C54" s="163">
        <v>300</v>
      </c>
      <c r="D54" s="163">
        <v>74</v>
      </c>
      <c r="E54" s="163">
        <v>216</v>
      </c>
      <c r="F54" s="163">
        <v>1192</v>
      </c>
      <c r="G54" s="163">
        <v>869</v>
      </c>
      <c r="H54" s="163">
        <v>709</v>
      </c>
      <c r="I54" s="178">
        <f>IFERROR(H54/G54-1,"-")</f>
        <v>-0.18411967779056382</v>
      </c>
      <c r="J54" s="162">
        <f t="shared" si="25"/>
        <v>-160</v>
      </c>
      <c r="K54" s="164">
        <f t="shared" si="24"/>
        <v>1.050926193557185E-3</v>
      </c>
    </row>
    <row r="55" spans="2:11" x14ac:dyDescent="0.25">
      <c r="B55" s="158" t="s">
        <v>107</v>
      </c>
      <c r="C55" s="159">
        <v>6271</v>
      </c>
      <c r="D55" s="159">
        <v>789</v>
      </c>
      <c r="E55" s="159">
        <v>5072</v>
      </c>
      <c r="F55" s="159">
        <v>6239</v>
      </c>
      <c r="G55" s="159">
        <v>7624</v>
      </c>
      <c r="H55" s="159">
        <v>6990</v>
      </c>
      <c r="I55" s="177">
        <f>IFERROR(H55/G55-1,"-")</f>
        <v>-8.3158447009443859E-2</v>
      </c>
      <c r="J55" s="158">
        <f t="shared" si="25"/>
        <v>-634</v>
      </c>
      <c r="K55" s="160">
        <f t="shared" si="24"/>
        <v>1.0361035392051797E-2</v>
      </c>
    </row>
    <row r="56" spans="2:11" x14ac:dyDescent="0.25">
      <c r="B56" s="162" t="s">
        <v>110</v>
      </c>
      <c r="C56" s="163">
        <v>1605</v>
      </c>
      <c r="D56" s="163">
        <v>22</v>
      </c>
      <c r="E56" s="163">
        <v>1594</v>
      </c>
      <c r="F56" s="163">
        <v>1757</v>
      </c>
      <c r="G56" s="163">
        <v>1927</v>
      </c>
      <c r="H56" s="163">
        <v>2269</v>
      </c>
      <c r="I56" s="178">
        <f t="shared" ref="I56:I63" si="26">IFERROR(H56/G56-1,"-")</f>
        <v>0.17747794499221592</v>
      </c>
      <c r="J56" s="162">
        <f t="shared" si="25"/>
        <v>342</v>
      </c>
      <c r="K56" s="164">
        <f t="shared" si="24"/>
        <v>3.3632602724700325E-3</v>
      </c>
    </row>
    <row r="57" spans="2:11" x14ac:dyDescent="0.25">
      <c r="B57" s="162" t="s">
        <v>113</v>
      </c>
      <c r="C57" s="163">
        <v>1986</v>
      </c>
      <c r="D57" s="163">
        <v>342</v>
      </c>
      <c r="E57" s="163">
        <v>1373</v>
      </c>
      <c r="F57" s="163">
        <v>1092</v>
      </c>
      <c r="G57" s="163">
        <v>1800</v>
      </c>
      <c r="H57" s="163">
        <v>1563</v>
      </c>
      <c r="I57" s="178">
        <f t="shared" si="26"/>
        <v>-0.13166666666666671</v>
      </c>
      <c r="J57" s="162">
        <f t="shared" si="25"/>
        <v>-237</v>
      </c>
      <c r="K57" s="164">
        <f t="shared" si="24"/>
        <v>2.316780875218449E-3</v>
      </c>
    </row>
    <row r="58" spans="2:11" x14ac:dyDescent="0.25">
      <c r="B58" s="162" t="s">
        <v>116</v>
      </c>
      <c r="C58" s="163">
        <v>368</v>
      </c>
      <c r="D58" s="163">
        <v>71</v>
      </c>
      <c r="E58" s="163">
        <v>250</v>
      </c>
      <c r="F58" s="163">
        <v>616</v>
      </c>
      <c r="G58" s="163">
        <v>568</v>
      </c>
      <c r="H58" s="163">
        <v>392</v>
      </c>
      <c r="I58" s="178">
        <f t="shared" si="26"/>
        <v>-0.3098591549295775</v>
      </c>
      <c r="J58" s="162">
        <f t="shared" si="25"/>
        <v>-176</v>
      </c>
      <c r="K58" s="164">
        <f t="shared" si="24"/>
        <v>5.8104805059861289E-4</v>
      </c>
    </row>
    <row r="59" spans="2:11" x14ac:dyDescent="0.25">
      <c r="B59" s="162" t="s">
        <v>123</v>
      </c>
      <c r="C59" s="163">
        <v>200</v>
      </c>
      <c r="D59" s="163">
        <v>17</v>
      </c>
      <c r="E59" s="163">
        <v>207</v>
      </c>
      <c r="F59" s="163">
        <v>153</v>
      </c>
      <c r="G59" s="163">
        <v>282</v>
      </c>
      <c r="H59" s="163">
        <v>226</v>
      </c>
      <c r="I59" s="178">
        <f t="shared" si="26"/>
        <v>-0.1985815602836879</v>
      </c>
      <c r="J59" s="162">
        <f t="shared" si="25"/>
        <v>-56</v>
      </c>
      <c r="K59" s="164">
        <f t="shared" si="24"/>
        <v>3.3499198835532275E-4</v>
      </c>
    </row>
    <row r="60" spans="2:11" x14ac:dyDescent="0.25">
      <c r="B60" s="162" t="s">
        <v>119</v>
      </c>
      <c r="C60" s="163">
        <v>126</v>
      </c>
      <c r="D60" s="163">
        <v>21</v>
      </c>
      <c r="E60" s="163">
        <v>195</v>
      </c>
      <c r="F60" s="163">
        <v>136</v>
      </c>
      <c r="G60" s="163">
        <v>251</v>
      </c>
      <c r="H60" s="163">
        <v>230</v>
      </c>
      <c r="I60" s="178">
        <f t="shared" si="26"/>
        <v>-8.3665338645418363E-2</v>
      </c>
      <c r="J60" s="162">
        <f t="shared" si="25"/>
        <v>-21</v>
      </c>
      <c r="K60" s="164">
        <f t="shared" si="24"/>
        <v>3.4092105009612489E-4</v>
      </c>
    </row>
    <row r="61" spans="2:11" x14ac:dyDescent="0.25">
      <c r="B61" s="162" t="s">
        <v>128</v>
      </c>
      <c r="C61" s="163">
        <v>66</v>
      </c>
      <c r="D61" s="163">
        <v>3</v>
      </c>
      <c r="E61" s="163">
        <v>24</v>
      </c>
      <c r="F61" s="163">
        <v>99</v>
      </c>
      <c r="G61" s="163">
        <v>57</v>
      </c>
      <c r="H61" s="163">
        <v>114</v>
      </c>
      <c r="I61" s="178">
        <f t="shared" si="26"/>
        <v>1</v>
      </c>
      <c r="J61" s="162">
        <f t="shared" si="25"/>
        <v>57</v>
      </c>
      <c r="K61" s="164">
        <f t="shared" si="24"/>
        <v>1.6897825961286191E-4</v>
      </c>
    </row>
    <row r="62" spans="2:11" x14ac:dyDescent="0.25">
      <c r="B62" s="162" t="s">
        <v>131</v>
      </c>
      <c r="C62" s="163">
        <v>102</v>
      </c>
      <c r="D62" s="163">
        <v>2</v>
      </c>
      <c r="E62" s="163">
        <v>68</v>
      </c>
      <c r="F62" s="163">
        <v>95</v>
      </c>
      <c r="G62" s="163">
        <v>59</v>
      </c>
      <c r="H62" s="163">
        <v>71</v>
      </c>
      <c r="I62" s="178">
        <f t="shared" si="26"/>
        <v>0.20338983050847448</v>
      </c>
      <c r="J62" s="162">
        <f t="shared" si="25"/>
        <v>12</v>
      </c>
      <c r="K62" s="164">
        <f t="shared" si="24"/>
        <v>1.0524084589923856E-4</v>
      </c>
    </row>
    <row r="63" spans="2:11" x14ac:dyDescent="0.25">
      <c r="B63" s="167" t="s">
        <v>145</v>
      </c>
      <c r="C63" s="168">
        <f t="shared" ref="C63" si="27">C55-SUM(C56:C62)</f>
        <v>1818</v>
      </c>
      <c r="D63" s="168">
        <f t="shared" ref="D63:H63" si="28">D55-SUM(D56:D62)</f>
        <v>311</v>
      </c>
      <c r="E63" s="168">
        <f t="shared" si="28"/>
        <v>1361</v>
      </c>
      <c r="F63" s="168">
        <f t="shared" si="28"/>
        <v>2291</v>
      </c>
      <c r="G63" s="168">
        <f t="shared" si="28"/>
        <v>2680</v>
      </c>
      <c r="H63" s="168">
        <f t="shared" si="28"/>
        <v>2125</v>
      </c>
      <c r="I63" s="179">
        <f t="shared" si="26"/>
        <v>-0.20708955223880599</v>
      </c>
      <c r="J63" s="167">
        <f>H63-G63</f>
        <v>-555</v>
      </c>
      <c r="K63" s="169">
        <f t="shared" si="24"/>
        <v>3.149814049801154E-3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>
        <f t="shared" ref="C65:H65" si="29">C66+C69</f>
        <v>20852</v>
      </c>
      <c r="D65" s="175">
        <f t="shared" si="29"/>
        <v>2646</v>
      </c>
      <c r="E65" s="175">
        <f t="shared" si="29"/>
        <v>17483</v>
      </c>
      <c r="F65" s="175">
        <f t="shared" si="29"/>
        <v>35122</v>
      </c>
      <c r="G65" s="175">
        <f t="shared" si="29"/>
        <v>32864</v>
      </c>
      <c r="H65" s="175">
        <f t="shared" si="29"/>
        <v>24060</v>
      </c>
      <c r="I65" s="176">
        <f>IFERROR(H65/G65-1,"-")</f>
        <v>-0.26789191820837388</v>
      </c>
      <c r="J65" s="175">
        <f>H65-G65</f>
        <v>-8804</v>
      </c>
      <c r="K65" s="176">
        <f t="shared" ref="K65:K77" si="30">H65/H$9</f>
        <v>3.5663306370925067E-2</v>
      </c>
    </row>
    <row r="66" spans="2:11" x14ac:dyDescent="0.25">
      <c r="B66" s="158" t="s">
        <v>97</v>
      </c>
      <c r="C66" s="159">
        <v>5283</v>
      </c>
      <c r="D66" s="159">
        <v>1333</v>
      </c>
      <c r="E66" s="159">
        <v>4205</v>
      </c>
      <c r="F66" s="159">
        <v>5012</v>
      </c>
      <c r="G66" s="159">
        <v>5970</v>
      </c>
      <c r="H66" s="159">
        <v>3902</v>
      </c>
      <c r="I66" s="177">
        <f>IFERROR(H66/G66-1,"-")</f>
        <v>-0.34639865996649921</v>
      </c>
      <c r="J66" s="158">
        <f t="shared" ref="J66:J76" si="31">H66-G66</f>
        <v>-2068</v>
      </c>
      <c r="K66" s="160">
        <f t="shared" si="30"/>
        <v>5.7837997281525192E-3</v>
      </c>
    </row>
    <row r="67" spans="2:11" x14ac:dyDescent="0.25">
      <c r="B67" s="162" t="s">
        <v>103</v>
      </c>
      <c r="C67" s="163">
        <v>2143</v>
      </c>
      <c r="D67" s="163">
        <v>1333</v>
      </c>
      <c r="E67" s="163">
        <v>2548</v>
      </c>
      <c r="F67" s="163">
        <v>4190</v>
      </c>
      <c r="G67" s="163">
        <v>3500</v>
      </c>
      <c r="H67" s="163">
        <v>965</v>
      </c>
      <c r="I67" s="178">
        <f>IFERROR(H67/G67-1,"-")</f>
        <v>-0.72428571428571431</v>
      </c>
      <c r="J67" s="162">
        <f t="shared" si="31"/>
        <v>-2535</v>
      </c>
      <c r="K67" s="164">
        <f t="shared" si="30"/>
        <v>1.430386144968524E-3</v>
      </c>
    </row>
    <row r="68" spans="2:11" x14ac:dyDescent="0.25">
      <c r="B68" s="162" t="s">
        <v>100</v>
      </c>
      <c r="C68" s="163">
        <v>3140</v>
      </c>
      <c r="D68" s="163">
        <v>0</v>
      </c>
      <c r="E68" s="163">
        <v>1657</v>
      </c>
      <c r="F68" s="163">
        <v>822</v>
      </c>
      <c r="G68" s="163">
        <v>2470</v>
      </c>
      <c r="H68" s="163">
        <v>2937</v>
      </c>
      <c r="I68" s="178">
        <f>IFERROR(H68/G68-1,"-")</f>
        <v>0.18906882591093122</v>
      </c>
      <c r="J68" s="162">
        <f t="shared" si="31"/>
        <v>467</v>
      </c>
      <c r="K68" s="164">
        <f t="shared" si="30"/>
        <v>4.3534135831839954E-3</v>
      </c>
    </row>
    <row r="69" spans="2:11" x14ac:dyDescent="0.25">
      <c r="B69" s="158" t="s">
        <v>107</v>
      </c>
      <c r="C69" s="159">
        <v>15569</v>
      </c>
      <c r="D69" s="159">
        <v>1313</v>
      </c>
      <c r="E69" s="159">
        <v>13278</v>
      </c>
      <c r="F69" s="159">
        <v>30110</v>
      </c>
      <c r="G69" s="159">
        <v>26894</v>
      </c>
      <c r="H69" s="159">
        <v>20158</v>
      </c>
      <c r="I69" s="177">
        <f>IFERROR(H69/G69-1,"-")</f>
        <v>-0.25046478768498548</v>
      </c>
      <c r="J69" s="158">
        <f t="shared" si="31"/>
        <v>-6736</v>
      </c>
      <c r="K69" s="160">
        <f t="shared" si="30"/>
        <v>2.9879506642772547E-2</v>
      </c>
    </row>
    <row r="70" spans="2:11" x14ac:dyDescent="0.25">
      <c r="B70" s="162" t="s">
        <v>110</v>
      </c>
      <c r="C70" s="163">
        <v>6028</v>
      </c>
      <c r="D70" s="163">
        <v>0</v>
      </c>
      <c r="E70" s="163">
        <v>3333</v>
      </c>
      <c r="F70" s="163">
        <v>9808</v>
      </c>
      <c r="G70" s="163">
        <v>9074</v>
      </c>
      <c r="H70" s="163">
        <v>7871</v>
      </c>
      <c r="I70" s="178">
        <f t="shared" ref="I70:I77" si="32">IFERROR(H70/G70-1,"-")</f>
        <v>-0.13257659246197928</v>
      </c>
      <c r="J70" s="162">
        <f t="shared" si="31"/>
        <v>-1203</v>
      </c>
      <c r="K70" s="164">
        <f t="shared" si="30"/>
        <v>1.1666911240463474E-2</v>
      </c>
    </row>
    <row r="71" spans="2:11" x14ac:dyDescent="0.25">
      <c r="B71" s="162" t="s">
        <v>113</v>
      </c>
      <c r="C71" s="163">
        <v>1679</v>
      </c>
      <c r="D71" s="163">
        <v>278</v>
      </c>
      <c r="E71" s="163">
        <v>1461</v>
      </c>
      <c r="F71" s="163">
        <v>1610</v>
      </c>
      <c r="G71" s="163">
        <v>2112</v>
      </c>
      <c r="H71" s="163">
        <v>1962</v>
      </c>
      <c r="I71" s="178">
        <f t="shared" si="32"/>
        <v>-7.1022727272727293E-2</v>
      </c>
      <c r="J71" s="162">
        <f t="shared" si="31"/>
        <v>-150</v>
      </c>
      <c r="K71" s="164">
        <f t="shared" si="30"/>
        <v>2.9082047838634656E-3</v>
      </c>
    </row>
    <row r="72" spans="2:11" x14ac:dyDescent="0.25">
      <c r="B72" s="162" t="s">
        <v>116</v>
      </c>
      <c r="C72" s="163">
        <v>2271</v>
      </c>
      <c r="D72" s="163">
        <v>203</v>
      </c>
      <c r="E72" s="163">
        <v>1854</v>
      </c>
      <c r="F72" s="163">
        <v>4502</v>
      </c>
      <c r="G72" s="163">
        <v>3097</v>
      </c>
      <c r="H72" s="163">
        <v>1575</v>
      </c>
      <c r="I72" s="178">
        <f t="shared" si="32"/>
        <v>-0.49144333225702297</v>
      </c>
      <c r="J72" s="162">
        <f t="shared" si="31"/>
        <v>-1522</v>
      </c>
      <c r="K72" s="164">
        <f t="shared" si="30"/>
        <v>2.3345680604408554E-3</v>
      </c>
    </row>
    <row r="73" spans="2:11" x14ac:dyDescent="0.25">
      <c r="B73" s="162" t="s">
        <v>123</v>
      </c>
      <c r="C73" s="163">
        <v>171</v>
      </c>
      <c r="D73" s="163">
        <v>0</v>
      </c>
      <c r="E73" s="163">
        <v>460</v>
      </c>
      <c r="F73" s="163">
        <v>662</v>
      </c>
      <c r="G73" s="163">
        <v>1080</v>
      </c>
      <c r="H73" s="163">
        <v>536</v>
      </c>
      <c r="I73" s="178">
        <f t="shared" si="32"/>
        <v>-0.50370370370370376</v>
      </c>
      <c r="J73" s="162">
        <f t="shared" si="31"/>
        <v>-544</v>
      </c>
      <c r="K73" s="164">
        <f t="shared" si="30"/>
        <v>7.9449427326749107E-4</v>
      </c>
    </row>
    <row r="74" spans="2:11" x14ac:dyDescent="0.25">
      <c r="B74" s="162" t="s">
        <v>119</v>
      </c>
      <c r="C74" s="163">
        <v>349</v>
      </c>
      <c r="D74" s="163">
        <v>149</v>
      </c>
      <c r="E74" s="163">
        <v>397</v>
      </c>
      <c r="F74" s="163">
        <v>538</v>
      </c>
      <c r="G74" s="163">
        <v>612</v>
      </c>
      <c r="H74" s="163">
        <v>588</v>
      </c>
      <c r="I74" s="178">
        <f t="shared" si="32"/>
        <v>-3.9215686274509776E-2</v>
      </c>
      <c r="J74" s="162">
        <f t="shared" si="31"/>
        <v>-24</v>
      </c>
      <c r="K74" s="164">
        <f t="shared" si="30"/>
        <v>8.7157207589791939E-4</v>
      </c>
    </row>
    <row r="75" spans="2:11" x14ac:dyDescent="0.25">
      <c r="B75" s="162" t="s">
        <v>128</v>
      </c>
      <c r="C75" s="163">
        <v>617</v>
      </c>
      <c r="D75" s="163">
        <v>0</v>
      </c>
      <c r="E75" s="163">
        <v>563</v>
      </c>
      <c r="F75" s="163">
        <v>2336</v>
      </c>
      <c r="G75" s="163">
        <v>737</v>
      </c>
      <c r="H75" s="163">
        <v>466</v>
      </c>
      <c r="I75" s="178">
        <f t="shared" si="32"/>
        <v>-0.36770691994572591</v>
      </c>
      <c r="J75" s="162">
        <f t="shared" si="31"/>
        <v>-271</v>
      </c>
      <c r="K75" s="164">
        <f t="shared" si="30"/>
        <v>6.9073569280345311E-4</v>
      </c>
    </row>
    <row r="76" spans="2:11" x14ac:dyDescent="0.25">
      <c r="B76" s="162" t="s">
        <v>131</v>
      </c>
      <c r="C76" s="163">
        <v>662</v>
      </c>
      <c r="D76" s="163">
        <v>0</v>
      </c>
      <c r="E76" s="163">
        <v>175</v>
      </c>
      <c r="F76" s="163">
        <v>510</v>
      </c>
      <c r="G76" s="163">
        <v>150</v>
      </c>
      <c r="H76" s="163">
        <v>355</v>
      </c>
      <c r="I76" s="178">
        <f t="shared" si="32"/>
        <v>1.3666666666666667</v>
      </c>
      <c r="J76" s="162">
        <f t="shared" si="31"/>
        <v>205</v>
      </c>
      <c r="K76" s="164">
        <f t="shared" si="30"/>
        <v>5.2620422949619283E-4</v>
      </c>
    </row>
    <row r="77" spans="2:11" x14ac:dyDescent="0.25">
      <c r="B77" s="167" t="s">
        <v>145</v>
      </c>
      <c r="C77" s="168">
        <f t="shared" ref="C77" si="33">C69-SUM(C70:C76)</f>
        <v>3792</v>
      </c>
      <c r="D77" s="168">
        <f t="shared" ref="D77:H77" si="34">D69-SUM(D70:D76)</f>
        <v>683</v>
      </c>
      <c r="E77" s="168">
        <f t="shared" si="34"/>
        <v>5035</v>
      </c>
      <c r="F77" s="168">
        <f t="shared" si="34"/>
        <v>10144</v>
      </c>
      <c r="G77" s="168">
        <f t="shared" si="34"/>
        <v>10032</v>
      </c>
      <c r="H77" s="168">
        <f t="shared" si="34"/>
        <v>6805</v>
      </c>
      <c r="I77" s="179">
        <f t="shared" si="32"/>
        <v>-0.32167065390749605</v>
      </c>
      <c r="J77" s="167">
        <f>H77-G77</f>
        <v>-3227</v>
      </c>
      <c r="K77" s="169">
        <f t="shared" si="30"/>
        <v>1.0086816286539697E-2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5">C80+C83</f>
        <v>97143</v>
      </c>
      <c r="D79" s="175">
        <f t="shared" si="35"/>
        <v>7771</v>
      </c>
      <c r="E79" s="175">
        <f t="shared" si="35"/>
        <v>70116</v>
      </c>
      <c r="F79" s="175">
        <f t="shared" si="35"/>
        <v>97625</v>
      </c>
      <c r="G79" s="175">
        <f t="shared" si="35"/>
        <v>111054</v>
      </c>
      <c r="H79" s="175">
        <f t="shared" si="35"/>
        <v>112331</v>
      </c>
      <c r="I79" s="176">
        <f>IFERROR(H79/G79-1,"-")</f>
        <v>1.1498910439966092E-2</v>
      </c>
      <c r="J79" s="175">
        <f>H79-G79</f>
        <v>1277</v>
      </c>
      <c r="K79" s="176">
        <f t="shared" ref="K79:K91" si="36">H79/H$9</f>
        <v>0.16650435860151222</v>
      </c>
    </row>
    <row r="80" spans="2:11" x14ac:dyDescent="0.25">
      <c r="B80" s="158" t="s">
        <v>97</v>
      </c>
      <c r="C80" s="159">
        <v>34031</v>
      </c>
      <c r="D80" s="159">
        <v>4020</v>
      </c>
      <c r="E80" s="159">
        <v>28044</v>
      </c>
      <c r="F80" s="159">
        <v>32902</v>
      </c>
      <c r="G80" s="159">
        <v>31945</v>
      </c>
      <c r="H80" s="159">
        <v>32523</v>
      </c>
      <c r="I80" s="177">
        <f>IFERROR(H80/G80-1,"-")</f>
        <v>1.8093598372202147E-2</v>
      </c>
      <c r="J80" s="158">
        <f t="shared" ref="J80:J90" si="37">H80-G80</f>
        <v>578</v>
      </c>
      <c r="K80" s="160">
        <f t="shared" si="36"/>
        <v>4.820771874902726E-2</v>
      </c>
    </row>
    <row r="81" spans="2:11" x14ac:dyDescent="0.25">
      <c r="B81" s="162" t="s">
        <v>103</v>
      </c>
      <c r="C81" s="163">
        <v>5799</v>
      </c>
      <c r="D81" s="163">
        <v>2284</v>
      </c>
      <c r="E81" s="163">
        <v>7089</v>
      </c>
      <c r="F81" s="163">
        <v>4880</v>
      </c>
      <c r="G81" s="163">
        <v>5571</v>
      </c>
      <c r="H81" s="163">
        <v>5608</v>
      </c>
      <c r="I81" s="178">
        <f>IFERROR(H81/G81-1,"-")</f>
        <v>6.6415365284508976E-3</v>
      </c>
      <c r="J81" s="162">
        <f t="shared" si="37"/>
        <v>37</v>
      </c>
      <c r="K81" s="164">
        <f t="shared" si="36"/>
        <v>8.3125445606046459E-3</v>
      </c>
    </row>
    <row r="82" spans="2:11" x14ac:dyDescent="0.25">
      <c r="B82" s="162" t="s">
        <v>100</v>
      </c>
      <c r="C82" s="163">
        <v>28232</v>
      </c>
      <c r="D82" s="163">
        <v>1736</v>
      </c>
      <c r="E82" s="163">
        <v>20955</v>
      </c>
      <c r="F82" s="163">
        <v>28022</v>
      </c>
      <c r="G82" s="163">
        <v>26374</v>
      </c>
      <c r="H82" s="163">
        <v>26915</v>
      </c>
      <c r="I82" s="178">
        <f>IFERROR(H82/G82-1,"-")</f>
        <v>2.051262607113058E-2</v>
      </c>
      <c r="J82" s="162">
        <f t="shared" si="37"/>
        <v>541</v>
      </c>
      <c r="K82" s="164">
        <f t="shared" si="36"/>
        <v>3.9895174188422616E-2</v>
      </c>
    </row>
    <row r="83" spans="2:11" x14ac:dyDescent="0.25">
      <c r="B83" s="158" t="s">
        <v>107</v>
      </c>
      <c r="C83" s="159">
        <v>63112</v>
      </c>
      <c r="D83" s="159">
        <v>3751</v>
      </c>
      <c r="E83" s="159">
        <v>42072</v>
      </c>
      <c r="F83" s="159">
        <v>64723</v>
      </c>
      <c r="G83" s="159">
        <v>79109</v>
      </c>
      <c r="H83" s="159">
        <v>79808</v>
      </c>
      <c r="I83" s="177">
        <f>IFERROR(H83/G83-1,"-")</f>
        <v>8.8359099470352032E-3</v>
      </c>
      <c r="J83" s="158">
        <f t="shared" si="37"/>
        <v>699</v>
      </c>
      <c r="K83" s="160">
        <f t="shared" si="36"/>
        <v>0.11829663985248494</v>
      </c>
    </row>
    <row r="84" spans="2:11" x14ac:dyDescent="0.25">
      <c r="B84" s="162" t="s">
        <v>110</v>
      </c>
      <c r="C84" s="163">
        <v>12360</v>
      </c>
      <c r="D84" s="163">
        <v>322</v>
      </c>
      <c r="E84" s="163">
        <v>6792</v>
      </c>
      <c r="F84" s="163">
        <v>13019</v>
      </c>
      <c r="G84" s="163">
        <v>16641</v>
      </c>
      <c r="H84" s="163">
        <v>16785</v>
      </c>
      <c r="I84" s="178">
        <f t="shared" ref="I84:I91" si="38">IFERROR(H84/G84-1,"-")</f>
        <v>8.6533261222281332E-3</v>
      </c>
      <c r="J84" s="162">
        <f t="shared" si="37"/>
        <v>144</v>
      </c>
      <c r="K84" s="164">
        <f t="shared" si="36"/>
        <v>2.4879825329841117E-2</v>
      </c>
    </row>
    <row r="85" spans="2:11" x14ac:dyDescent="0.25">
      <c r="B85" s="162" t="s">
        <v>113</v>
      </c>
      <c r="C85" s="163">
        <v>23476</v>
      </c>
      <c r="D85" s="163">
        <v>842</v>
      </c>
      <c r="E85" s="163">
        <v>13176</v>
      </c>
      <c r="F85" s="163">
        <v>21302</v>
      </c>
      <c r="G85" s="163">
        <v>25209</v>
      </c>
      <c r="H85" s="163">
        <v>23640</v>
      </c>
      <c r="I85" s="178">
        <f t="shared" si="38"/>
        <v>-6.2239676306081182E-2</v>
      </c>
      <c r="J85" s="162">
        <f t="shared" si="37"/>
        <v>-1569</v>
      </c>
      <c r="K85" s="164">
        <f t="shared" si="36"/>
        <v>3.5040754888140839E-2</v>
      </c>
    </row>
    <row r="86" spans="2:11" x14ac:dyDescent="0.25">
      <c r="B86" s="162" t="s">
        <v>116</v>
      </c>
      <c r="C86" s="163">
        <v>4373</v>
      </c>
      <c r="D86" s="163">
        <v>838</v>
      </c>
      <c r="E86" s="163">
        <v>3969</v>
      </c>
      <c r="F86" s="163">
        <v>5674</v>
      </c>
      <c r="G86" s="163">
        <v>7788</v>
      </c>
      <c r="H86" s="163">
        <v>7591</v>
      </c>
      <c r="I86" s="178">
        <f t="shared" si="38"/>
        <v>-2.5295326142783736E-2</v>
      </c>
      <c r="J86" s="162">
        <f t="shared" si="37"/>
        <v>-197</v>
      </c>
      <c r="K86" s="164">
        <f t="shared" si="36"/>
        <v>1.1251876918607323E-2</v>
      </c>
    </row>
    <row r="87" spans="2:11" x14ac:dyDescent="0.25">
      <c r="B87" s="162" t="s">
        <v>123</v>
      </c>
      <c r="C87" s="163">
        <v>965</v>
      </c>
      <c r="D87" s="163">
        <v>48</v>
      </c>
      <c r="E87" s="163">
        <v>1194</v>
      </c>
      <c r="F87" s="163">
        <v>1072</v>
      </c>
      <c r="G87" s="163">
        <v>1728</v>
      </c>
      <c r="H87" s="163">
        <v>2494</v>
      </c>
      <c r="I87" s="178">
        <f t="shared" si="38"/>
        <v>0.44328703703703698</v>
      </c>
      <c r="J87" s="162">
        <f t="shared" si="37"/>
        <v>766</v>
      </c>
      <c r="K87" s="164">
        <f t="shared" si="36"/>
        <v>3.6967699953901543E-3</v>
      </c>
    </row>
    <row r="88" spans="2:11" x14ac:dyDescent="0.25">
      <c r="B88" s="162" t="s">
        <v>119</v>
      </c>
      <c r="C88" s="163">
        <v>756</v>
      </c>
      <c r="D88" s="163">
        <v>94</v>
      </c>
      <c r="E88" s="163">
        <v>1034</v>
      </c>
      <c r="F88" s="163">
        <v>933</v>
      </c>
      <c r="G88" s="163">
        <v>1090</v>
      </c>
      <c r="H88" s="163">
        <v>1371</v>
      </c>
      <c r="I88" s="178">
        <f t="shared" si="38"/>
        <v>0.25779816513761467</v>
      </c>
      <c r="J88" s="162">
        <f t="shared" si="37"/>
        <v>281</v>
      </c>
      <c r="K88" s="164">
        <f t="shared" si="36"/>
        <v>2.0321859116599447E-3</v>
      </c>
    </row>
    <row r="89" spans="2:11" x14ac:dyDescent="0.25">
      <c r="B89" s="162" t="s">
        <v>128</v>
      </c>
      <c r="C89" s="163">
        <v>1410</v>
      </c>
      <c r="D89" s="163">
        <v>6</v>
      </c>
      <c r="E89" s="163">
        <v>1000</v>
      </c>
      <c r="F89" s="163">
        <v>1730</v>
      </c>
      <c r="G89" s="163">
        <v>1624</v>
      </c>
      <c r="H89" s="163">
        <v>1526</v>
      </c>
      <c r="I89" s="178">
        <f t="shared" si="38"/>
        <v>-6.0344827586206851E-2</v>
      </c>
      <c r="J89" s="162">
        <f t="shared" si="37"/>
        <v>-98</v>
      </c>
      <c r="K89" s="164">
        <f t="shared" si="36"/>
        <v>2.2619370541160288E-3</v>
      </c>
    </row>
    <row r="90" spans="2:11" x14ac:dyDescent="0.25">
      <c r="B90" s="162" t="s">
        <v>131</v>
      </c>
      <c r="C90" s="163">
        <v>1891</v>
      </c>
      <c r="D90" s="163">
        <v>73</v>
      </c>
      <c r="E90" s="163">
        <v>768</v>
      </c>
      <c r="F90" s="163">
        <v>1303</v>
      </c>
      <c r="G90" s="163">
        <v>1657</v>
      </c>
      <c r="H90" s="163">
        <v>1240</v>
      </c>
      <c r="I90" s="178">
        <f t="shared" si="38"/>
        <v>-0.25165962582981294</v>
      </c>
      <c r="J90" s="162">
        <f t="shared" si="37"/>
        <v>-417</v>
      </c>
      <c r="K90" s="164">
        <f t="shared" si="36"/>
        <v>1.8380091396486735E-3</v>
      </c>
    </row>
    <row r="91" spans="2:11" x14ac:dyDescent="0.25">
      <c r="B91" s="167" t="s">
        <v>145</v>
      </c>
      <c r="C91" s="168">
        <f t="shared" ref="C91" si="39">C83-SUM(C84:C90)</f>
        <v>17881</v>
      </c>
      <c r="D91" s="168">
        <f t="shared" ref="D91:H91" si="40">D83-SUM(D84:D90)</f>
        <v>1528</v>
      </c>
      <c r="E91" s="168">
        <f t="shared" si="40"/>
        <v>14139</v>
      </c>
      <c r="F91" s="168">
        <f t="shared" si="40"/>
        <v>19690</v>
      </c>
      <c r="G91" s="168">
        <f t="shared" si="40"/>
        <v>23372</v>
      </c>
      <c r="H91" s="168">
        <f t="shared" si="40"/>
        <v>25161</v>
      </c>
      <c r="I91" s="179">
        <f t="shared" si="38"/>
        <v>7.6544583262022847E-2</v>
      </c>
      <c r="J91" s="167">
        <f>H91-G91</f>
        <v>1789</v>
      </c>
      <c r="K91" s="169">
        <f t="shared" si="36"/>
        <v>3.7295280615080868E-2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>
        <f t="shared" ref="C93:H93" si="41">C94+C97</f>
        <v>10556</v>
      </c>
      <c r="D93" s="175">
        <f t="shared" si="41"/>
        <v>2531</v>
      </c>
      <c r="E93" s="175">
        <f t="shared" si="41"/>
        <v>7704</v>
      </c>
      <c r="F93" s="175">
        <f t="shared" si="41"/>
        <v>10660</v>
      </c>
      <c r="G93" s="175">
        <f t="shared" si="41"/>
        <v>10020</v>
      </c>
      <c r="H93" s="175">
        <f t="shared" si="41"/>
        <v>9505</v>
      </c>
      <c r="I93" s="176">
        <f>IFERROR(H93/G93-1,"-")</f>
        <v>-5.1397205588822326E-2</v>
      </c>
      <c r="J93" s="175">
        <f>H93-G93</f>
        <v>-515</v>
      </c>
      <c r="K93" s="176">
        <f t="shared" ref="K93:K105" si="42">H93/H$9</f>
        <v>1.4088932961581162E-2</v>
      </c>
    </row>
    <row r="94" spans="2:11" x14ac:dyDescent="0.25">
      <c r="B94" s="158" t="s">
        <v>97</v>
      </c>
      <c r="C94" s="159">
        <v>6120</v>
      </c>
      <c r="D94" s="159">
        <v>1381</v>
      </c>
      <c r="E94" s="159">
        <v>4026</v>
      </c>
      <c r="F94" s="159">
        <v>6143</v>
      </c>
      <c r="G94" s="159">
        <v>4344</v>
      </c>
      <c r="H94" s="159">
        <v>4412</v>
      </c>
      <c r="I94" s="177">
        <f>IFERROR(H94/G94-1,"-")</f>
        <v>1.5653775322283625E-2</v>
      </c>
      <c r="J94" s="158">
        <f t="shared" ref="J94:J104" si="43">H94-G94</f>
        <v>68</v>
      </c>
      <c r="K94" s="160">
        <f t="shared" si="42"/>
        <v>6.5397551001047964E-3</v>
      </c>
    </row>
    <row r="95" spans="2:11" x14ac:dyDescent="0.25">
      <c r="B95" s="162" t="s">
        <v>103</v>
      </c>
      <c r="C95" s="163">
        <v>3525</v>
      </c>
      <c r="D95" s="163">
        <v>740</v>
      </c>
      <c r="E95" s="163">
        <v>1856</v>
      </c>
      <c r="F95" s="163">
        <v>1974</v>
      </c>
      <c r="G95" s="163">
        <v>1047</v>
      </c>
      <c r="H95" s="163">
        <v>1289</v>
      </c>
      <c r="I95" s="178">
        <f>IFERROR(H95/G95-1,"-")</f>
        <v>0.23113658070678134</v>
      </c>
      <c r="J95" s="162">
        <f t="shared" si="43"/>
        <v>242</v>
      </c>
      <c r="K95" s="164">
        <f t="shared" si="42"/>
        <v>1.9106401459735001E-3</v>
      </c>
    </row>
    <row r="96" spans="2:11" x14ac:dyDescent="0.25">
      <c r="B96" s="162" t="s">
        <v>100</v>
      </c>
      <c r="C96" s="163">
        <v>2595</v>
      </c>
      <c r="D96" s="163">
        <v>641</v>
      </c>
      <c r="E96" s="163">
        <v>2170</v>
      </c>
      <c r="F96" s="163">
        <v>4169</v>
      </c>
      <c r="G96" s="163">
        <v>3297</v>
      </c>
      <c r="H96" s="163">
        <v>3123</v>
      </c>
      <c r="I96" s="178">
        <f>IFERROR(H96/G96-1,"-")</f>
        <v>-5.2775250227479531E-2</v>
      </c>
      <c r="J96" s="162">
        <f t="shared" si="43"/>
        <v>-174</v>
      </c>
      <c r="K96" s="164">
        <f t="shared" si="42"/>
        <v>4.6291149541312958E-3</v>
      </c>
    </row>
    <row r="97" spans="2:11" x14ac:dyDescent="0.25">
      <c r="B97" s="158" t="s">
        <v>107</v>
      </c>
      <c r="C97" s="159">
        <v>4436</v>
      </c>
      <c r="D97" s="159">
        <v>1150</v>
      </c>
      <c r="E97" s="159">
        <v>3678</v>
      </c>
      <c r="F97" s="159">
        <v>4517</v>
      </c>
      <c r="G97" s="159">
        <v>5676</v>
      </c>
      <c r="H97" s="159">
        <v>5093</v>
      </c>
      <c r="I97" s="177">
        <f>IFERROR(H97/G97-1,"-")</f>
        <v>-0.1027131782945736</v>
      </c>
      <c r="J97" s="158">
        <f t="shared" si="43"/>
        <v>-583</v>
      </c>
      <c r="K97" s="160">
        <f t="shared" si="42"/>
        <v>7.5491778614763657E-3</v>
      </c>
    </row>
    <row r="98" spans="2:11" x14ac:dyDescent="0.25">
      <c r="B98" s="162" t="s">
        <v>110</v>
      </c>
      <c r="C98" s="163">
        <v>882</v>
      </c>
      <c r="D98" s="163">
        <v>49</v>
      </c>
      <c r="E98" s="163">
        <v>607</v>
      </c>
      <c r="F98" s="163">
        <v>789</v>
      </c>
      <c r="G98" s="163">
        <v>919</v>
      </c>
      <c r="H98" s="163">
        <v>871</v>
      </c>
      <c r="I98" s="178">
        <f t="shared" ref="I98:I105" si="44">IFERROR(H98/G98-1,"-")</f>
        <v>-5.2230685527747567E-2</v>
      </c>
      <c r="J98" s="162">
        <f t="shared" si="43"/>
        <v>-48</v>
      </c>
      <c r="K98" s="164">
        <f t="shared" si="42"/>
        <v>1.291053194059673E-3</v>
      </c>
    </row>
    <row r="99" spans="2:11" x14ac:dyDescent="0.25">
      <c r="B99" s="162" t="s">
        <v>113</v>
      </c>
      <c r="C99" s="163">
        <v>885</v>
      </c>
      <c r="D99" s="163">
        <v>181</v>
      </c>
      <c r="E99" s="163">
        <v>699</v>
      </c>
      <c r="F99" s="163">
        <v>900</v>
      </c>
      <c r="G99" s="163">
        <v>1180</v>
      </c>
      <c r="H99" s="163">
        <v>1031</v>
      </c>
      <c r="I99" s="178">
        <f t="shared" si="44"/>
        <v>-0.12627118644067792</v>
      </c>
      <c r="J99" s="162">
        <f t="shared" si="43"/>
        <v>-149</v>
      </c>
      <c r="K99" s="164">
        <f t="shared" si="42"/>
        <v>1.5282156636917598E-3</v>
      </c>
    </row>
    <row r="100" spans="2:11" x14ac:dyDescent="0.25">
      <c r="B100" s="162" t="s">
        <v>116</v>
      </c>
      <c r="C100" s="163">
        <v>905</v>
      </c>
      <c r="D100" s="163">
        <v>484</v>
      </c>
      <c r="E100" s="163">
        <v>713</v>
      </c>
      <c r="F100" s="163">
        <v>890</v>
      </c>
      <c r="G100" s="163">
        <v>841</v>
      </c>
      <c r="H100" s="163">
        <v>810</v>
      </c>
      <c r="I100" s="178">
        <f t="shared" si="44"/>
        <v>-3.6860879904875188E-2</v>
      </c>
      <c r="J100" s="162">
        <f t="shared" si="43"/>
        <v>-31</v>
      </c>
      <c r="K100" s="164">
        <f t="shared" si="42"/>
        <v>1.2006350025124399E-3</v>
      </c>
    </row>
    <row r="101" spans="2:11" x14ac:dyDescent="0.25">
      <c r="B101" s="162" t="s">
        <v>123</v>
      </c>
      <c r="C101" s="163">
        <v>242</v>
      </c>
      <c r="D101" s="163">
        <v>15</v>
      </c>
      <c r="E101" s="163">
        <v>246</v>
      </c>
      <c r="F101" s="163">
        <v>225</v>
      </c>
      <c r="G101" s="163">
        <v>300</v>
      </c>
      <c r="H101" s="163">
        <v>316</v>
      </c>
      <c r="I101" s="178">
        <f t="shared" si="44"/>
        <v>5.3333333333333233E-2</v>
      </c>
      <c r="J101" s="162">
        <f t="shared" si="43"/>
        <v>16</v>
      </c>
      <c r="K101" s="164">
        <f t="shared" si="42"/>
        <v>4.683958775233716E-4</v>
      </c>
    </row>
    <row r="102" spans="2:11" x14ac:dyDescent="0.25">
      <c r="B102" s="162" t="s">
        <v>119</v>
      </c>
      <c r="C102" s="163">
        <v>100</v>
      </c>
      <c r="D102" s="163">
        <v>38</v>
      </c>
      <c r="E102" s="163">
        <v>170</v>
      </c>
      <c r="F102" s="163">
        <v>114</v>
      </c>
      <c r="G102" s="163">
        <v>266</v>
      </c>
      <c r="H102" s="163">
        <v>222</v>
      </c>
      <c r="I102" s="178">
        <f t="shared" si="44"/>
        <v>-0.16541353383458646</v>
      </c>
      <c r="J102" s="162">
        <f t="shared" si="43"/>
        <v>-44</v>
      </c>
      <c r="K102" s="164">
        <f t="shared" si="42"/>
        <v>3.2906292661452055E-4</v>
      </c>
    </row>
    <row r="103" spans="2:11" x14ac:dyDescent="0.25">
      <c r="B103" s="162" t="s">
        <v>128</v>
      </c>
      <c r="C103" s="163">
        <v>104</v>
      </c>
      <c r="D103" s="163">
        <v>9</v>
      </c>
      <c r="E103" s="163">
        <v>115</v>
      </c>
      <c r="F103" s="163">
        <v>53</v>
      </c>
      <c r="G103" s="163">
        <v>91</v>
      </c>
      <c r="H103" s="163">
        <v>100</v>
      </c>
      <c r="I103" s="178">
        <f t="shared" si="44"/>
        <v>9.8901098901098994E-2</v>
      </c>
      <c r="J103" s="162">
        <f t="shared" si="43"/>
        <v>9</v>
      </c>
      <c r="K103" s="164">
        <f t="shared" si="42"/>
        <v>1.4822654352005432E-4</v>
      </c>
    </row>
    <row r="104" spans="2:11" x14ac:dyDescent="0.25">
      <c r="B104" s="162" t="s">
        <v>131</v>
      </c>
      <c r="C104" s="163">
        <v>56</v>
      </c>
      <c r="D104" s="163">
        <v>9</v>
      </c>
      <c r="E104" s="163">
        <v>47</v>
      </c>
      <c r="F104" s="163">
        <v>80</v>
      </c>
      <c r="G104" s="163">
        <v>206</v>
      </c>
      <c r="H104" s="163">
        <v>94</v>
      </c>
      <c r="I104" s="178">
        <f t="shared" si="44"/>
        <v>-0.5436893203883495</v>
      </c>
      <c r="J104" s="162">
        <f t="shared" si="43"/>
        <v>-112</v>
      </c>
      <c r="K104" s="164">
        <f t="shared" si="42"/>
        <v>1.3933295090885105E-4</v>
      </c>
    </row>
    <row r="105" spans="2:11" x14ac:dyDescent="0.25">
      <c r="B105" s="167" t="s">
        <v>145</v>
      </c>
      <c r="C105" s="168">
        <f t="shared" ref="C105" si="45">C97-SUM(C98:C104)</f>
        <v>1262</v>
      </c>
      <c r="D105" s="168">
        <f t="shared" ref="D105:H105" si="46">D97-SUM(D98:D104)</f>
        <v>365</v>
      </c>
      <c r="E105" s="168">
        <f t="shared" si="46"/>
        <v>1081</v>
      </c>
      <c r="F105" s="168">
        <f t="shared" si="46"/>
        <v>1466</v>
      </c>
      <c r="G105" s="168">
        <f t="shared" si="46"/>
        <v>1873</v>
      </c>
      <c r="H105" s="168">
        <f t="shared" si="46"/>
        <v>1649</v>
      </c>
      <c r="I105" s="179">
        <f t="shared" si="44"/>
        <v>-0.11959423384943946</v>
      </c>
      <c r="J105" s="167">
        <f>H105-G105</f>
        <v>-224</v>
      </c>
      <c r="K105" s="169">
        <f t="shared" si="42"/>
        <v>2.4442557026456957E-3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7">C108+C111</f>
        <v>18939</v>
      </c>
      <c r="D107" s="175">
        <f t="shared" si="47"/>
        <v>2470</v>
      </c>
      <c r="E107" s="175">
        <f t="shared" si="47"/>
        <v>22750</v>
      </c>
      <c r="F107" s="175">
        <f t="shared" si="47"/>
        <v>32086</v>
      </c>
      <c r="G107" s="175">
        <f t="shared" si="47"/>
        <v>31003</v>
      </c>
      <c r="H107" s="175">
        <f t="shared" si="47"/>
        <v>35470</v>
      </c>
      <c r="I107" s="176">
        <f>IFERROR(H107/G107-1,"-")</f>
        <v>0.14408283069380379</v>
      </c>
      <c r="J107" s="175">
        <f>H107-G107</f>
        <v>4467</v>
      </c>
      <c r="K107" s="176">
        <f t="shared" ref="K107:K119" si="48">H107/H$9</f>
        <v>5.2575954986563263E-2</v>
      </c>
    </row>
    <row r="108" spans="2:11" x14ac:dyDescent="0.25">
      <c r="B108" s="158" t="s">
        <v>97</v>
      </c>
      <c r="C108" s="159">
        <v>4875</v>
      </c>
      <c r="D108" s="159">
        <v>923</v>
      </c>
      <c r="E108" s="159">
        <v>3740</v>
      </c>
      <c r="F108" s="159">
        <v>4760</v>
      </c>
      <c r="G108" s="159">
        <v>4048</v>
      </c>
      <c r="H108" s="159">
        <v>4744</v>
      </c>
      <c r="I108" s="177">
        <f>IFERROR(H108/G108-1,"-")</f>
        <v>0.17193675889328053</v>
      </c>
      <c r="J108" s="158">
        <f t="shared" ref="J108:J118" si="49">H108-G108</f>
        <v>696</v>
      </c>
      <c r="K108" s="160">
        <f t="shared" si="48"/>
        <v>7.0318672245913766E-3</v>
      </c>
    </row>
    <row r="109" spans="2:11" x14ac:dyDescent="0.25">
      <c r="B109" s="162" t="s">
        <v>103</v>
      </c>
      <c r="C109" s="163">
        <v>245</v>
      </c>
      <c r="D109" s="163">
        <v>842</v>
      </c>
      <c r="E109" s="163">
        <v>1595</v>
      </c>
      <c r="F109" s="163">
        <v>1325</v>
      </c>
      <c r="G109" s="163">
        <v>1153</v>
      </c>
      <c r="H109" s="163">
        <v>1178</v>
      </c>
      <c r="I109" s="178">
        <f>IFERROR(H109/G109-1,"-")</f>
        <v>2.1682567215958404E-2</v>
      </c>
      <c r="J109" s="162">
        <f t="shared" si="49"/>
        <v>25</v>
      </c>
      <c r="K109" s="164">
        <f t="shared" si="48"/>
        <v>1.7461086826662398E-3</v>
      </c>
    </row>
    <row r="110" spans="2:11" x14ac:dyDescent="0.25">
      <c r="B110" s="162" t="s">
        <v>100</v>
      </c>
      <c r="C110" s="163">
        <v>4630</v>
      </c>
      <c r="D110" s="163">
        <v>81</v>
      </c>
      <c r="E110" s="163">
        <v>2145</v>
      </c>
      <c r="F110" s="163">
        <v>3435</v>
      </c>
      <c r="G110" s="163">
        <v>2895</v>
      </c>
      <c r="H110" s="163">
        <v>3566</v>
      </c>
      <c r="I110" s="178">
        <f>IFERROR(H110/G110-1,"-")</f>
        <v>0.23177892918825571</v>
      </c>
      <c r="J110" s="162">
        <f t="shared" si="49"/>
        <v>671</v>
      </c>
      <c r="K110" s="164">
        <f t="shared" si="48"/>
        <v>5.2857585419251365E-3</v>
      </c>
    </row>
    <row r="111" spans="2:11" x14ac:dyDescent="0.25">
      <c r="B111" s="158" t="s">
        <v>107</v>
      </c>
      <c r="C111" s="159">
        <v>14064</v>
      </c>
      <c r="D111" s="159">
        <v>1547</v>
      </c>
      <c r="E111" s="159">
        <v>19010</v>
      </c>
      <c r="F111" s="159">
        <v>27326</v>
      </c>
      <c r="G111" s="159">
        <v>26955</v>
      </c>
      <c r="H111" s="159">
        <v>30726</v>
      </c>
      <c r="I111" s="177">
        <f>IFERROR(H111/G111-1,"-")</f>
        <v>0.13989983305509179</v>
      </c>
      <c r="J111" s="158">
        <f t="shared" si="49"/>
        <v>3771</v>
      </c>
      <c r="K111" s="160">
        <f t="shared" si="48"/>
        <v>4.5544087761971885E-2</v>
      </c>
    </row>
    <row r="112" spans="2:11" x14ac:dyDescent="0.25">
      <c r="B112" s="162" t="s">
        <v>110</v>
      </c>
      <c r="C112" s="163">
        <v>8087</v>
      </c>
      <c r="D112" s="163">
        <v>600</v>
      </c>
      <c r="E112" s="163">
        <v>9446</v>
      </c>
      <c r="F112" s="163">
        <v>16661</v>
      </c>
      <c r="G112" s="163">
        <v>15286</v>
      </c>
      <c r="H112" s="163">
        <v>16835</v>
      </c>
      <c r="I112" s="178">
        <f t="shared" ref="I112:I119" si="50">IFERROR(H112/G112-1,"-")</f>
        <v>0.1013345544943085</v>
      </c>
      <c r="J112" s="162">
        <f t="shared" si="49"/>
        <v>1549</v>
      </c>
      <c r="K112" s="164">
        <f t="shared" si="48"/>
        <v>2.4953938601601142E-2</v>
      </c>
    </row>
    <row r="113" spans="2:11" x14ac:dyDescent="0.25">
      <c r="B113" s="162" t="s">
        <v>113</v>
      </c>
      <c r="C113" s="163">
        <v>970</v>
      </c>
      <c r="D113" s="163">
        <v>468</v>
      </c>
      <c r="E113" s="163">
        <v>1035</v>
      </c>
      <c r="F113" s="163">
        <v>1599</v>
      </c>
      <c r="G113" s="163">
        <v>1507</v>
      </c>
      <c r="H113" s="163">
        <v>1444</v>
      </c>
      <c r="I113" s="178">
        <f t="shared" si="50"/>
        <v>-4.1804910418049124E-2</v>
      </c>
      <c r="J113" s="162">
        <f t="shared" si="49"/>
        <v>-63</v>
      </c>
      <c r="K113" s="164">
        <f t="shared" si="48"/>
        <v>2.1403912884295842E-3</v>
      </c>
    </row>
    <row r="114" spans="2:11" x14ac:dyDescent="0.25">
      <c r="B114" s="162" t="s">
        <v>116</v>
      </c>
      <c r="C114" s="163">
        <v>723</v>
      </c>
      <c r="D114" s="163">
        <v>270</v>
      </c>
      <c r="E114" s="163">
        <v>1303</v>
      </c>
      <c r="F114" s="163">
        <v>2475</v>
      </c>
      <c r="G114" s="163">
        <v>1803</v>
      </c>
      <c r="H114" s="163">
        <v>2500</v>
      </c>
      <c r="I114" s="178">
        <f t="shared" si="50"/>
        <v>0.38657792567942328</v>
      </c>
      <c r="J114" s="162">
        <f t="shared" si="49"/>
        <v>697</v>
      </c>
      <c r="K114" s="164">
        <f t="shared" si="48"/>
        <v>3.7056635880013578E-3</v>
      </c>
    </row>
    <row r="115" spans="2:11" x14ac:dyDescent="0.25">
      <c r="B115" s="162" t="s">
        <v>123</v>
      </c>
      <c r="C115" s="163">
        <v>344</v>
      </c>
      <c r="D115" s="163">
        <v>0</v>
      </c>
      <c r="E115" s="163">
        <v>1180</v>
      </c>
      <c r="F115" s="163">
        <v>968</v>
      </c>
      <c r="G115" s="163">
        <v>1469</v>
      </c>
      <c r="H115" s="163">
        <v>1398</v>
      </c>
      <c r="I115" s="178">
        <f t="shared" si="50"/>
        <v>-4.8332198774676649E-2</v>
      </c>
      <c r="J115" s="162">
        <f t="shared" si="49"/>
        <v>-71</v>
      </c>
      <c r="K115" s="164">
        <f t="shared" si="48"/>
        <v>2.0722070784103593E-3</v>
      </c>
    </row>
    <row r="116" spans="2:11" x14ac:dyDescent="0.25">
      <c r="B116" s="162" t="s">
        <v>119</v>
      </c>
      <c r="C116" s="163">
        <v>510</v>
      </c>
      <c r="D116" s="163">
        <v>5</v>
      </c>
      <c r="E116" s="163">
        <v>885</v>
      </c>
      <c r="F116" s="163">
        <v>995</v>
      </c>
      <c r="G116" s="163">
        <v>1085</v>
      </c>
      <c r="H116" s="163">
        <v>826</v>
      </c>
      <c r="I116" s="178">
        <f t="shared" si="50"/>
        <v>-0.23870967741935489</v>
      </c>
      <c r="J116" s="162">
        <f t="shared" si="49"/>
        <v>-259</v>
      </c>
      <c r="K116" s="164">
        <f t="shared" si="48"/>
        <v>1.2243512494756485E-3</v>
      </c>
    </row>
    <row r="117" spans="2:11" x14ac:dyDescent="0.25">
      <c r="B117" s="162" t="s">
        <v>128</v>
      </c>
      <c r="C117" s="163">
        <v>132</v>
      </c>
      <c r="D117" s="163">
        <v>0</v>
      </c>
      <c r="E117" s="163">
        <v>225</v>
      </c>
      <c r="F117" s="163">
        <v>327</v>
      </c>
      <c r="G117" s="163">
        <v>507</v>
      </c>
      <c r="H117" s="163">
        <v>461</v>
      </c>
      <c r="I117" s="178">
        <f t="shared" si="50"/>
        <v>-9.0729783037475364E-2</v>
      </c>
      <c r="J117" s="162">
        <f t="shared" si="49"/>
        <v>-46</v>
      </c>
      <c r="K117" s="164">
        <f t="shared" si="48"/>
        <v>6.8332436562745032E-4</v>
      </c>
    </row>
    <row r="118" spans="2:11" x14ac:dyDescent="0.25">
      <c r="B118" s="162" t="s">
        <v>131</v>
      </c>
      <c r="C118" s="163">
        <v>456</v>
      </c>
      <c r="D118" s="163">
        <v>0</v>
      </c>
      <c r="E118" s="163">
        <v>326</v>
      </c>
      <c r="F118" s="163">
        <v>263</v>
      </c>
      <c r="G118" s="163">
        <v>648</v>
      </c>
      <c r="H118" s="163">
        <v>397</v>
      </c>
      <c r="I118" s="178">
        <f t="shared" si="50"/>
        <v>-0.38734567901234573</v>
      </c>
      <c r="J118" s="162">
        <f t="shared" si="49"/>
        <v>-251</v>
      </c>
      <c r="K118" s="164">
        <f t="shared" si="48"/>
        <v>5.8845937777461557E-4</v>
      </c>
    </row>
    <row r="119" spans="2:11" x14ac:dyDescent="0.25">
      <c r="B119" s="167" t="s">
        <v>145</v>
      </c>
      <c r="C119" s="168">
        <f t="shared" ref="C119" si="51">C111-SUM(C112:C118)</f>
        <v>2842</v>
      </c>
      <c r="D119" s="168">
        <f t="shared" ref="D119:H119" si="52">D111-SUM(D112:D118)</f>
        <v>204</v>
      </c>
      <c r="E119" s="168">
        <f t="shared" si="52"/>
        <v>4610</v>
      </c>
      <c r="F119" s="168">
        <f t="shared" si="52"/>
        <v>4038</v>
      </c>
      <c r="G119" s="168">
        <f t="shared" si="52"/>
        <v>4650</v>
      </c>
      <c r="H119" s="168">
        <f t="shared" si="52"/>
        <v>6865</v>
      </c>
      <c r="I119" s="179">
        <f t="shared" si="50"/>
        <v>0.47634408602150535</v>
      </c>
      <c r="J119" s="167">
        <f>H119-G119</f>
        <v>2215</v>
      </c>
      <c r="K119" s="169">
        <f t="shared" si="48"/>
        <v>1.0175752212651728E-2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>
        <f t="shared" ref="C121:H121" si="53">C122+C125</f>
        <v>43917</v>
      </c>
      <c r="D121" s="175">
        <f t="shared" si="53"/>
        <v>12808</v>
      </c>
      <c r="E121" s="175">
        <f t="shared" si="53"/>
        <v>31205</v>
      </c>
      <c r="F121" s="175">
        <f t="shared" si="53"/>
        <v>46384</v>
      </c>
      <c r="G121" s="175">
        <f t="shared" si="53"/>
        <v>46492</v>
      </c>
      <c r="H121" s="175">
        <f t="shared" si="53"/>
        <v>49528</v>
      </c>
      <c r="I121" s="176">
        <f>IFERROR(H121/G121-1,"-")</f>
        <v>6.5301557257162468E-2</v>
      </c>
      <c r="J121" s="175">
        <f>H121-G121</f>
        <v>3036</v>
      </c>
      <c r="K121" s="176">
        <f t="shared" ref="K121:K133" si="54">H121/H$9</f>
        <v>7.3413642474612503E-2</v>
      </c>
    </row>
    <row r="122" spans="2:11" x14ac:dyDescent="0.25">
      <c r="B122" s="158" t="s">
        <v>97</v>
      </c>
      <c r="C122" s="159">
        <v>22001</v>
      </c>
      <c r="D122" s="159">
        <v>7667</v>
      </c>
      <c r="E122" s="159">
        <v>15568</v>
      </c>
      <c r="F122" s="159">
        <v>22535</v>
      </c>
      <c r="G122" s="159">
        <v>23780</v>
      </c>
      <c r="H122" s="159">
        <v>25380</v>
      </c>
      <c r="I122" s="177">
        <f>IFERROR(H122/G122-1,"-")</f>
        <v>6.728343145500415E-2</v>
      </c>
      <c r="J122" s="158">
        <f t="shared" ref="J122:J132" si="55">H122-G122</f>
        <v>1600</v>
      </c>
      <c r="K122" s="160">
        <f t="shared" si="54"/>
        <v>3.7619896745389785E-2</v>
      </c>
    </row>
    <row r="123" spans="2:11" x14ac:dyDescent="0.25">
      <c r="B123" s="162" t="s">
        <v>103</v>
      </c>
      <c r="C123" s="163">
        <v>11303</v>
      </c>
      <c r="D123" s="163">
        <v>4062</v>
      </c>
      <c r="E123" s="163">
        <v>6663</v>
      </c>
      <c r="F123" s="163">
        <v>10640</v>
      </c>
      <c r="G123" s="163">
        <v>10408</v>
      </c>
      <c r="H123" s="163">
        <v>10988</v>
      </c>
      <c r="I123" s="178">
        <f>IFERROR(H123/G123-1,"-")</f>
        <v>5.5726364335126899E-2</v>
      </c>
      <c r="J123" s="162">
        <f t="shared" si="55"/>
        <v>580</v>
      </c>
      <c r="K123" s="164">
        <f t="shared" si="54"/>
        <v>1.6287132601983566E-2</v>
      </c>
    </row>
    <row r="124" spans="2:11" x14ac:dyDescent="0.25">
      <c r="B124" s="162" t="s">
        <v>100</v>
      </c>
      <c r="C124" s="163">
        <v>10698</v>
      </c>
      <c r="D124" s="163">
        <v>3605</v>
      </c>
      <c r="E124" s="163">
        <v>8905</v>
      </c>
      <c r="F124" s="163">
        <v>11895</v>
      </c>
      <c r="G124" s="163">
        <v>13372</v>
      </c>
      <c r="H124" s="163">
        <v>14392</v>
      </c>
      <c r="I124" s="178">
        <f>IFERROR(H124/G124-1,"-")</f>
        <v>7.6278791504636567E-2</v>
      </c>
      <c r="J124" s="162">
        <f t="shared" si="55"/>
        <v>1020</v>
      </c>
      <c r="K124" s="164">
        <f t="shared" si="54"/>
        <v>2.1332764143406218E-2</v>
      </c>
    </row>
    <row r="125" spans="2:11" x14ac:dyDescent="0.25">
      <c r="B125" s="158" t="s">
        <v>107</v>
      </c>
      <c r="C125" s="159">
        <v>21916</v>
      </c>
      <c r="D125" s="159">
        <v>5141</v>
      </c>
      <c r="E125" s="159">
        <v>15637</v>
      </c>
      <c r="F125" s="159">
        <v>23849</v>
      </c>
      <c r="G125" s="159">
        <v>22712</v>
      </c>
      <c r="H125" s="159">
        <v>24148</v>
      </c>
      <c r="I125" s="177">
        <f>IFERROR(H125/G125-1,"-")</f>
        <v>6.3226488200070374E-2</v>
      </c>
      <c r="J125" s="158">
        <f t="shared" si="55"/>
        <v>1436</v>
      </c>
      <c r="K125" s="160">
        <f t="shared" si="54"/>
        <v>3.5793745729222712E-2</v>
      </c>
    </row>
    <row r="126" spans="2:11" x14ac:dyDescent="0.25">
      <c r="B126" s="162" t="s">
        <v>110</v>
      </c>
      <c r="C126" s="163">
        <v>2440</v>
      </c>
      <c r="D126" s="163">
        <v>123</v>
      </c>
      <c r="E126" s="163">
        <v>1662</v>
      </c>
      <c r="F126" s="163">
        <v>2937</v>
      </c>
      <c r="G126" s="163">
        <v>3140</v>
      </c>
      <c r="H126" s="163">
        <v>2870</v>
      </c>
      <c r="I126" s="178">
        <f t="shared" ref="I126:I133" si="56">IFERROR(H126/G126-1,"-")</f>
        <v>-8.5987261146496796E-2</v>
      </c>
      <c r="J126" s="162">
        <f t="shared" si="55"/>
        <v>-270</v>
      </c>
      <c r="K126" s="164">
        <f t="shared" si="54"/>
        <v>4.254101799025559E-3</v>
      </c>
    </row>
    <row r="127" spans="2:11" x14ac:dyDescent="0.25">
      <c r="B127" s="162" t="s">
        <v>113</v>
      </c>
      <c r="C127" s="163">
        <v>2422</v>
      </c>
      <c r="D127" s="163">
        <v>570</v>
      </c>
      <c r="E127" s="163">
        <v>1889</v>
      </c>
      <c r="F127" s="163">
        <v>3755</v>
      </c>
      <c r="G127" s="163">
        <v>3585</v>
      </c>
      <c r="H127" s="163">
        <v>4148</v>
      </c>
      <c r="I127" s="178">
        <f t="shared" si="56"/>
        <v>0.15704323570432366</v>
      </c>
      <c r="J127" s="162">
        <f t="shared" si="55"/>
        <v>563</v>
      </c>
      <c r="K127" s="164">
        <f t="shared" si="54"/>
        <v>6.1484370252118531E-3</v>
      </c>
    </row>
    <row r="128" spans="2:11" x14ac:dyDescent="0.25">
      <c r="B128" s="162" t="s">
        <v>116</v>
      </c>
      <c r="C128" s="163">
        <v>1561</v>
      </c>
      <c r="D128" s="163">
        <v>603</v>
      </c>
      <c r="E128" s="163">
        <v>1543</v>
      </c>
      <c r="F128" s="163">
        <v>1879</v>
      </c>
      <c r="G128" s="163">
        <v>1627</v>
      </c>
      <c r="H128" s="163">
        <v>1926</v>
      </c>
      <c r="I128" s="178">
        <f t="shared" si="56"/>
        <v>0.1837738168408114</v>
      </c>
      <c r="J128" s="162">
        <f t="shared" si="55"/>
        <v>299</v>
      </c>
      <c r="K128" s="164">
        <f t="shared" si="54"/>
        <v>2.8548432281962459E-3</v>
      </c>
    </row>
    <row r="129" spans="2:11" x14ac:dyDescent="0.25">
      <c r="B129" s="162" t="s">
        <v>123</v>
      </c>
      <c r="C129" s="163">
        <v>446</v>
      </c>
      <c r="D129" s="163">
        <v>82</v>
      </c>
      <c r="E129" s="163">
        <v>540</v>
      </c>
      <c r="F129" s="163">
        <v>560</v>
      </c>
      <c r="G129" s="163">
        <v>599</v>
      </c>
      <c r="H129" s="163">
        <v>680</v>
      </c>
      <c r="I129" s="178">
        <f t="shared" si="56"/>
        <v>0.13522537562604331</v>
      </c>
      <c r="J129" s="162">
        <f t="shared" si="55"/>
        <v>81</v>
      </c>
      <c r="K129" s="164">
        <f t="shared" si="54"/>
        <v>1.0079404959363694E-3</v>
      </c>
    </row>
    <row r="130" spans="2:11" x14ac:dyDescent="0.25">
      <c r="B130" s="162" t="s">
        <v>119</v>
      </c>
      <c r="C130" s="163">
        <v>370</v>
      </c>
      <c r="D130" s="163">
        <v>80</v>
      </c>
      <c r="E130" s="163">
        <v>349</v>
      </c>
      <c r="F130" s="163">
        <v>439</v>
      </c>
      <c r="G130" s="163">
        <v>475</v>
      </c>
      <c r="H130" s="163">
        <v>545</v>
      </c>
      <c r="I130" s="178">
        <f t="shared" si="56"/>
        <v>0.14736842105263159</v>
      </c>
      <c r="J130" s="162">
        <f t="shared" si="55"/>
        <v>70</v>
      </c>
      <c r="K130" s="164">
        <f t="shared" si="54"/>
        <v>8.0783466218429601E-4</v>
      </c>
    </row>
    <row r="131" spans="2:11" x14ac:dyDescent="0.25">
      <c r="B131" s="162" t="s">
        <v>128</v>
      </c>
      <c r="C131" s="163">
        <v>515</v>
      </c>
      <c r="D131" s="163">
        <v>4</v>
      </c>
      <c r="E131" s="163">
        <v>278</v>
      </c>
      <c r="F131" s="163">
        <v>343</v>
      </c>
      <c r="G131" s="163">
        <v>503</v>
      </c>
      <c r="H131" s="163">
        <v>402</v>
      </c>
      <c r="I131" s="178">
        <f t="shared" si="56"/>
        <v>-0.20079522862823063</v>
      </c>
      <c r="J131" s="162">
        <f t="shared" si="55"/>
        <v>-101</v>
      </c>
      <c r="K131" s="164">
        <f t="shared" si="54"/>
        <v>5.9587070495061836E-4</v>
      </c>
    </row>
    <row r="132" spans="2:11" x14ac:dyDescent="0.25">
      <c r="B132" s="162" t="s">
        <v>131</v>
      </c>
      <c r="C132" s="163">
        <v>794</v>
      </c>
      <c r="D132" s="163">
        <v>30</v>
      </c>
      <c r="E132" s="163">
        <v>520</v>
      </c>
      <c r="F132" s="163">
        <v>766</v>
      </c>
      <c r="G132" s="163">
        <v>717</v>
      </c>
      <c r="H132" s="163">
        <v>818</v>
      </c>
      <c r="I132" s="178">
        <f t="shared" si="56"/>
        <v>0.14086471408647139</v>
      </c>
      <c r="J132" s="162">
        <f t="shared" si="55"/>
        <v>101</v>
      </c>
      <c r="K132" s="164">
        <f t="shared" si="54"/>
        <v>1.2124931259940442E-3</v>
      </c>
    </row>
    <row r="133" spans="2:11" x14ac:dyDescent="0.25">
      <c r="B133" s="167" t="s">
        <v>145</v>
      </c>
      <c r="C133" s="168">
        <f t="shared" ref="C133" si="57">C125-SUM(C126:C132)</f>
        <v>13368</v>
      </c>
      <c r="D133" s="168">
        <f t="shared" ref="D133:H133" si="58">D125-SUM(D126:D132)</f>
        <v>3649</v>
      </c>
      <c r="E133" s="168">
        <f t="shared" si="58"/>
        <v>8856</v>
      </c>
      <c r="F133" s="168">
        <f t="shared" si="58"/>
        <v>13170</v>
      </c>
      <c r="G133" s="168">
        <f t="shared" si="58"/>
        <v>12066</v>
      </c>
      <c r="H133" s="168">
        <f t="shared" si="58"/>
        <v>12759</v>
      </c>
      <c r="I133" s="179">
        <f t="shared" si="56"/>
        <v>5.7434112381899549E-2</v>
      </c>
      <c r="J133" s="167">
        <f>H133-G133</f>
        <v>693</v>
      </c>
      <c r="K133" s="169">
        <f t="shared" si="54"/>
        <v>1.891222468772373E-2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9">C136+C139</f>
        <v>33117</v>
      </c>
      <c r="D135" s="175">
        <f t="shared" si="59"/>
        <v>10354</v>
      </c>
      <c r="E135" s="175">
        <f t="shared" si="59"/>
        <v>29909</v>
      </c>
      <c r="F135" s="175">
        <f t="shared" si="59"/>
        <v>37378</v>
      </c>
      <c r="G135" s="175">
        <f t="shared" si="59"/>
        <v>38430</v>
      </c>
      <c r="H135" s="175">
        <f t="shared" si="59"/>
        <v>37192</v>
      </c>
      <c r="I135" s="176">
        <f>IFERROR(H135/G135-1,"-")</f>
        <v>-3.2214415820973175E-2</v>
      </c>
      <c r="J135" s="175">
        <f>H135-G135</f>
        <v>-1238</v>
      </c>
      <c r="K135" s="176">
        <f t="shared" ref="K135:K147" si="60">H135/H$9</f>
        <v>5.5128416065978597E-2</v>
      </c>
    </row>
    <row r="136" spans="2:11" x14ac:dyDescent="0.25">
      <c r="B136" s="158" t="s">
        <v>97</v>
      </c>
      <c r="C136" s="159">
        <v>1627</v>
      </c>
      <c r="D136" s="159">
        <v>5929</v>
      </c>
      <c r="E136" s="159">
        <v>1831</v>
      </c>
      <c r="F136" s="159">
        <v>2283</v>
      </c>
      <c r="G136" s="159">
        <v>1955</v>
      </c>
      <c r="H136" s="159">
        <v>1162</v>
      </c>
      <c r="I136" s="177">
        <f>IFERROR(H136/G136-1,"-")</f>
        <v>-0.40562659846547311</v>
      </c>
      <c r="J136" s="158">
        <f t="shared" ref="J136:J146" si="61">H136-G136</f>
        <v>-793</v>
      </c>
      <c r="K136" s="160">
        <f t="shared" si="60"/>
        <v>1.7223924357030311E-3</v>
      </c>
    </row>
    <row r="137" spans="2:11" x14ac:dyDescent="0.25">
      <c r="B137" s="162" t="s">
        <v>103</v>
      </c>
      <c r="C137" s="163">
        <v>993</v>
      </c>
      <c r="D137" s="163">
        <v>5261</v>
      </c>
      <c r="E137" s="163">
        <v>974</v>
      </c>
      <c r="F137" s="163">
        <v>1434</v>
      </c>
      <c r="G137" s="163">
        <v>1204</v>
      </c>
      <c r="H137" s="163">
        <v>439</v>
      </c>
      <c r="I137" s="178">
        <f>IFERROR(H137/G137-1,"-")</f>
        <v>-0.63538205980066453</v>
      </c>
      <c r="J137" s="162">
        <f t="shared" si="61"/>
        <v>-765</v>
      </c>
      <c r="K137" s="164">
        <f t="shared" si="60"/>
        <v>6.5071452605303841E-4</v>
      </c>
    </row>
    <row r="138" spans="2:11" x14ac:dyDescent="0.25">
      <c r="B138" s="162" t="s">
        <v>100</v>
      </c>
      <c r="C138" s="163">
        <v>634</v>
      </c>
      <c r="D138" s="163">
        <v>668</v>
      </c>
      <c r="E138" s="163">
        <v>857</v>
      </c>
      <c r="F138" s="163">
        <v>849</v>
      </c>
      <c r="G138" s="163">
        <v>751</v>
      </c>
      <c r="H138" s="163">
        <v>723</v>
      </c>
      <c r="I138" s="178">
        <f>IFERROR(H138/G138-1,"-")</f>
        <v>-3.7283621837549963E-2</v>
      </c>
      <c r="J138" s="162">
        <f t="shared" si="61"/>
        <v>-28</v>
      </c>
      <c r="K138" s="164">
        <f t="shared" si="60"/>
        <v>1.0716779096499927E-3</v>
      </c>
    </row>
    <row r="139" spans="2:11" x14ac:dyDescent="0.25">
      <c r="B139" s="158" t="s">
        <v>107</v>
      </c>
      <c r="C139" s="159">
        <v>31490</v>
      </c>
      <c r="D139" s="159">
        <v>4425</v>
      </c>
      <c r="E139" s="159">
        <v>28078</v>
      </c>
      <c r="F139" s="159">
        <v>35095</v>
      </c>
      <c r="G139" s="159">
        <v>36475</v>
      </c>
      <c r="H139" s="159">
        <v>36030</v>
      </c>
      <c r="I139" s="177">
        <f>IFERROR(H139/G139-1,"-")</f>
        <v>-1.2200137080191964E-2</v>
      </c>
      <c r="J139" s="158">
        <f t="shared" si="61"/>
        <v>-445</v>
      </c>
      <c r="K139" s="160">
        <f t="shared" si="60"/>
        <v>5.3406023630275565E-2</v>
      </c>
    </row>
    <row r="140" spans="2:11" x14ac:dyDescent="0.25">
      <c r="B140" s="162" t="s">
        <v>110</v>
      </c>
      <c r="C140" s="163">
        <v>12879</v>
      </c>
      <c r="D140" s="163">
        <v>148</v>
      </c>
      <c r="E140" s="163">
        <v>9686</v>
      </c>
      <c r="F140" s="163">
        <v>13210</v>
      </c>
      <c r="G140" s="163">
        <v>14334</v>
      </c>
      <c r="H140" s="163">
        <v>14844</v>
      </c>
      <c r="I140" s="178">
        <f t="shared" ref="I140:I147" si="62">IFERROR(H140/G140-1,"-")</f>
        <v>3.5579740477187149E-2</v>
      </c>
      <c r="J140" s="162">
        <f t="shared" si="61"/>
        <v>510</v>
      </c>
      <c r="K140" s="164">
        <f t="shared" si="60"/>
        <v>2.2002748120116863E-2</v>
      </c>
    </row>
    <row r="141" spans="2:11" x14ac:dyDescent="0.25">
      <c r="B141" s="162" t="s">
        <v>113</v>
      </c>
      <c r="C141" s="163">
        <v>2196</v>
      </c>
      <c r="D141" s="163">
        <v>378</v>
      </c>
      <c r="E141" s="163">
        <v>1744</v>
      </c>
      <c r="F141" s="163">
        <v>3011</v>
      </c>
      <c r="G141" s="163">
        <v>3163</v>
      </c>
      <c r="H141" s="163">
        <v>3023</v>
      </c>
      <c r="I141" s="178">
        <f t="shared" si="62"/>
        <v>-4.426177679418275E-2</v>
      </c>
      <c r="J141" s="162">
        <f t="shared" si="61"/>
        <v>-140</v>
      </c>
      <c r="K141" s="164">
        <f t="shared" si="60"/>
        <v>4.4808884106112418E-3</v>
      </c>
    </row>
    <row r="142" spans="2:11" x14ac:dyDescent="0.25">
      <c r="B142" s="162" t="s">
        <v>116</v>
      </c>
      <c r="C142" s="163">
        <v>2619</v>
      </c>
      <c r="D142" s="163">
        <v>1767</v>
      </c>
      <c r="E142" s="163">
        <v>3633</v>
      </c>
      <c r="F142" s="163">
        <v>3239</v>
      </c>
      <c r="G142" s="163">
        <v>3070</v>
      </c>
      <c r="H142" s="163">
        <v>3283</v>
      </c>
      <c r="I142" s="178">
        <f t="shared" si="62"/>
        <v>6.9381107491856664E-2</v>
      </c>
      <c r="J142" s="162">
        <f t="shared" si="61"/>
        <v>213</v>
      </c>
      <c r="K142" s="164">
        <f t="shared" si="60"/>
        <v>4.8662774237633833E-3</v>
      </c>
    </row>
    <row r="143" spans="2:11" x14ac:dyDescent="0.25">
      <c r="B143" s="162" t="s">
        <v>123</v>
      </c>
      <c r="C143" s="163">
        <v>337</v>
      </c>
      <c r="D143" s="163">
        <v>58</v>
      </c>
      <c r="E143" s="163">
        <v>1356</v>
      </c>
      <c r="F143" s="163">
        <v>1174</v>
      </c>
      <c r="G143" s="163">
        <v>1032</v>
      </c>
      <c r="H143" s="163">
        <v>927</v>
      </c>
      <c r="I143" s="178">
        <f t="shared" si="62"/>
        <v>-0.10174418604651159</v>
      </c>
      <c r="J143" s="162">
        <f t="shared" si="61"/>
        <v>-105</v>
      </c>
      <c r="K143" s="164">
        <f t="shared" si="60"/>
        <v>1.3740600584309034E-3</v>
      </c>
    </row>
    <row r="144" spans="2:11" x14ac:dyDescent="0.25">
      <c r="B144" s="162" t="s">
        <v>119</v>
      </c>
      <c r="C144" s="163">
        <v>510</v>
      </c>
      <c r="D144" s="163">
        <v>187</v>
      </c>
      <c r="E144" s="163">
        <v>623</v>
      </c>
      <c r="F144" s="163">
        <v>662</v>
      </c>
      <c r="G144" s="163">
        <v>674</v>
      </c>
      <c r="H144" s="163">
        <v>512</v>
      </c>
      <c r="I144" s="178">
        <f t="shared" si="62"/>
        <v>-0.24035608308605338</v>
      </c>
      <c r="J144" s="162">
        <f t="shared" si="61"/>
        <v>-162</v>
      </c>
      <c r="K144" s="164">
        <f t="shared" si="60"/>
        <v>7.589199028226781E-4</v>
      </c>
    </row>
    <row r="145" spans="2:11" x14ac:dyDescent="0.25">
      <c r="B145" s="162" t="s">
        <v>128</v>
      </c>
      <c r="C145" s="163">
        <v>1337</v>
      </c>
      <c r="D145" s="163">
        <v>6</v>
      </c>
      <c r="E145" s="163">
        <v>769</v>
      </c>
      <c r="F145" s="163">
        <v>1410</v>
      </c>
      <c r="G145" s="163">
        <v>1138</v>
      </c>
      <c r="H145" s="163">
        <v>1073</v>
      </c>
      <c r="I145" s="178">
        <f t="shared" si="62"/>
        <v>-5.7117750439367287E-2</v>
      </c>
      <c r="J145" s="162">
        <f t="shared" si="61"/>
        <v>-65</v>
      </c>
      <c r="K145" s="164">
        <f t="shared" si="60"/>
        <v>1.5904708119701828E-3</v>
      </c>
    </row>
    <row r="146" spans="2:11" x14ac:dyDescent="0.25">
      <c r="B146" s="162" t="s">
        <v>131</v>
      </c>
      <c r="C146" s="163">
        <v>2873</v>
      </c>
      <c r="D146" s="163">
        <v>15</v>
      </c>
      <c r="E146" s="163">
        <v>380</v>
      </c>
      <c r="F146" s="163">
        <v>840</v>
      </c>
      <c r="G146" s="163">
        <v>724</v>
      </c>
      <c r="H146" s="163">
        <v>487</v>
      </c>
      <c r="I146" s="178">
        <f t="shared" si="62"/>
        <v>-0.32734806629834257</v>
      </c>
      <c r="J146" s="162">
        <f t="shared" si="61"/>
        <v>-237</v>
      </c>
      <c r="K146" s="164">
        <f t="shared" si="60"/>
        <v>7.2186326694266448E-4</v>
      </c>
    </row>
    <row r="147" spans="2:11" x14ac:dyDescent="0.25">
      <c r="B147" s="167" t="s">
        <v>145</v>
      </c>
      <c r="C147" s="168">
        <f t="shared" ref="C147" si="63">C139-SUM(C140:C146)</f>
        <v>8739</v>
      </c>
      <c r="D147" s="168">
        <f t="shared" ref="D147:H147" si="64">D139-SUM(D140:D146)</f>
        <v>1866</v>
      </c>
      <c r="E147" s="168">
        <f t="shared" si="64"/>
        <v>9887</v>
      </c>
      <c r="F147" s="168">
        <f t="shared" si="64"/>
        <v>11549</v>
      </c>
      <c r="G147" s="168">
        <f t="shared" si="64"/>
        <v>12340</v>
      </c>
      <c r="H147" s="168">
        <f t="shared" si="64"/>
        <v>11881</v>
      </c>
      <c r="I147" s="179">
        <f t="shared" si="62"/>
        <v>-3.7196110210696909E-2</v>
      </c>
      <c r="J147" s="167">
        <f>H147-G147</f>
        <v>-459</v>
      </c>
      <c r="K147" s="169">
        <f t="shared" si="60"/>
        <v>1.7610795635617654E-2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65">C150+C153</f>
        <v>18569</v>
      </c>
      <c r="D149" s="175">
        <f t="shared" si="65"/>
        <v>4899</v>
      </c>
      <c r="E149" s="175">
        <f t="shared" si="65"/>
        <v>15900</v>
      </c>
      <c r="F149" s="175">
        <f t="shared" si="65"/>
        <v>18175</v>
      </c>
      <c r="G149" s="175">
        <f t="shared" si="65"/>
        <v>20241</v>
      </c>
      <c r="H149" s="175">
        <f t="shared" si="65"/>
        <v>18854</v>
      </c>
      <c r="I149" s="176">
        <f>IFERROR(H149/G149-1,"-")</f>
        <v>-6.8524282397114722E-2</v>
      </c>
      <c r="J149" s="175">
        <f>H149-G149</f>
        <v>-1387</v>
      </c>
      <c r="K149" s="176">
        <f t="shared" ref="K149:K161" si="66">H149/H$9</f>
        <v>2.794663251527104E-2</v>
      </c>
    </row>
    <row r="150" spans="2:11" x14ac:dyDescent="0.25">
      <c r="B150" s="158" t="s">
        <v>97</v>
      </c>
      <c r="C150" s="159">
        <v>6352</v>
      </c>
      <c r="D150" s="159">
        <v>3312</v>
      </c>
      <c r="E150" s="159">
        <v>7258</v>
      </c>
      <c r="F150" s="159">
        <v>7688</v>
      </c>
      <c r="G150" s="159">
        <v>7655</v>
      </c>
      <c r="H150" s="159">
        <v>6122</v>
      </c>
      <c r="I150" s="177">
        <f>IFERROR(H150/G150-1,"-")</f>
        <v>-0.2002612671456564</v>
      </c>
      <c r="J150" s="158">
        <f t="shared" ref="J150:J160" si="67">H150-G150</f>
        <v>-1533</v>
      </c>
      <c r="K150" s="160">
        <f t="shared" si="66"/>
        <v>9.0744289942977247E-3</v>
      </c>
    </row>
    <row r="151" spans="2:11" x14ac:dyDescent="0.25">
      <c r="B151" s="162" t="s">
        <v>103</v>
      </c>
      <c r="C151" s="163">
        <v>2912</v>
      </c>
      <c r="D151" s="163">
        <v>2974</v>
      </c>
      <c r="E151" s="163">
        <v>5429</v>
      </c>
      <c r="F151" s="163">
        <v>5578</v>
      </c>
      <c r="G151" s="163">
        <v>6019</v>
      </c>
      <c r="H151" s="163">
        <v>4245</v>
      </c>
      <c r="I151" s="178">
        <f>IFERROR(H151/G151-1,"-")</f>
        <v>-0.29473334440937038</v>
      </c>
      <c r="J151" s="162">
        <f t="shared" si="67"/>
        <v>-1774</v>
      </c>
      <c r="K151" s="164">
        <f t="shared" si="66"/>
        <v>6.2922167724263059E-3</v>
      </c>
    </row>
    <row r="152" spans="2:11" x14ac:dyDescent="0.25">
      <c r="B152" s="162" t="s">
        <v>100</v>
      </c>
      <c r="C152" s="163">
        <v>3440</v>
      </c>
      <c r="D152" s="163">
        <v>338</v>
      </c>
      <c r="E152" s="163">
        <v>1829</v>
      </c>
      <c r="F152" s="163">
        <v>2110</v>
      </c>
      <c r="G152" s="163">
        <v>1636</v>
      </c>
      <c r="H152" s="163">
        <v>1877</v>
      </c>
      <c r="I152" s="178">
        <f>IFERROR(H152/G152-1,"-")</f>
        <v>0.14731051344743284</v>
      </c>
      <c r="J152" s="162">
        <f t="shared" si="67"/>
        <v>241</v>
      </c>
      <c r="K152" s="164">
        <f t="shared" si="66"/>
        <v>2.7822122218714193E-3</v>
      </c>
    </row>
    <row r="153" spans="2:11" x14ac:dyDescent="0.25">
      <c r="B153" s="158" t="s">
        <v>107</v>
      </c>
      <c r="C153" s="159">
        <v>12217</v>
      </c>
      <c r="D153" s="159">
        <v>1587</v>
      </c>
      <c r="E153" s="159">
        <v>8642</v>
      </c>
      <c r="F153" s="159">
        <v>10487</v>
      </c>
      <c r="G153" s="159">
        <v>12586</v>
      </c>
      <c r="H153" s="159">
        <v>12732</v>
      </c>
      <c r="I153" s="177">
        <f>IFERROR(H153/G153-1,"-")</f>
        <v>1.1600190688066059E-2</v>
      </c>
      <c r="J153" s="158">
        <f t="shared" si="67"/>
        <v>146</v>
      </c>
      <c r="K153" s="160">
        <f t="shared" si="66"/>
        <v>1.8872203520973314E-2</v>
      </c>
    </row>
    <row r="154" spans="2:11" x14ac:dyDescent="0.25">
      <c r="B154" s="162" t="s">
        <v>110</v>
      </c>
      <c r="C154" s="163">
        <v>4135</v>
      </c>
      <c r="D154" s="163">
        <v>61</v>
      </c>
      <c r="E154" s="163">
        <v>2860</v>
      </c>
      <c r="F154" s="163">
        <v>3278</v>
      </c>
      <c r="G154" s="163">
        <v>3976</v>
      </c>
      <c r="H154" s="163">
        <v>2883</v>
      </c>
      <c r="I154" s="178">
        <f t="shared" ref="I154:I161" si="68">IFERROR(H154/G154-1,"-")</f>
        <v>-0.27489939637826966</v>
      </c>
      <c r="J154" s="162">
        <f t="shared" si="67"/>
        <v>-1093</v>
      </c>
      <c r="K154" s="164">
        <f t="shared" si="66"/>
        <v>4.2733712496831654E-3</v>
      </c>
    </row>
    <row r="155" spans="2:11" x14ac:dyDescent="0.25">
      <c r="B155" s="162" t="s">
        <v>113</v>
      </c>
      <c r="C155" s="163">
        <v>3096</v>
      </c>
      <c r="D155" s="163">
        <v>329</v>
      </c>
      <c r="E155" s="163">
        <v>1854</v>
      </c>
      <c r="F155" s="163">
        <v>2243</v>
      </c>
      <c r="G155" s="163">
        <v>2385</v>
      </c>
      <c r="H155" s="163">
        <v>2259</v>
      </c>
      <c r="I155" s="178">
        <f t="shared" si="68"/>
        <v>-5.2830188679245271E-2</v>
      </c>
      <c r="J155" s="162">
        <f t="shared" si="67"/>
        <v>-126</v>
      </c>
      <c r="K155" s="164">
        <f t="shared" si="66"/>
        <v>3.3484376181180269E-3</v>
      </c>
    </row>
    <row r="156" spans="2:11" x14ac:dyDescent="0.25">
      <c r="B156" s="162" t="s">
        <v>116</v>
      </c>
      <c r="C156" s="163">
        <v>1479</v>
      </c>
      <c r="D156" s="163">
        <v>319</v>
      </c>
      <c r="E156" s="163">
        <v>927</v>
      </c>
      <c r="F156" s="163">
        <v>1384</v>
      </c>
      <c r="G156" s="163">
        <v>1756</v>
      </c>
      <c r="H156" s="163">
        <v>2683</v>
      </c>
      <c r="I156" s="178">
        <f t="shared" si="68"/>
        <v>0.52790432801822318</v>
      </c>
      <c r="J156" s="162">
        <f t="shared" si="67"/>
        <v>927</v>
      </c>
      <c r="K156" s="164">
        <f t="shared" si="66"/>
        <v>3.9769181626430573E-3</v>
      </c>
    </row>
    <row r="157" spans="2:11" x14ac:dyDescent="0.25">
      <c r="B157" s="162" t="s">
        <v>123</v>
      </c>
      <c r="C157" s="163">
        <v>382</v>
      </c>
      <c r="D157" s="163">
        <v>62</v>
      </c>
      <c r="E157" s="163">
        <v>317</v>
      </c>
      <c r="F157" s="163">
        <v>374</v>
      </c>
      <c r="G157" s="163">
        <v>518</v>
      </c>
      <c r="H157" s="163">
        <v>562</v>
      </c>
      <c r="I157" s="178">
        <f t="shared" si="68"/>
        <v>8.4942084942084994E-2</v>
      </c>
      <c r="J157" s="162">
        <f t="shared" si="67"/>
        <v>44</v>
      </c>
      <c r="K157" s="164">
        <f t="shared" si="66"/>
        <v>8.3303317458270523E-4</v>
      </c>
    </row>
    <row r="158" spans="2:11" x14ac:dyDescent="0.25">
      <c r="B158" s="162" t="s">
        <v>119</v>
      </c>
      <c r="C158" s="163">
        <v>410</v>
      </c>
      <c r="D158" s="163">
        <v>63</v>
      </c>
      <c r="E158" s="163">
        <v>410</v>
      </c>
      <c r="F158" s="163">
        <v>535</v>
      </c>
      <c r="G158" s="163">
        <v>562</v>
      </c>
      <c r="H158" s="163">
        <v>642</v>
      </c>
      <c r="I158" s="178">
        <f t="shared" si="68"/>
        <v>0.14234875444839856</v>
      </c>
      <c r="J158" s="162">
        <f t="shared" si="67"/>
        <v>80</v>
      </c>
      <c r="K158" s="164">
        <f t="shared" si="66"/>
        <v>9.5161440939874867E-4</v>
      </c>
    </row>
    <row r="159" spans="2:11" x14ac:dyDescent="0.25">
      <c r="B159" s="162" t="s">
        <v>128</v>
      </c>
      <c r="C159" s="163">
        <v>189</v>
      </c>
      <c r="D159" s="163">
        <v>10</v>
      </c>
      <c r="E159" s="163">
        <v>156</v>
      </c>
      <c r="F159" s="163">
        <v>120</v>
      </c>
      <c r="G159" s="163">
        <v>178</v>
      </c>
      <c r="H159" s="163">
        <v>121</v>
      </c>
      <c r="I159" s="178">
        <f t="shared" si="68"/>
        <v>-0.3202247191011236</v>
      </c>
      <c r="J159" s="162">
        <f t="shared" si="67"/>
        <v>-57</v>
      </c>
      <c r="K159" s="164">
        <f t="shared" si="66"/>
        <v>1.7935411765926572E-4</v>
      </c>
    </row>
    <row r="160" spans="2:11" x14ac:dyDescent="0.25">
      <c r="B160" s="162" t="s">
        <v>131</v>
      </c>
      <c r="C160" s="163">
        <v>238</v>
      </c>
      <c r="D160" s="163">
        <v>18</v>
      </c>
      <c r="E160" s="163">
        <v>195</v>
      </c>
      <c r="F160" s="163">
        <v>307</v>
      </c>
      <c r="G160" s="163">
        <v>204</v>
      </c>
      <c r="H160" s="163">
        <v>130</v>
      </c>
      <c r="I160" s="178">
        <f t="shared" si="68"/>
        <v>-0.36274509803921573</v>
      </c>
      <c r="J160" s="162">
        <f t="shared" si="67"/>
        <v>-74</v>
      </c>
      <c r="K160" s="164">
        <f t="shared" si="66"/>
        <v>1.926945065760706E-4</v>
      </c>
    </row>
    <row r="161" spans="2:11" x14ac:dyDescent="0.25">
      <c r="B161" s="167" t="s">
        <v>145</v>
      </c>
      <c r="C161" s="168">
        <f t="shared" ref="C161" si="69">C153-SUM(C154:C160)</f>
        <v>2288</v>
      </c>
      <c r="D161" s="168">
        <f t="shared" ref="D161:H161" si="70">D153-SUM(D154:D160)</f>
        <v>725</v>
      </c>
      <c r="E161" s="168">
        <f t="shared" si="70"/>
        <v>1923</v>
      </c>
      <c r="F161" s="168">
        <f t="shared" si="70"/>
        <v>2246</v>
      </c>
      <c r="G161" s="168">
        <f t="shared" si="70"/>
        <v>3007</v>
      </c>
      <c r="H161" s="168">
        <f t="shared" si="70"/>
        <v>3452</v>
      </c>
      <c r="I161" s="179">
        <f t="shared" si="68"/>
        <v>0.14798802793481869</v>
      </c>
      <c r="J161" s="167">
        <f>H161-G161</f>
        <v>445</v>
      </c>
      <c r="K161" s="169">
        <f t="shared" si="66"/>
        <v>5.1167802823122747E-3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29947-FAB4-4E19-A4C2-9077DD3286C4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68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143"/>
      <c r="K4" s="143"/>
      <c r="N4" s="142" t="s">
        <v>265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N6" s="144"/>
      <c r="O6" s="301" t="s">
        <v>43</v>
      </c>
      <c r="P6" s="302"/>
      <c r="Q6" s="302"/>
      <c r="R6" s="302"/>
      <c r="S6" s="302"/>
      <c r="T6" s="302"/>
      <c r="U6" s="302"/>
      <c r="V6" s="302"/>
      <c r="W6" s="302"/>
    </row>
    <row r="7" spans="1:23" s="145" customFormat="1" ht="72" customHeight="1" x14ac:dyDescent="0.25">
      <c r="B7" s="146"/>
      <c r="C7" s="171" t="s">
        <v>258</v>
      </c>
      <c r="D7" s="171" t="s">
        <v>259</v>
      </c>
      <c r="E7" s="171" t="s">
        <v>260</v>
      </c>
      <c r="F7" s="171" t="s">
        <v>261</v>
      </c>
      <c r="G7" s="171" t="s">
        <v>262</v>
      </c>
      <c r="H7" s="171" t="s">
        <v>263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258</v>
      </c>
      <c r="P7" s="171" t="s">
        <v>259</v>
      </c>
      <c r="Q7" s="171" t="s">
        <v>260</v>
      </c>
      <c r="R7" s="171" t="s">
        <v>261</v>
      </c>
      <c r="S7" s="171" t="s">
        <v>262</v>
      </c>
      <c r="T7" s="171" t="s">
        <v>263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47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185824</v>
      </c>
      <c r="D9" s="175">
        <f t="shared" si="0"/>
        <v>24058</v>
      </c>
      <c r="E9" s="175">
        <f t="shared" si="0"/>
        <v>131129</v>
      </c>
      <c r="F9" s="175">
        <f t="shared" si="0"/>
        <v>164303</v>
      </c>
      <c r="G9" s="175">
        <f t="shared" si="0"/>
        <v>184962</v>
      </c>
      <c r="H9" s="175">
        <f t="shared" si="0"/>
        <v>181576</v>
      </c>
      <c r="I9" s="176">
        <f>IFERROR(H9/G9-1,"-")</f>
        <v>-1.8306462949146285E-2</v>
      </c>
      <c r="J9" s="175">
        <f t="shared" ref="J9:J21" si="1">H9-G9</f>
        <v>-3386</v>
      </c>
      <c r="K9" s="176">
        <f t="shared" ref="K9:K21" si="2">H9/H$9</f>
        <v>1</v>
      </c>
      <c r="N9" s="155" t="s">
        <v>68</v>
      </c>
      <c r="O9" s="175" t="e">
        <f t="shared" ref="O9:T9" si="3">O10+O13</f>
        <v>#REF!</v>
      </c>
      <c r="P9" s="175" t="e">
        <f t="shared" si="3"/>
        <v>#REF!</v>
      </c>
      <c r="Q9" s="175" t="e">
        <f t="shared" si="3"/>
        <v>#REF!</v>
      </c>
      <c r="R9" s="175" t="e">
        <f t="shared" si="3"/>
        <v>#REF!</v>
      </c>
      <c r="S9" s="175" t="e">
        <f t="shared" si="3"/>
        <v>#REF!</v>
      </c>
      <c r="T9" s="175" t="e">
        <f t="shared" si="3"/>
        <v>#REF!</v>
      </c>
      <c r="U9" s="176" t="str">
        <f>IFERROR(T9/S9-1,"-")</f>
        <v>-</v>
      </c>
      <c r="V9" s="175" t="e">
        <f>T9-S9</f>
        <v>#REF!</v>
      </c>
      <c r="W9" s="176" t="e">
        <f t="shared" ref="W9:W21" si="4">T9/T$9</f>
        <v>#REF!</v>
      </c>
    </row>
    <row r="10" spans="1:23" x14ac:dyDescent="0.25">
      <c r="A10" s="161" t="s">
        <v>103</v>
      </c>
      <c r="B10" s="158" t="s">
        <v>97</v>
      </c>
      <c r="C10" s="159">
        <v>14068</v>
      </c>
      <c r="D10" s="159">
        <v>7596</v>
      </c>
      <c r="E10" s="159">
        <v>9952</v>
      </c>
      <c r="F10" s="159">
        <v>10344</v>
      </c>
      <c r="G10" s="159">
        <v>11396</v>
      </c>
      <c r="H10" s="159">
        <v>11693</v>
      </c>
      <c r="I10" s="177">
        <f>IFERROR(H10/G10-1,"-")</f>
        <v>2.6061776061776065E-2</v>
      </c>
      <c r="J10" s="158">
        <f t="shared" si="1"/>
        <v>297</v>
      </c>
      <c r="K10" s="160">
        <f t="shared" si="2"/>
        <v>6.4397277173194697E-2</v>
      </c>
      <c r="N10" s="158" t="s">
        <v>97</v>
      </c>
      <c r="O10" s="159" t="e">
        <v>#REF!</v>
      </c>
      <c r="P10" s="159" t="e">
        <v>#REF!</v>
      </c>
      <c r="Q10" s="159" t="e">
        <v>#REF!</v>
      </c>
      <c r="R10" s="159" t="e">
        <v>#REF!</v>
      </c>
      <c r="S10" s="159" t="e">
        <v>#REF!</v>
      </c>
      <c r="T10" s="159" t="e">
        <v>#REF!</v>
      </c>
      <c r="U10" s="177" t="str">
        <f>IFERROR(T10/S10-1,"-")</f>
        <v>-</v>
      </c>
      <c r="V10" s="158" t="e">
        <f t="shared" ref="V10:V20" si="5">T10-S10</f>
        <v>#REF!</v>
      </c>
      <c r="W10" s="160" t="e">
        <f t="shared" si="4"/>
        <v>#REF!</v>
      </c>
    </row>
    <row r="11" spans="1:23" x14ac:dyDescent="0.25">
      <c r="A11" s="161" t="s">
        <v>100</v>
      </c>
      <c r="B11" s="162" t="s">
        <v>103</v>
      </c>
      <c r="C11" s="163">
        <v>8085</v>
      </c>
      <c r="D11" s="163">
        <v>6454</v>
      </c>
      <c r="E11" s="163">
        <v>5558</v>
      </c>
      <c r="F11" s="163">
        <v>5256</v>
      </c>
      <c r="G11" s="163">
        <v>5217</v>
      </c>
      <c r="H11" s="163">
        <v>4494</v>
      </c>
      <c r="I11" s="178">
        <f>IFERROR(H11/G11-1,"-")</f>
        <v>-0.13858539390454283</v>
      </c>
      <c r="J11" s="162">
        <f t="shared" si="1"/>
        <v>-723</v>
      </c>
      <c r="K11" s="164">
        <f t="shared" si="2"/>
        <v>2.4749966955985372E-2</v>
      </c>
      <c r="N11" s="162" t="s">
        <v>103</v>
      </c>
      <c r="O11" s="163" t="e">
        <v>#REF!</v>
      </c>
      <c r="P11" s="163" t="e">
        <v>#REF!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78" t="str">
        <f>IFERROR(T11/S11-1,"-")</f>
        <v>-</v>
      </c>
      <c r="V11" s="162" t="e">
        <f t="shared" si="5"/>
        <v>#REF!</v>
      </c>
      <c r="W11" s="164" t="e">
        <f>T11/T$9</f>
        <v>#REF!</v>
      </c>
    </row>
    <row r="12" spans="1:23" x14ac:dyDescent="0.25">
      <c r="A12" s="1"/>
      <c r="B12" s="162" t="s">
        <v>100</v>
      </c>
      <c r="C12" s="163">
        <v>5983</v>
      </c>
      <c r="D12" s="163">
        <v>1142</v>
      </c>
      <c r="E12" s="163">
        <v>4394</v>
      </c>
      <c r="F12" s="163">
        <v>5088</v>
      </c>
      <c r="G12" s="163">
        <v>6179</v>
      </c>
      <c r="H12" s="163">
        <v>7199</v>
      </c>
      <c r="I12" s="178">
        <f>IFERROR(H12/G12-1,"-")</f>
        <v>0.16507525489561425</v>
      </c>
      <c r="J12" s="162">
        <f t="shared" si="1"/>
        <v>1020</v>
      </c>
      <c r="K12" s="164">
        <f t="shared" si="2"/>
        <v>3.9647310217209325E-2</v>
      </c>
      <c r="N12" s="162" t="s">
        <v>100</v>
      </c>
      <c r="O12" s="163" t="e">
        <v>#REF!</v>
      </c>
      <c r="P12" s="163" t="e">
        <v>#REF!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78" t="str">
        <f>IFERROR(T12/S12-1,"-")</f>
        <v>-</v>
      </c>
      <c r="V12" s="162" t="e">
        <f t="shared" si="5"/>
        <v>#REF!</v>
      </c>
      <c r="W12" s="164" t="e">
        <f t="shared" si="4"/>
        <v>#REF!</v>
      </c>
    </row>
    <row r="13" spans="1:23" s="56" customFormat="1" x14ac:dyDescent="0.25">
      <c r="B13" s="158" t="s">
        <v>107</v>
      </c>
      <c r="C13" s="159">
        <v>171756</v>
      </c>
      <c r="D13" s="159">
        <v>16462</v>
      </c>
      <c r="E13" s="159">
        <v>121177</v>
      </c>
      <c r="F13" s="159">
        <v>153959</v>
      </c>
      <c r="G13" s="159">
        <v>173566</v>
      </c>
      <c r="H13" s="159">
        <v>169883</v>
      </c>
      <c r="I13" s="177">
        <f>IFERROR(H13/G13-1,"-")</f>
        <v>-2.1219593699226769E-2</v>
      </c>
      <c r="J13" s="158">
        <f t="shared" si="1"/>
        <v>-3683</v>
      </c>
      <c r="K13" s="160">
        <f t="shared" si="2"/>
        <v>0.93560272282680534</v>
      </c>
      <c r="N13" s="158" t="s">
        <v>107</v>
      </c>
      <c r="O13" s="159" t="e">
        <v>#REF!</v>
      </c>
      <c r="P13" s="159" t="e">
        <v>#REF!</v>
      </c>
      <c r="Q13" s="159" t="e">
        <v>#REF!</v>
      </c>
      <c r="R13" s="159" t="e">
        <v>#REF!</v>
      </c>
      <c r="S13" s="159" t="e">
        <v>#REF!</v>
      </c>
      <c r="T13" s="159" t="e">
        <v>#REF!</v>
      </c>
      <c r="U13" s="177" t="str">
        <f>IFERROR(T13/S13-1,"-")</f>
        <v>-</v>
      </c>
      <c r="V13" s="158" t="e">
        <f t="shared" si="5"/>
        <v>#REF!</v>
      </c>
      <c r="W13" s="160" t="e">
        <f t="shared" si="4"/>
        <v>#REF!</v>
      </c>
    </row>
    <row r="14" spans="1:23" s="56" customFormat="1" x14ac:dyDescent="0.25">
      <c r="B14" s="162" t="s">
        <v>110</v>
      </c>
      <c r="C14" s="163">
        <v>73499</v>
      </c>
      <c r="D14" s="163">
        <v>1192</v>
      </c>
      <c r="E14" s="163">
        <v>42560</v>
      </c>
      <c r="F14" s="163">
        <v>61875</v>
      </c>
      <c r="G14" s="163">
        <v>74501</v>
      </c>
      <c r="H14" s="163">
        <v>75092</v>
      </c>
      <c r="I14" s="178">
        <f t="shared" ref="I14:I21" si="6">IFERROR(H14/G14-1,"-")</f>
        <v>7.9327794257795237E-3</v>
      </c>
      <c r="J14" s="162">
        <f t="shared" si="1"/>
        <v>591</v>
      </c>
      <c r="K14" s="164">
        <f t="shared" si="2"/>
        <v>0.41355685773450235</v>
      </c>
      <c r="N14" s="162" t="s">
        <v>110</v>
      </c>
      <c r="O14" s="163" t="e">
        <v>#REF!</v>
      </c>
      <c r="P14" s="163" t="e">
        <v>#REF!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78" t="str">
        <f t="shared" ref="U14:U21" si="7">IFERROR(T14/S14-1,"-")</f>
        <v>-</v>
      </c>
      <c r="V14" s="162" t="e">
        <f t="shared" si="5"/>
        <v>#REF!</v>
      </c>
      <c r="W14" s="164" t="e">
        <f t="shared" si="4"/>
        <v>#REF!</v>
      </c>
    </row>
    <row r="15" spans="1:23" x14ac:dyDescent="0.25">
      <c r="A15" s="1"/>
      <c r="B15" s="162" t="s">
        <v>113</v>
      </c>
      <c r="C15" s="163">
        <v>11561</v>
      </c>
      <c r="D15" s="163">
        <v>1599</v>
      </c>
      <c r="E15" s="163">
        <v>7303</v>
      </c>
      <c r="F15" s="163">
        <v>9242</v>
      </c>
      <c r="G15" s="163">
        <v>10096</v>
      </c>
      <c r="H15" s="163">
        <v>10008</v>
      </c>
      <c r="I15" s="178">
        <f t="shared" si="6"/>
        <v>-8.7163232963549664E-3</v>
      </c>
      <c r="J15" s="162">
        <f t="shared" si="1"/>
        <v>-88</v>
      </c>
      <c r="K15" s="164">
        <f t="shared" si="2"/>
        <v>5.5117416398642989E-2</v>
      </c>
      <c r="N15" s="162" t="s">
        <v>113</v>
      </c>
      <c r="O15" s="163" t="e">
        <v>#REF!</v>
      </c>
      <c r="P15" s="163" t="e">
        <v>#REF!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78" t="str">
        <f t="shared" si="7"/>
        <v>-</v>
      </c>
      <c r="V15" s="162" t="e">
        <f t="shared" si="5"/>
        <v>#REF!</v>
      </c>
      <c r="W15" s="164" t="e">
        <f t="shared" si="4"/>
        <v>#REF!</v>
      </c>
    </row>
    <row r="16" spans="1:23" x14ac:dyDescent="0.25">
      <c r="A16" s="1"/>
      <c r="B16" s="162" t="s">
        <v>116</v>
      </c>
      <c r="C16" s="163">
        <v>4547</v>
      </c>
      <c r="D16" s="163">
        <v>2862</v>
      </c>
      <c r="E16" s="163">
        <v>5188</v>
      </c>
      <c r="F16" s="163">
        <v>6354</v>
      </c>
      <c r="G16" s="163">
        <v>7896</v>
      </c>
      <c r="H16" s="163">
        <v>6412</v>
      </c>
      <c r="I16" s="178">
        <f t="shared" si="6"/>
        <v>-0.18794326241134751</v>
      </c>
      <c r="J16" s="162">
        <f t="shared" si="1"/>
        <v>-1484</v>
      </c>
      <c r="K16" s="164">
        <f t="shared" si="2"/>
        <v>3.5313036965237694E-2</v>
      </c>
      <c r="N16" s="162" t="s">
        <v>116</v>
      </c>
      <c r="O16" s="163" t="e">
        <v>#REF!</v>
      </c>
      <c r="P16" s="163" t="e">
        <v>#REF!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78" t="str">
        <f t="shared" si="7"/>
        <v>-</v>
      </c>
      <c r="V16" s="162" t="e">
        <f t="shared" si="5"/>
        <v>#REF!</v>
      </c>
      <c r="W16" s="164" t="e">
        <f t="shared" si="4"/>
        <v>#REF!</v>
      </c>
    </row>
    <row r="17" spans="1:23" x14ac:dyDescent="0.25">
      <c r="A17" s="1"/>
      <c r="B17" s="162" t="s">
        <v>123</v>
      </c>
      <c r="C17" s="163">
        <v>6796</v>
      </c>
      <c r="D17" s="163">
        <v>429</v>
      </c>
      <c r="E17" s="163">
        <v>8074</v>
      </c>
      <c r="F17" s="163">
        <v>6864</v>
      </c>
      <c r="G17" s="163">
        <v>7511</v>
      </c>
      <c r="H17" s="163">
        <v>7289</v>
      </c>
      <c r="I17" s="178">
        <f t="shared" si="6"/>
        <v>-2.9556650246305383E-2</v>
      </c>
      <c r="J17" s="162">
        <f t="shared" si="1"/>
        <v>-222</v>
      </c>
      <c r="K17" s="164">
        <f t="shared" si="2"/>
        <v>4.0142970436621579E-2</v>
      </c>
      <c r="N17" s="162" t="s">
        <v>123</v>
      </c>
      <c r="O17" s="163" t="e">
        <v>#REF!</v>
      </c>
      <c r="P17" s="163" t="e">
        <v>#REF!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78" t="str">
        <f t="shared" si="7"/>
        <v>-</v>
      </c>
      <c r="V17" s="162" t="e">
        <f t="shared" si="5"/>
        <v>#REF!</v>
      </c>
      <c r="W17" s="164" t="e">
        <f t="shared" si="4"/>
        <v>#REF!</v>
      </c>
    </row>
    <row r="18" spans="1:23" x14ac:dyDescent="0.25">
      <c r="A18" s="1"/>
      <c r="B18" s="162" t="s">
        <v>119</v>
      </c>
      <c r="C18" s="163">
        <v>2651</v>
      </c>
      <c r="D18" s="163">
        <v>474</v>
      </c>
      <c r="E18" s="163">
        <v>2556</v>
      </c>
      <c r="F18" s="163">
        <v>2738</v>
      </c>
      <c r="G18" s="163">
        <v>3331</v>
      </c>
      <c r="H18" s="163">
        <v>2652</v>
      </c>
      <c r="I18" s="178">
        <f t="shared" si="6"/>
        <v>-0.20384268988291809</v>
      </c>
      <c r="J18" s="162">
        <f t="shared" si="1"/>
        <v>-679</v>
      </c>
      <c r="K18" s="164">
        <f t="shared" si="2"/>
        <v>1.4605454465347844E-2</v>
      </c>
      <c r="N18" s="162" t="s">
        <v>119</v>
      </c>
      <c r="O18" s="163" t="e">
        <v>#REF!</v>
      </c>
      <c r="P18" s="163" t="e">
        <v>#REF!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78" t="str">
        <f t="shared" si="7"/>
        <v>-</v>
      </c>
      <c r="V18" s="162" t="e">
        <f t="shared" si="5"/>
        <v>#REF!</v>
      </c>
      <c r="W18" s="164" t="e">
        <f t="shared" si="4"/>
        <v>#REF!</v>
      </c>
    </row>
    <row r="19" spans="1:23" x14ac:dyDescent="0.25">
      <c r="A19" s="161" t="s">
        <v>144</v>
      </c>
      <c r="B19" s="162" t="s">
        <v>128</v>
      </c>
      <c r="C19" s="163">
        <v>8436</v>
      </c>
      <c r="D19" s="163">
        <v>108</v>
      </c>
      <c r="E19" s="163">
        <v>6393</v>
      </c>
      <c r="F19" s="163">
        <v>7704</v>
      </c>
      <c r="G19" s="163">
        <v>6892</v>
      </c>
      <c r="H19" s="163">
        <v>6147</v>
      </c>
      <c r="I19" s="178">
        <f t="shared" si="6"/>
        <v>-0.10809634358676723</v>
      </c>
      <c r="J19" s="162">
        <f t="shared" si="1"/>
        <v>-745</v>
      </c>
      <c r="K19" s="164">
        <f t="shared" si="2"/>
        <v>3.3853592985857162E-2</v>
      </c>
      <c r="N19" s="162" t="s">
        <v>128</v>
      </c>
      <c r="O19" s="163" t="e">
        <v>#REF!</v>
      </c>
      <c r="P19" s="163" t="e">
        <v>#REF!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78" t="str">
        <f t="shared" si="7"/>
        <v>-</v>
      </c>
      <c r="V19" s="162" t="e">
        <f t="shared" si="5"/>
        <v>#REF!</v>
      </c>
      <c r="W19" s="164" t="e">
        <f t="shared" si="4"/>
        <v>#REF!</v>
      </c>
    </row>
    <row r="20" spans="1:23" x14ac:dyDescent="0.25">
      <c r="A20" s="166" t="s">
        <v>145</v>
      </c>
      <c r="B20" s="162" t="s">
        <v>131</v>
      </c>
      <c r="C20" s="163">
        <v>13705</v>
      </c>
      <c r="D20" s="163">
        <v>653</v>
      </c>
      <c r="E20" s="163">
        <v>5803</v>
      </c>
      <c r="F20" s="163">
        <v>7979</v>
      </c>
      <c r="G20" s="163">
        <v>9628</v>
      </c>
      <c r="H20" s="163">
        <v>6756</v>
      </c>
      <c r="I20" s="178">
        <f t="shared" si="6"/>
        <v>-0.29829663481512259</v>
      </c>
      <c r="J20" s="162">
        <f t="shared" si="1"/>
        <v>-2872</v>
      </c>
      <c r="K20" s="164">
        <f t="shared" si="2"/>
        <v>3.7207560470546769E-2</v>
      </c>
      <c r="N20" s="162" t="s">
        <v>131</v>
      </c>
      <c r="O20" s="163" t="e">
        <v>#REF!</v>
      </c>
      <c r="P20" s="163" t="e">
        <v>#REF!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78" t="str">
        <f t="shared" si="7"/>
        <v>-</v>
      </c>
      <c r="V20" s="162" t="e">
        <f t="shared" si="5"/>
        <v>#REF!</v>
      </c>
      <c r="W20" s="164" t="e">
        <f t="shared" si="4"/>
        <v>#REF!</v>
      </c>
    </row>
    <row r="21" spans="1:23" x14ac:dyDescent="0.25">
      <c r="B21" s="167" t="s">
        <v>145</v>
      </c>
      <c r="C21" s="168">
        <f t="shared" ref="C21" si="8">C13-SUM(C14:C20)</f>
        <v>50561</v>
      </c>
      <c r="D21" s="168">
        <f t="shared" ref="D21:H21" si="9">D13-SUM(D14:D20)</f>
        <v>9145</v>
      </c>
      <c r="E21" s="168">
        <f t="shared" si="9"/>
        <v>43300</v>
      </c>
      <c r="F21" s="168">
        <f t="shared" si="9"/>
        <v>51203</v>
      </c>
      <c r="G21" s="168">
        <f t="shared" si="9"/>
        <v>53711</v>
      </c>
      <c r="H21" s="168">
        <f t="shared" si="9"/>
        <v>55527</v>
      </c>
      <c r="I21" s="179">
        <f t="shared" si="6"/>
        <v>3.381057883859917E-2</v>
      </c>
      <c r="J21" s="167">
        <f t="shared" si="1"/>
        <v>1816</v>
      </c>
      <c r="K21" s="169">
        <f t="shared" si="2"/>
        <v>0.30580583337004891</v>
      </c>
      <c r="N21" s="167" t="s">
        <v>145</v>
      </c>
      <c r="O21" s="168" t="e">
        <f t="shared" ref="O21:T21" si="10">O13-SUM(O14:O20)</f>
        <v>#REF!</v>
      </c>
      <c r="P21" s="168" t="e">
        <f t="shared" si="10"/>
        <v>#REF!</v>
      </c>
      <c r="Q21" s="168" t="e">
        <f t="shared" si="10"/>
        <v>#REF!</v>
      </c>
      <c r="R21" s="168" t="e">
        <f t="shared" si="10"/>
        <v>#REF!</v>
      </c>
      <c r="S21" s="168" t="e">
        <f t="shared" si="10"/>
        <v>#REF!</v>
      </c>
      <c r="T21" s="168" t="e">
        <f t="shared" si="10"/>
        <v>#REF!</v>
      </c>
      <c r="U21" s="179" t="str">
        <f t="shared" si="7"/>
        <v>-</v>
      </c>
      <c r="V21" s="167" t="e">
        <f>T21-S21</f>
        <v>#REF!</v>
      </c>
      <c r="W21" s="169" t="e">
        <f t="shared" si="4"/>
        <v>#REF!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54424</v>
      </c>
      <c r="D23" s="175">
        <f t="shared" si="11"/>
        <v>6887</v>
      </c>
      <c r="E23" s="175">
        <f t="shared" si="11"/>
        <v>30982</v>
      </c>
      <c r="F23" s="175">
        <f t="shared" si="11"/>
        <v>49992</v>
      </c>
      <c r="G23" s="175">
        <f t="shared" si="11"/>
        <v>58418</v>
      </c>
      <c r="H23" s="175">
        <f t="shared" si="11"/>
        <v>57089</v>
      </c>
      <c r="I23" s="176">
        <f>IFERROR(H23/G23-1,"-")</f>
        <v>-2.2749837378890025E-2</v>
      </c>
      <c r="J23" s="175">
        <f>H23-G23</f>
        <v>-1329</v>
      </c>
      <c r="K23" s="176">
        <f t="shared" ref="K23:K35" si="12">H23/H$9</f>
        <v>0.31440829184473718</v>
      </c>
    </row>
    <row r="24" spans="1:23" x14ac:dyDescent="0.25">
      <c r="B24" s="158" t="s">
        <v>97</v>
      </c>
      <c r="C24" s="159">
        <v>2833</v>
      </c>
      <c r="D24" s="159">
        <v>2438</v>
      </c>
      <c r="E24" s="159">
        <v>1986</v>
      </c>
      <c r="F24" s="159">
        <v>2827</v>
      </c>
      <c r="G24" s="159">
        <v>3396</v>
      </c>
      <c r="H24" s="159">
        <v>2869</v>
      </c>
      <c r="I24" s="177">
        <f>IFERROR(H24/G24-1,"-")</f>
        <v>-0.15518256772673733</v>
      </c>
      <c r="J24" s="158">
        <f t="shared" ref="J24:J34" si="13">H24-G24</f>
        <v>-527</v>
      </c>
      <c r="K24" s="160">
        <f t="shared" si="12"/>
        <v>1.5800546327708508E-2</v>
      </c>
    </row>
    <row r="25" spans="1:23" x14ac:dyDescent="0.25">
      <c r="B25" s="162" t="s">
        <v>103</v>
      </c>
      <c r="C25" s="163">
        <v>2303</v>
      </c>
      <c r="D25" s="163">
        <v>2087</v>
      </c>
      <c r="E25" s="163">
        <v>1287</v>
      </c>
      <c r="F25" s="163">
        <v>1884</v>
      </c>
      <c r="G25" s="163">
        <v>1702</v>
      </c>
      <c r="H25" s="163">
        <v>1300</v>
      </c>
      <c r="I25" s="178">
        <f>IFERROR(H25/G25-1,"-")</f>
        <v>-0.23619271445358403</v>
      </c>
      <c r="J25" s="162">
        <f t="shared" si="13"/>
        <v>-402</v>
      </c>
      <c r="K25" s="164">
        <f t="shared" si="12"/>
        <v>7.1595365026214915E-3</v>
      </c>
    </row>
    <row r="26" spans="1:23" x14ac:dyDescent="0.25">
      <c r="B26" s="162" t="s">
        <v>100</v>
      </c>
      <c r="C26" s="163">
        <v>530</v>
      </c>
      <c r="D26" s="163">
        <v>351</v>
      </c>
      <c r="E26" s="163">
        <v>699</v>
      </c>
      <c r="F26" s="163">
        <v>943</v>
      </c>
      <c r="G26" s="163">
        <v>1694</v>
      </c>
      <c r="H26" s="163">
        <v>1569</v>
      </c>
      <c r="I26" s="178">
        <f>IFERROR(H26/G26-1,"-")</f>
        <v>-7.3789846517119284E-2</v>
      </c>
      <c r="J26" s="162">
        <f t="shared" si="13"/>
        <v>-125</v>
      </c>
      <c r="K26" s="164">
        <f t="shared" si="12"/>
        <v>8.6410098250870159E-3</v>
      </c>
    </row>
    <row r="27" spans="1:23" x14ac:dyDescent="0.25">
      <c r="B27" s="158" t="s">
        <v>107</v>
      </c>
      <c r="C27" s="159">
        <v>51591</v>
      </c>
      <c r="D27" s="159">
        <v>4449</v>
      </c>
      <c r="E27" s="159">
        <v>28996</v>
      </c>
      <c r="F27" s="159">
        <v>47165</v>
      </c>
      <c r="G27" s="159">
        <v>55022</v>
      </c>
      <c r="H27" s="159">
        <v>54220</v>
      </c>
      <c r="I27" s="177">
        <f>IFERROR(H27/G27-1,"-")</f>
        <v>-1.4575987786703548E-2</v>
      </c>
      <c r="J27" s="158">
        <f t="shared" si="13"/>
        <v>-802</v>
      </c>
      <c r="K27" s="160">
        <f t="shared" si="12"/>
        <v>0.29860774551702868</v>
      </c>
    </row>
    <row r="28" spans="1:23" x14ac:dyDescent="0.25">
      <c r="B28" s="162" t="s">
        <v>110</v>
      </c>
      <c r="C28" s="163">
        <v>28098</v>
      </c>
      <c r="D28" s="163">
        <v>518</v>
      </c>
      <c r="E28" s="163">
        <v>12120</v>
      </c>
      <c r="F28" s="163">
        <v>21878</v>
      </c>
      <c r="G28" s="163">
        <v>27249</v>
      </c>
      <c r="H28" s="163">
        <v>28734</v>
      </c>
      <c r="I28" s="178">
        <f t="shared" ref="I28:I35" si="14">IFERROR(H28/G28-1,"-")</f>
        <v>5.4497412749091811E-2</v>
      </c>
      <c r="J28" s="162">
        <f t="shared" si="13"/>
        <v>1485</v>
      </c>
      <c r="K28" s="164">
        <f t="shared" si="12"/>
        <v>0.15824778605101997</v>
      </c>
    </row>
    <row r="29" spans="1:23" x14ac:dyDescent="0.25">
      <c r="B29" s="162" t="s">
        <v>113</v>
      </c>
      <c r="C29" s="163">
        <v>4020</v>
      </c>
      <c r="D29" s="163">
        <v>419</v>
      </c>
      <c r="E29" s="163">
        <v>1768</v>
      </c>
      <c r="F29" s="163">
        <v>2327</v>
      </c>
      <c r="G29" s="163">
        <v>2756</v>
      </c>
      <c r="H29" s="163">
        <v>2616</v>
      </c>
      <c r="I29" s="178">
        <f t="shared" si="14"/>
        <v>-5.0798258345428171E-2</v>
      </c>
      <c r="J29" s="162">
        <f t="shared" si="13"/>
        <v>-140</v>
      </c>
      <c r="K29" s="164">
        <f t="shared" si="12"/>
        <v>1.4407190377582941E-2</v>
      </c>
    </row>
    <row r="30" spans="1:23" x14ac:dyDescent="0.25">
      <c r="B30" s="162" t="s">
        <v>116</v>
      </c>
      <c r="C30" s="163">
        <v>1565</v>
      </c>
      <c r="D30" s="163">
        <v>745</v>
      </c>
      <c r="E30" s="163">
        <v>1803</v>
      </c>
      <c r="F30" s="163">
        <v>3031</v>
      </c>
      <c r="G30" s="163">
        <v>4634</v>
      </c>
      <c r="H30" s="163">
        <v>2370</v>
      </c>
      <c r="I30" s="178">
        <f t="shared" si="14"/>
        <v>-0.48856279671989644</v>
      </c>
      <c r="J30" s="162">
        <f t="shared" si="13"/>
        <v>-2264</v>
      </c>
      <c r="K30" s="164">
        <f t="shared" si="12"/>
        <v>1.3052385777856104E-2</v>
      </c>
    </row>
    <row r="31" spans="1:23" x14ac:dyDescent="0.25">
      <c r="B31" s="162" t="s">
        <v>123</v>
      </c>
      <c r="C31" s="163">
        <v>1891</v>
      </c>
      <c r="D31" s="163">
        <v>109</v>
      </c>
      <c r="E31" s="163">
        <v>1831</v>
      </c>
      <c r="F31" s="163">
        <v>2110</v>
      </c>
      <c r="G31" s="163">
        <v>2096</v>
      </c>
      <c r="H31" s="163">
        <v>1987</v>
      </c>
      <c r="I31" s="178">
        <f t="shared" si="14"/>
        <v>-5.2003816793893098E-2</v>
      </c>
      <c r="J31" s="162">
        <f t="shared" si="13"/>
        <v>-109</v>
      </c>
      <c r="K31" s="164">
        <f t="shared" si="12"/>
        <v>1.0943076177468388E-2</v>
      </c>
    </row>
    <row r="32" spans="1:23" x14ac:dyDescent="0.25">
      <c r="B32" s="162" t="s">
        <v>119</v>
      </c>
      <c r="C32" s="163">
        <v>999</v>
      </c>
      <c r="D32" s="163">
        <v>183</v>
      </c>
      <c r="E32" s="163">
        <v>876</v>
      </c>
      <c r="F32" s="163">
        <v>929</v>
      </c>
      <c r="G32" s="163">
        <v>1043</v>
      </c>
      <c r="H32" s="163">
        <v>902</v>
      </c>
      <c r="I32" s="178">
        <f t="shared" si="14"/>
        <v>-0.13518696069031644</v>
      </c>
      <c r="J32" s="162">
        <f t="shared" si="13"/>
        <v>-141</v>
      </c>
      <c r="K32" s="164">
        <f t="shared" si="12"/>
        <v>4.9676168656650659E-3</v>
      </c>
    </row>
    <row r="33" spans="2:11" x14ac:dyDescent="0.25">
      <c r="B33" s="162" t="s">
        <v>128</v>
      </c>
      <c r="C33" s="163">
        <v>1653</v>
      </c>
      <c r="D33" s="163">
        <v>19</v>
      </c>
      <c r="E33" s="163">
        <v>727</v>
      </c>
      <c r="F33" s="163">
        <v>1414</v>
      </c>
      <c r="G33" s="163">
        <v>969</v>
      </c>
      <c r="H33" s="163">
        <v>1188</v>
      </c>
      <c r="I33" s="178">
        <f t="shared" si="14"/>
        <v>0.22600619195046434</v>
      </c>
      <c r="J33" s="162">
        <f t="shared" si="13"/>
        <v>219</v>
      </c>
      <c r="K33" s="164">
        <f t="shared" si="12"/>
        <v>6.5427148962417941E-3</v>
      </c>
    </row>
    <row r="34" spans="2:11" x14ac:dyDescent="0.25">
      <c r="B34" s="162" t="s">
        <v>131</v>
      </c>
      <c r="C34" s="163">
        <v>1522</v>
      </c>
      <c r="D34" s="163">
        <v>58</v>
      </c>
      <c r="E34" s="163">
        <v>525</v>
      </c>
      <c r="F34" s="163">
        <v>1167</v>
      </c>
      <c r="G34" s="163">
        <v>1180</v>
      </c>
      <c r="H34" s="163">
        <v>752</v>
      </c>
      <c r="I34" s="178">
        <f t="shared" si="14"/>
        <v>-0.36271186440677972</v>
      </c>
      <c r="J34" s="162">
        <f t="shared" si="13"/>
        <v>-428</v>
      </c>
      <c r="K34" s="164">
        <f t="shared" si="12"/>
        <v>4.141516499977971E-3</v>
      </c>
    </row>
    <row r="35" spans="2:11" x14ac:dyDescent="0.25">
      <c r="B35" s="167" t="s">
        <v>145</v>
      </c>
      <c r="C35" s="168">
        <f t="shared" ref="C35" si="15">C27-SUM(C28:C34)</f>
        <v>11843</v>
      </c>
      <c r="D35" s="168">
        <f t="shared" ref="D35:H35" si="16">D27-SUM(D28:D34)</f>
        <v>2398</v>
      </c>
      <c r="E35" s="168">
        <f t="shared" si="16"/>
        <v>9346</v>
      </c>
      <c r="F35" s="168">
        <f t="shared" si="16"/>
        <v>14309</v>
      </c>
      <c r="G35" s="168">
        <f t="shared" si="16"/>
        <v>15095</v>
      </c>
      <c r="H35" s="168">
        <f t="shared" si="16"/>
        <v>15671</v>
      </c>
      <c r="I35" s="179">
        <f t="shared" si="14"/>
        <v>3.8158330573037524E-2</v>
      </c>
      <c r="J35" s="167">
        <f>H35-G35</f>
        <v>576</v>
      </c>
      <c r="K35" s="169">
        <f t="shared" si="12"/>
        <v>8.6305458871216462E-2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85018</v>
      </c>
      <c r="D37" s="175">
        <f t="shared" si="17"/>
        <v>13023</v>
      </c>
      <c r="E37" s="175">
        <f t="shared" si="17"/>
        <v>69712</v>
      </c>
      <c r="F37" s="175">
        <f t="shared" si="17"/>
        <v>79229</v>
      </c>
      <c r="G37" s="175">
        <f t="shared" si="17"/>
        <v>84633</v>
      </c>
      <c r="H37" s="175">
        <f t="shared" si="17"/>
        <v>81367</v>
      </c>
      <c r="I37" s="176">
        <f>IFERROR(H37/G37-1,"-")</f>
        <v>-3.8590148050996698E-2</v>
      </c>
      <c r="J37" s="175">
        <f>H37-G37</f>
        <v>-3266</v>
      </c>
      <c r="K37" s="176">
        <f t="shared" ref="K37:K49" si="18">H37/H$9</f>
        <v>0.44811538969907916</v>
      </c>
    </row>
    <row r="38" spans="2:11" x14ac:dyDescent="0.25">
      <c r="B38" s="158" t="s">
        <v>97</v>
      </c>
      <c r="C38" s="159">
        <v>3397</v>
      </c>
      <c r="D38" s="159">
        <v>3790</v>
      </c>
      <c r="E38" s="159">
        <v>2740</v>
      </c>
      <c r="F38" s="159">
        <v>2508</v>
      </c>
      <c r="G38" s="159">
        <v>2672</v>
      </c>
      <c r="H38" s="159">
        <v>2646</v>
      </c>
      <c r="I38" s="177">
        <f>IFERROR(H38/G38-1,"-")</f>
        <v>-9.7305389221556959E-3</v>
      </c>
      <c r="J38" s="158">
        <f t="shared" ref="J38:J48" si="19">H38-G38</f>
        <v>-26</v>
      </c>
      <c r="K38" s="160">
        <f t="shared" si="18"/>
        <v>1.457241045072036E-2</v>
      </c>
    </row>
    <row r="39" spans="2:11" x14ac:dyDescent="0.25">
      <c r="B39" s="162" t="s">
        <v>103</v>
      </c>
      <c r="C39" s="163">
        <v>2450</v>
      </c>
      <c r="D39" s="163">
        <v>3492</v>
      </c>
      <c r="E39" s="163">
        <v>1743</v>
      </c>
      <c r="F39" s="163">
        <v>1312</v>
      </c>
      <c r="G39" s="163">
        <v>1383</v>
      </c>
      <c r="H39" s="163">
        <v>1153</v>
      </c>
      <c r="I39" s="178">
        <f>IFERROR(H39/G39-1,"-")</f>
        <v>-0.16630513376717282</v>
      </c>
      <c r="J39" s="162">
        <f t="shared" si="19"/>
        <v>-230</v>
      </c>
      <c r="K39" s="164">
        <f t="shared" si="18"/>
        <v>6.3499581442481388E-3</v>
      </c>
    </row>
    <row r="40" spans="2:11" x14ac:dyDescent="0.25">
      <c r="B40" s="162" t="s">
        <v>100</v>
      </c>
      <c r="C40" s="163">
        <v>947</v>
      </c>
      <c r="D40" s="163">
        <v>298</v>
      </c>
      <c r="E40" s="163">
        <v>997</v>
      </c>
      <c r="F40" s="163">
        <v>1196</v>
      </c>
      <c r="G40" s="163">
        <v>1289</v>
      </c>
      <c r="H40" s="163">
        <v>1493</v>
      </c>
      <c r="I40" s="178">
        <f>IFERROR(H40/G40-1,"-")</f>
        <v>0.15826221877424351</v>
      </c>
      <c r="J40" s="162">
        <f t="shared" si="19"/>
        <v>204</v>
      </c>
      <c r="K40" s="164">
        <f t="shared" si="18"/>
        <v>8.2224523064722208E-3</v>
      </c>
    </row>
    <row r="41" spans="2:11" x14ac:dyDescent="0.25">
      <c r="B41" s="158" t="s">
        <v>107</v>
      </c>
      <c r="C41" s="159">
        <v>81621</v>
      </c>
      <c r="D41" s="159">
        <v>9233</v>
      </c>
      <c r="E41" s="159">
        <v>66972</v>
      </c>
      <c r="F41" s="159">
        <v>76721</v>
      </c>
      <c r="G41" s="159">
        <v>81961</v>
      </c>
      <c r="H41" s="159">
        <v>78721</v>
      </c>
      <c r="I41" s="177">
        <f>IFERROR(H41/G41-1,"-")</f>
        <v>-3.9530996449530842E-2</v>
      </c>
      <c r="J41" s="158">
        <f t="shared" si="19"/>
        <v>-3240</v>
      </c>
      <c r="K41" s="160">
        <f t="shared" si="18"/>
        <v>0.43354297924835883</v>
      </c>
    </row>
    <row r="42" spans="2:11" x14ac:dyDescent="0.25">
      <c r="B42" s="162" t="s">
        <v>110</v>
      </c>
      <c r="C42" s="163">
        <v>33439</v>
      </c>
      <c r="D42" s="163">
        <v>521</v>
      </c>
      <c r="E42" s="163">
        <v>23920</v>
      </c>
      <c r="F42" s="163">
        <v>32736</v>
      </c>
      <c r="G42" s="163">
        <v>35682</v>
      </c>
      <c r="H42" s="163">
        <v>35067</v>
      </c>
      <c r="I42" s="178">
        <f t="shared" ref="I42:I49" si="20">IFERROR(H42/G42-1,"-")</f>
        <v>-1.723558096519251E-2</v>
      </c>
      <c r="J42" s="162">
        <f t="shared" si="19"/>
        <v>-615</v>
      </c>
      <c r="K42" s="164">
        <f t="shared" si="18"/>
        <v>0.19312574349032913</v>
      </c>
    </row>
    <row r="43" spans="2:11" x14ac:dyDescent="0.25">
      <c r="B43" s="162" t="s">
        <v>113</v>
      </c>
      <c r="C43" s="163">
        <v>2650</v>
      </c>
      <c r="D43" s="163">
        <v>723</v>
      </c>
      <c r="E43" s="163">
        <v>1876</v>
      </c>
      <c r="F43" s="163">
        <v>2019</v>
      </c>
      <c r="G43" s="163">
        <v>2408</v>
      </c>
      <c r="H43" s="163">
        <v>2469</v>
      </c>
      <c r="I43" s="178">
        <f t="shared" si="20"/>
        <v>2.5332225913621276E-2</v>
      </c>
      <c r="J43" s="162">
        <f t="shared" si="19"/>
        <v>61</v>
      </c>
      <c r="K43" s="164">
        <f t="shared" si="18"/>
        <v>1.3597612019209587E-2</v>
      </c>
    </row>
    <row r="44" spans="2:11" x14ac:dyDescent="0.25">
      <c r="B44" s="162" t="s">
        <v>116</v>
      </c>
      <c r="C44" s="163">
        <v>1388</v>
      </c>
      <c r="D44" s="163">
        <v>1482</v>
      </c>
      <c r="E44" s="163">
        <v>1781</v>
      </c>
      <c r="F44" s="163">
        <v>1633</v>
      </c>
      <c r="G44" s="163">
        <v>1815</v>
      </c>
      <c r="H44" s="163">
        <v>1763</v>
      </c>
      <c r="I44" s="178">
        <f t="shared" si="20"/>
        <v>-2.8650137741046855E-2</v>
      </c>
      <c r="J44" s="162">
        <f t="shared" si="19"/>
        <v>-52</v>
      </c>
      <c r="K44" s="164">
        <f t="shared" si="18"/>
        <v>9.709432964708992E-3</v>
      </c>
    </row>
    <row r="45" spans="2:11" x14ac:dyDescent="0.25">
      <c r="B45" s="162" t="s">
        <v>123</v>
      </c>
      <c r="C45" s="163">
        <v>4221</v>
      </c>
      <c r="D45" s="163">
        <v>265</v>
      </c>
      <c r="E45" s="163">
        <v>4454</v>
      </c>
      <c r="F45" s="163">
        <v>3749</v>
      </c>
      <c r="G45" s="163">
        <v>3797</v>
      </c>
      <c r="H45" s="163">
        <v>3619</v>
      </c>
      <c r="I45" s="178">
        <f t="shared" si="20"/>
        <v>-4.6879115090861179E-2</v>
      </c>
      <c r="J45" s="162">
        <f t="shared" si="19"/>
        <v>-178</v>
      </c>
      <c r="K45" s="164">
        <f t="shared" si="18"/>
        <v>1.9931048156143983E-2</v>
      </c>
    </row>
    <row r="46" spans="2:11" x14ac:dyDescent="0.25">
      <c r="B46" s="162" t="s">
        <v>119</v>
      </c>
      <c r="C46" s="163">
        <v>1170</v>
      </c>
      <c r="D46" s="163">
        <v>245</v>
      </c>
      <c r="E46" s="163">
        <v>1295</v>
      </c>
      <c r="F46" s="163">
        <v>1329</v>
      </c>
      <c r="G46" s="163">
        <v>1769</v>
      </c>
      <c r="H46" s="163">
        <v>1369</v>
      </c>
      <c r="I46" s="178">
        <f t="shared" si="20"/>
        <v>-0.22611644997173541</v>
      </c>
      <c r="J46" s="162">
        <f t="shared" si="19"/>
        <v>-400</v>
      </c>
      <c r="K46" s="164">
        <f t="shared" si="18"/>
        <v>7.5395426708375554E-3</v>
      </c>
    </row>
    <row r="47" spans="2:11" x14ac:dyDescent="0.25">
      <c r="B47" s="162" t="s">
        <v>128</v>
      </c>
      <c r="C47" s="163">
        <v>5109</v>
      </c>
      <c r="D47" s="163">
        <v>50</v>
      </c>
      <c r="E47" s="163">
        <v>4585</v>
      </c>
      <c r="F47" s="163">
        <v>4518</v>
      </c>
      <c r="G47" s="163">
        <v>4429</v>
      </c>
      <c r="H47" s="163">
        <v>3434</v>
      </c>
      <c r="I47" s="178">
        <f t="shared" si="20"/>
        <v>-0.22465567848272749</v>
      </c>
      <c r="J47" s="162">
        <f t="shared" si="19"/>
        <v>-995</v>
      </c>
      <c r="K47" s="164">
        <f t="shared" si="18"/>
        <v>1.8912191038463234E-2</v>
      </c>
    </row>
    <row r="48" spans="2:11" x14ac:dyDescent="0.25">
      <c r="B48" s="162" t="s">
        <v>131</v>
      </c>
      <c r="C48" s="163">
        <v>9025</v>
      </c>
      <c r="D48" s="163">
        <v>502</v>
      </c>
      <c r="E48" s="163">
        <v>4211</v>
      </c>
      <c r="F48" s="163">
        <v>4894</v>
      </c>
      <c r="G48" s="163">
        <v>5688</v>
      </c>
      <c r="H48" s="163">
        <v>3940</v>
      </c>
      <c r="I48" s="178">
        <f t="shared" si="20"/>
        <v>-0.30731364275668072</v>
      </c>
      <c r="J48" s="162">
        <f t="shared" si="19"/>
        <v>-1748</v>
      </c>
      <c r="K48" s="164">
        <f t="shared" si="18"/>
        <v>2.1698902938714369E-2</v>
      </c>
    </row>
    <row r="49" spans="2:11" x14ac:dyDescent="0.25">
      <c r="B49" s="167" t="s">
        <v>145</v>
      </c>
      <c r="C49" s="168">
        <f t="shared" ref="C49" si="21">C41-SUM(C42:C48)</f>
        <v>24619</v>
      </c>
      <c r="D49" s="168">
        <f t="shared" ref="D49:H49" si="22">D41-SUM(D42:D48)</f>
        <v>5445</v>
      </c>
      <c r="E49" s="168">
        <f t="shared" si="22"/>
        <v>24850</v>
      </c>
      <c r="F49" s="168">
        <f t="shared" si="22"/>
        <v>25843</v>
      </c>
      <c r="G49" s="168">
        <f t="shared" si="22"/>
        <v>26373</v>
      </c>
      <c r="H49" s="168">
        <f t="shared" si="22"/>
        <v>27060</v>
      </c>
      <c r="I49" s="179">
        <f t="shared" si="20"/>
        <v>2.6049368672506068E-2</v>
      </c>
      <c r="J49" s="167">
        <f>H49-G49</f>
        <v>687</v>
      </c>
      <c r="K49" s="169">
        <f t="shared" si="18"/>
        <v>0.14902850596995199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IFERROR(C52+C55,"nd")</f>
        <v>1548</v>
      </c>
      <c r="D51" s="175">
        <f t="shared" si="23"/>
        <v>0</v>
      </c>
      <c r="E51" s="175">
        <f t="shared" si="23"/>
        <v>0</v>
      </c>
      <c r="F51" s="175">
        <f t="shared" si="23"/>
        <v>0</v>
      </c>
      <c r="G51" s="175">
        <f t="shared" si="23"/>
        <v>0</v>
      </c>
      <c r="H51" s="175">
        <f t="shared" si="23"/>
        <v>0</v>
      </c>
      <c r="I51" s="176" t="str">
        <f>IFERROR(H51/G51-1,"-")</f>
        <v>-</v>
      </c>
      <c r="J51" s="175">
        <f>H51-G51</f>
        <v>0</v>
      </c>
      <c r="K51" s="176">
        <f t="shared" ref="K51:K63" si="24">H51/H$9</f>
        <v>0</v>
      </c>
    </row>
    <row r="52" spans="2:11" x14ac:dyDescent="0.25">
      <c r="B52" s="158" t="s">
        <v>97</v>
      </c>
      <c r="C52" s="159">
        <v>296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5">H52-G52</f>
        <v>0</v>
      </c>
      <c r="K52" s="160">
        <f t="shared" si="24"/>
        <v>0</v>
      </c>
    </row>
    <row r="53" spans="2:11" x14ac:dyDescent="0.25">
      <c r="B53" s="162" t="s">
        <v>103</v>
      </c>
      <c r="C53" s="163">
        <v>117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5"/>
        <v>0</v>
      </c>
      <c r="K53" s="164">
        <f t="shared" si="24"/>
        <v>0</v>
      </c>
    </row>
    <row r="54" spans="2:11" x14ac:dyDescent="0.25">
      <c r="B54" s="162" t="s">
        <v>100</v>
      </c>
      <c r="C54" s="163">
        <v>179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5"/>
        <v>0</v>
      </c>
      <c r="K54" s="164">
        <f t="shared" si="24"/>
        <v>0</v>
      </c>
    </row>
    <row r="55" spans="2:11" x14ac:dyDescent="0.25">
      <c r="B55" s="158" t="s">
        <v>107</v>
      </c>
      <c r="C55" s="159">
        <v>1252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5"/>
        <v>0</v>
      </c>
      <c r="K55" s="160">
        <f t="shared" si="24"/>
        <v>0</v>
      </c>
    </row>
    <row r="56" spans="2:11" x14ac:dyDescent="0.25">
      <c r="B56" s="162" t="s">
        <v>110</v>
      </c>
      <c r="C56" s="163">
        <v>447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6">IFERROR(H56/G56-1,"-")</f>
        <v>-</v>
      </c>
      <c r="J56" s="162">
        <f t="shared" si="25"/>
        <v>0</v>
      </c>
      <c r="K56" s="164">
        <f t="shared" si="24"/>
        <v>0</v>
      </c>
    </row>
    <row r="57" spans="2:11" x14ac:dyDescent="0.25">
      <c r="B57" s="162" t="s">
        <v>113</v>
      </c>
      <c r="C57" s="163">
        <v>72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6"/>
        <v>-</v>
      </c>
      <c r="J57" s="162">
        <f t="shared" si="25"/>
        <v>0</v>
      </c>
      <c r="K57" s="164">
        <f t="shared" si="24"/>
        <v>0</v>
      </c>
    </row>
    <row r="58" spans="2:11" x14ac:dyDescent="0.25">
      <c r="B58" s="162" t="s">
        <v>116</v>
      </c>
      <c r="C58" s="163">
        <v>51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6"/>
        <v>-</v>
      </c>
      <c r="J58" s="162">
        <f t="shared" si="25"/>
        <v>0</v>
      </c>
      <c r="K58" s="164">
        <f t="shared" si="24"/>
        <v>0</v>
      </c>
    </row>
    <row r="59" spans="2:11" x14ac:dyDescent="0.25">
      <c r="B59" s="162" t="s">
        <v>123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6"/>
        <v>-</v>
      </c>
      <c r="J59" s="162">
        <f t="shared" si="25"/>
        <v>0</v>
      </c>
      <c r="K59" s="164">
        <f t="shared" si="24"/>
        <v>0</v>
      </c>
    </row>
    <row r="60" spans="2:11" x14ac:dyDescent="0.25">
      <c r="B60" s="162" t="s">
        <v>119</v>
      </c>
      <c r="C60" s="163">
        <v>48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6"/>
        <v>-</v>
      </c>
      <c r="J60" s="162">
        <f t="shared" si="25"/>
        <v>0</v>
      </c>
      <c r="K60" s="164">
        <f t="shared" si="24"/>
        <v>0</v>
      </c>
    </row>
    <row r="61" spans="2:11" x14ac:dyDescent="0.25">
      <c r="B61" s="162" t="s">
        <v>128</v>
      </c>
      <c r="C61" s="163">
        <v>47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6"/>
        <v>-</v>
      </c>
      <c r="J61" s="162">
        <f t="shared" si="25"/>
        <v>0</v>
      </c>
      <c r="K61" s="164">
        <f t="shared" si="24"/>
        <v>0</v>
      </c>
    </row>
    <row r="62" spans="2:11" x14ac:dyDescent="0.25">
      <c r="B62" s="162" t="s">
        <v>131</v>
      </c>
      <c r="C62" s="163">
        <v>84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6"/>
        <v>-</v>
      </c>
      <c r="J62" s="162">
        <f t="shared" si="25"/>
        <v>0</v>
      </c>
      <c r="K62" s="164">
        <f t="shared" si="24"/>
        <v>0</v>
      </c>
    </row>
    <row r="63" spans="2:11" x14ac:dyDescent="0.25">
      <c r="B63" s="167" t="s">
        <v>145</v>
      </c>
      <c r="C63" s="168">
        <f t="shared" ref="C63:H63" si="27">IFERROR(C55-SUM(C56:C62),"nd")</f>
        <v>490</v>
      </c>
      <c r="D63" s="168">
        <f t="shared" si="27"/>
        <v>0</v>
      </c>
      <c r="E63" s="168">
        <f t="shared" si="27"/>
        <v>0</v>
      </c>
      <c r="F63" s="168">
        <f t="shared" si="27"/>
        <v>0</v>
      </c>
      <c r="G63" s="168">
        <f t="shared" si="27"/>
        <v>0</v>
      </c>
      <c r="H63" s="168">
        <f t="shared" si="27"/>
        <v>0</v>
      </c>
      <c r="I63" s="179" t="str">
        <f t="shared" si="26"/>
        <v>-</v>
      </c>
      <c r="J63" s="167">
        <f>H63-G63</f>
        <v>0</v>
      </c>
      <c r="K63" s="169">
        <f t="shared" si="24"/>
        <v>0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 t="str">
        <f t="shared" ref="C65:H65" si="28">IFERROR(C66+C69,"nd")</f>
        <v>nd</v>
      </c>
      <c r="D65" s="175" t="str">
        <f t="shared" si="28"/>
        <v>nd</v>
      </c>
      <c r="E65" s="175" t="str">
        <f t="shared" si="28"/>
        <v>nd</v>
      </c>
      <c r="F65" s="175" t="str">
        <f t="shared" si="28"/>
        <v>nd</v>
      </c>
      <c r="G65" s="175" t="str">
        <f t="shared" si="28"/>
        <v>nd</v>
      </c>
      <c r="H65" s="175" t="str">
        <f t="shared" si="28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97</v>
      </c>
      <c r="C66" s="159" t="s">
        <v>312</v>
      </c>
      <c r="D66" s="159" t="s">
        <v>312</v>
      </c>
      <c r="E66" s="159" t="s">
        <v>312</v>
      </c>
      <c r="F66" s="159" t="s">
        <v>312</v>
      </c>
      <c r="G66" s="159" t="s">
        <v>312</v>
      </c>
      <c r="H66" s="159" t="s">
        <v>312</v>
      </c>
      <c r="I66" s="177" t="str">
        <f>IFERROR(H66/G66-1,"-")</f>
        <v>-</v>
      </c>
      <c r="J66" s="180" t="str">
        <f t="shared" ref="J66:J77" si="29">IFERROR(H66-G66,"-")</f>
        <v>-</v>
      </c>
      <c r="K66" s="160" t="str">
        <f t="shared" ref="K66:K77" si="30">IFERROR(H66/H$9,"-")</f>
        <v>-</v>
      </c>
    </row>
    <row r="67" spans="2:11" x14ac:dyDescent="0.25">
      <c r="B67" s="162" t="s">
        <v>103</v>
      </c>
      <c r="C67" s="163" t="s">
        <v>312</v>
      </c>
      <c r="D67" s="163" t="s">
        <v>312</v>
      </c>
      <c r="E67" s="163" t="s">
        <v>312</v>
      </c>
      <c r="F67" s="163" t="s">
        <v>312</v>
      </c>
      <c r="G67" s="163" t="s">
        <v>312</v>
      </c>
      <c r="H67" s="163" t="s">
        <v>312</v>
      </c>
      <c r="I67" s="178" t="str">
        <f>IFERROR(H67/G67-1,"-")</f>
        <v>-</v>
      </c>
      <c r="J67" s="181" t="str">
        <f t="shared" si="29"/>
        <v>-</v>
      </c>
      <c r="K67" s="164" t="str">
        <f t="shared" si="30"/>
        <v>-</v>
      </c>
    </row>
    <row r="68" spans="2:11" x14ac:dyDescent="0.25">
      <c r="B68" s="162" t="s">
        <v>100</v>
      </c>
      <c r="C68" s="163" t="s">
        <v>312</v>
      </c>
      <c r="D68" s="163" t="s">
        <v>312</v>
      </c>
      <c r="E68" s="163" t="s">
        <v>312</v>
      </c>
      <c r="F68" s="163" t="s">
        <v>312</v>
      </c>
      <c r="G68" s="163" t="s">
        <v>312</v>
      </c>
      <c r="H68" s="163" t="s">
        <v>312</v>
      </c>
      <c r="I68" s="178" t="str">
        <f>IFERROR(H68/G68-1,"-")</f>
        <v>-</v>
      </c>
      <c r="J68" s="181" t="str">
        <f t="shared" si="29"/>
        <v>-</v>
      </c>
      <c r="K68" s="164" t="str">
        <f t="shared" si="30"/>
        <v>-</v>
      </c>
    </row>
    <row r="69" spans="2:11" x14ac:dyDescent="0.25">
      <c r="B69" s="158" t="s">
        <v>107</v>
      </c>
      <c r="C69" s="159" t="s">
        <v>312</v>
      </c>
      <c r="D69" s="159" t="s">
        <v>312</v>
      </c>
      <c r="E69" s="159" t="s">
        <v>312</v>
      </c>
      <c r="F69" s="159" t="s">
        <v>312</v>
      </c>
      <c r="G69" s="159" t="s">
        <v>312</v>
      </c>
      <c r="H69" s="159" t="s">
        <v>312</v>
      </c>
      <c r="I69" s="177" t="str">
        <f>IFERROR(H69/G69-1,"-")</f>
        <v>-</v>
      </c>
      <c r="J69" s="180" t="str">
        <f t="shared" si="29"/>
        <v>-</v>
      </c>
      <c r="K69" s="160" t="str">
        <f t="shared" si="30"/>
        <v>-</v>
      </c>
    </row>
    <row r="70" spans="2:11" x14ac:dyDescent="0.25">
      <c r="B70" s="162" t="s">
        <v>110</v>
      </c>
      <c r="C70" s="163" t="s">
        <v>312</v>
      </c>
      <c r="D70" s="163" t="s">
        <v>312</v>
      </c>
      <c r="E70" s="163" t="s">
        <v>312</v>
      </c>
      <c r="F70" s="163" t="s">
        <v>312</v>
      </c>
      <c r="G70" s="163" t="s">
        <v>312</v>
      </c>
      <c r="H70" s="163" t="s">
        <v>312</v>
      </c>
      <c r="I70" s="178" t="str">
        <f t="shared" ref="I70:I77" si="31">IFERROR(H70/G70-1,"-")</f>
        <v>-</v>
      </c>
      <c r="J70" s="181" t="str">
        <f t="shared" si="29"/>
        <v>-</v>
      </c>
      <c r="K70" s="164" t="str">
        <f t="shared" si="30"/>
        <v>-</v>
      </c>
    </row>
    <row r="71" spans="2:11" x14ac:dyDescent="0.25">
      <c r="B71" s="162" t="s">
        <v>113</v>
      </c>
      <c r="C71" s="163" t="s">
        <v>312</v>
      </c>
      <c r="D71" s="163" t="s">
        <v>312</v>
      </c>
      <c r="E71" s="163" t="s">
        <v>312</v>
      </c>
      <c r="F71" s="163" t="s">
        <v>312</v>
      </c>
      <c r="G71" s="163" t="s">
        <v>312</v>
      </c>
      <c r="H71" s="163" t="s">
        <v>312</v>
      </c>
      <c r="I71" s="178" t="str">
        <f t="shared" si="31"/>
        <v>-</v>
      </c>
      <c r="J71" s="181" t="str">
        <f t="shared" si="29"/>
        <v>-</v>
      </c>
      <c r="K71" s="164" t="str">
        <f t="shared" si="30"/>
        <v>-</v>
      </c>
    </row>
    <row r="72" spans="2:11" x14ac:dyDescent="0.25">
      <c r="B72" s="162" t="s">
        <v>116</v>
      </c>
      <c r="C72" s="163" t="s">
        <v>312</v>
      </c>
      <c r="D72" s="163" t="s">
        <v>312</v>
      </c>
      <c r="E72" s="163" t="s">
        <v>312</v>
      </c>
      <c r="F72" s="163" t="s">
        <v>312</v>
      </c>
      <c r="G72" s="163" t="s">
        <v>312</v>
      </c>
      <c r="H72" s="163" t="s">
        <v>312</v>
      </c>
      <c r="I72" s="178" t="str">
        <f t="shared" si="31"/>
        <v>-</v>
      </c>
      <c r="J72" s="181" t="str">
        <f t="shared" si="29"/>
        <v>-</v>
      </c>
      <c r="K72" s="164" t="str">
        <f t="shared" si="30"/>
        <v>-</v>
      </c>
    </row>
    <row r="73" spans="2:11" x14ac:dyDescent="0.25">
      <c r="B73" s="162" t="s">
        <v>123</v>
      </c>
      <c r="C73" s="163" t="s">
        <v>312</v>
      </c>
      <c r="D73" s="163" t="s">
        <v>312</v>
      </c>
      <c r="E73" s="163" t="s">
        <v>312</v>
      </c>
      <c r="F73" s="163" t="s">
        <v>312</v>
      </c>
      <c r="G73" s="163" t="s">
        <v>312</v>
      </c>
      <c r="H73" s="163" t="s">
        <v>312</v>
      </c>
      <c r="I73" s="178" t="str">
        <f t="shared" si="31"/>
        <v>-</v>
      </c>
      <c r="J73" s="181" t="str">
        <f t="shared" si="29"/>
        <v>-</v>
      </c>
      <c r="K73" s="164" t="str">
        <f t="shared" si="30"/>
        <v>-</v>
      </c>
    </row>
    <row r="74" spans="2:11" x14ac:dyDescent="0.25">
      <c r="B74" s="162" t="s">
        <v>119</v>
      </c>
      <c r="C74" s="163" t="s">
        <v>312</v>
      </c>
      <c r="D74" s="163" t="s">
        <v>312</v>
      </c>
      <c r="E74" s="163" t="s">
        <v>312</v>
      </c>
      <c r="F74" s="163" t="s">
        <v>312</v>
      </c>
      <c r="G74" s="163" t="s">
        <v>312</v>
      </c>
      <c r="H74" s="163" t="s">
        <v>312</v>
      </c>
      <c r="I74" s="178" t="str">
        <f t="shared" si="31"/>
        <v>-</v>
      </c>
      <c r="J74" s="181" t="str">
        <f t="shared" si="29"/>
        <v>-</v>
      </c>
      <c r="K74" s="164" t="str">
        <f t="shared" si="30"/>
        <v>-</v>
      </c>
    </row>
    <row r="75" spans="2:11" x14ac:dyDescent="0.25">
      <c r="B75" s="162" t="s">
        <v>128</v>
      </c>
      <c r="C75" s="163" t="s">
        <v>312</v>
      </c>
      <c r="D75" s="163" t="s">
        <v>312</v>
      </c>
      <c r="E75" s="163" t="s">
        <v>312</v>
      </c>
      <c r="F75" s="163" t="s">
        <v>312</v>
      </c>
      <c r="G75" s="163" t="s">
        <v>312</v>
      </c>
      <c r="H75" s="163" t="s">
        <v>312</v>
      </c>
      <c r="I75" s="178" t="str">
        <f t="shared" si="31"/>
        <v>-</v>
      </c>
      <c r="J75" s="181" t="str">
        <f t="shared" si="29"/>
        <v>-</v>
      </c>
      <c r="K75" s="164" t="str">
        <f t="shared" si="30"/>
        <v>-</v>
      </c>
    </row>
    <row r="76" spans="2:11" x14ac:dyDescent="0.25">
      <c r="B76" s="162" t="s">
        <v>131</v>
      </c>
      <c r="C76" s="163" t="s">
        <v>312</v>
      </c>
      <c r="D76" s="163" t="s">
        <v>312</v>
      </c>
      <c r="E76" s="163" t="s">
        <v>312</v>
      </c>
      <c r="F76" s="163" t="s">
        <v>312</v>
      </c>
      <c r="G76" s="163" t="s">
        <v>312</v>
      </c>
      <c r="H76" s="163" t="s">
        <v>312</v>
      </c>
      <c r="I76" s="178" t="str">
        <f t="shared" si="31"/>
        <v>-</v>
      </c>
      <c r="J76" s="181" t="str">
        <f t="shared" si="29"/>
        <v>-</v>
      </c>
      <c r="K76" s="164" t="str">
        <f t="shared" si="30"/>
        <v>-</v>
      </c>
    </row>
    <row r="77" spans="2:11" x14ac:dyDescent="0.25">
      <c r="B77" s="167" t="s">
        <v>145</v>
      </c>
      <c r="C77" s="168" t="str">
        <f t="shared" ref="C77:H77" si="32">IFERROR(C69-SUM(C70:C76),"nd")</f>
        <v>nd</v>
      </c>
      <c r="D77" s="168" t="str">
        <f t="shared" si="32"/>
        <v>nd</v>
      </c>
      <c r="E77" s="168" t="str">
        <f t="shared" si="32"/>
        <v>nd</v>
      </c>
      <c r="F77" s="168" t="str">
        <f t="shared" si="32"/>
        <v>nd</v>
      </c>
      <c r="G77" s="168" t="str">
        <f t="shared" si="32"/>
        <v>nd</v>
      </c>
      <c r="H77" s="168" t="str">
        <f t="shared" si="32"/>
        <v>nd</v>
      </c>
      <c r="I77" s="179" t="str">
        <f t="shared" si="31"/>
        <v>-</v>
      </c>
      <c r="J77" s="182" t="str">
        <f t="shared" si="29"/>
        <v>-</v>
      </c>
      <c r="K77" s="169" t="str">
        <f t="shared" si="30"/>
        <v>-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3">IFERROR(C80+C83,"nd")</f>
        <v>21811</v>
      </c>
      <c r="D79" s="175">
        <f t="shared" si="33"/>
        <v>3015</v>
      </c>
      <c r="E79" s="175">
        <f t="shared" si="33"/>
        <v>16448</v>
      </c>
      <c r="F79" s="175">
        <f t="shared" si="33"/>
        <v>20292</v>
      </c>
      <c r="G79" s="175">
        <f t="shared" si="33"/>
        <v>20296</v>
      </c>
      <c r="H79" s="175">
        <f t="shared" si="33"/>
        <v>21764</v>
      </c>
      <c r="I79" s="176">
        <f>IFERROR(H79/G79-1,"-")</f>
        <v>7.232952305873086E-2</v>
      </c>
      <c r="J79" s="175">
        <f>IFERROR(H79-G79,"-")</f>
        <v>1468</v>
      </c>
      <c r="K79" s="176">
        <f>IFERROR(H79/H$9,"-")</f>
        <v>0.11986165572542627</v>
      </c>
    </row>
    <row r="80" spans="2:11" x14ac:dyDescent="0.25">
      <c r="B80" s="158" t="s">
        <v>97</v>
      </c>
      <c r="C80" s="159">
        <v>5469</v>
      </c>
      <c r="D80" s="159">
        <v>1080</v>
      </c>
      <c r="E80" s="159">
        <v>4235</v>
      </c>
      <c r="F80" s="159">
        <v>4024</v>
      </c>
      <c r="G80" s="159">
        <v>3925</v>
      </c>
      <c r="H80" s="159">
        <v>5138</v>
      </c>
      <c r="I80" s="177">
        <f>IFERROR(H80/G80-1,"-")</f>
        <v>0.30904458598726126</v>
      </c>
      <c r="J80" s="180">
        <f t="shared" ref="J80:J91" si="34">IFERROR(H80-G80,"-")</f>
        <v>1213</v>
      </c>
      <c r="K80" s="160">
        <f t="shared" ref="K80:K91" si="35">IFERROR(H80/H$9,"-")</f>
        <v>2.8296691192668633E-2</v>
      </c>
    </row>
    <row r="81" spans="2:11" x14ac:dyDescent="0.25">
      <c r="B81" s="162" t="s">
        <v>103</v>
      </c>
      <c r="C81" s="163">
        <v>1733</v>
      </c>
      <c r="D81" s="163">
        <v>658</v>
      </c>
      <c r="E81" s="163">
        <v>1951</v>
      </c>
      <c r="F81" s="163">
        <v>1774</v>
      </c>
      <c r="G81" s="163">
        <v>1265</v>
      </c>
      <c r="H81" s="163">
        <v>1663</v>
      </c>
      <c r="I81" s="178">
        <f>IFERROR(H81/G81-1,"-")</f>
        <v>0.31462450592885371</v>
      </c>
      <c r="J81" s="181">
        <f t="shared" si="34"/>
        <v>398</v>
      </c>
      <c r="K81" s="164">
        <f t="shared" si="35"/>
        <v>9.1586993875842626E-3</v>
      </c>
    </row>
    <row r="82" spans="2:11" x14ac:dyDescent="0.25">
      <c r="B82" s="162" t="s">
        <v>100</v>
      </c>
      <c r="C82" s="163">
        <v>3736</v>
      </c>
      <c r="D82" s="163">
        <v>422</v>
      </c>
      <c r="E82" s="163">
        <v>2284</v>
      </c>
      <c r="F82" s="163">
        <v>2250</v>
      </c>
      <c r="G82" s="163">
        <v>2660</v>
      </c>
      <c r="H82" s="163">
        <v>3475</v>
      </c>
      <c r="I82" s="178">
        <f>IFERROR(H82/G82-1,"-")</f>
        <v>0.3063909774436091</v>
      </c>
      <c r="J82" s="181">
        <f t="shared" si="34"/>
        <v>815</v>
      </c>
      <c r="K82" s="164">
        <f t="shared" si="35"/>
        <v>1.9137991805084371E-2</v>
      </c>
    </row>
    <row r="83" spans="2:11" x14ac:dyDescent="0.25">
      <c r="B83" s="158" t="s">
        <v>107</v>
      </c>
      <c r="C83" s="159">
        <v>16342</v>
      </c>
      <c r="D83" s="159">
        <v>1935</v>
      </c>
      <c r="E83" s="159">
        <v>12213</v>
      </c>
      <c r="F83" s="159">
        <v>16268</v>
      </c>
      <c r="G83" s="159">
        <v>16371</v>
      </c>
      <c r="H83" s="159">
        <v>16626</v>
      </c>
      <c r="I83" s="177">
        <f>IFERROR(H83/G83-1,"-")</f>
        <v>1.5576323987538832E-2</v>
      </c>
      <c r="J83" s="180">
        <f t="shared" si="34"/>
        <v>255</v>
      </c>
      <c r="K83" s="160">
        <f t="shared" si="35"/>
        <v>9.1564964532757628E-2</v>
      </c>
    </row>
    <row r="84" spans="2:11" x14ac:dyDescent="0.25">
      <c r="B84" s="162" t="s">
        <v>110</v>
      </c>
      <c r="C84" s="163">
        <v>1490</v>
      </c>
      <c r="D84" s="163">
        <v>92</v>
      </c>
      <c r="E84" s="163">
        <v>1104</v>
      </c>
      <c r="F84" s="163">
        <v>1607</v>
      </c>
      <c r="G84" s="163">
        <v>1896</v>
      </c>
      <c r="H84" s="163">
        <v>1892</v>
      </c>
      <c r="I84" s="178">
        <f t="shared" ref="I84:I91" si="36">IFERROR(H84/G84-1,"-")</f>
        <v>-2.1097046413501852E-3</v>
      </c>
      <c r="J84" s="181">
        <f t="shared" si="34"/>
        <v>-4</v>
      </c>
      <c r="K84" s="164">
        <f t="shared" si="35"/>
        <v>1.0419879279199894E-2</v>
      </c>
    </row>
    <row r="85" spans="2:11" x14ac:dyDescent="0.25">
      <c r="B85" s="162" t="s">
        <v>113</v>
      </c>
      <c r="C85" s="163">
        <v>3589</v>
      </c>
      <c r="D85" s="163">
        <v>372</v>
      </c>
      <c r="E85" s="163">
        <v>2674</v>
      </c>
      <c r="F85" s="163">
        <v>3583</v>
      </c>
      <c r="G85" s="163">
        <v>3368</v>
      </c>
      <c r="H85" s="163">
        <v>3682</v>
      </c>
      <c r="I85" s="178">
        <f t="shared" si="36"/>
        <v>9.3230403800474981E-2</v>
      </c>
      <c r="J85" s="181">
        <f t="shared" si="34"/>
        <v>314</v>
      </c>
      <c r="K85" s="164">
        <f t="shared" si="35"/>
        <v>2.0278010309732565E-2</v>
      </c>
    </row>
    <row r="86" spans="2:11" x14ac:dyDescent="0.25">
      <c r="B86" s="162" t="s">
        <v>116</v>
      </c>
      <c r="C86" s="163">
        <v>685</v>
      </c>
      <c r="D86" s="163">
        <v>417</v>
      </c>
      <c r="E86" s="163">
        <v>780</v>
      </c>
      <c r="F86" s="163">
        <v>682</v>
      </c>
      <c r="G86" s="163">
        <v>679</v>
      </c>
      <c r="H86" s="163">
        <v>1253</v>
      </c>
      <c r="I86" s="178">
        <f t="shared" si="36"/>
        <v>0.84536082474226815</v>
      </c>
      <c r="J86" s="181">
        <f t="shared" si="34"/>
        <v>574</v>
      </c>
      <c r="K86" s="164">
        <f t="shared" si="35"/>
        <v>6.900691721372869E-3</v>
      </c>
    </row>
    <row r="87" spans="2:11" x14ac:dyDescent="0.25">
      <c r="B87" s="162" t="s">
        <v>123</v>
      </c>
      <c r="C87" s="163">
        <v>243</v>
      </c>
      <c r="D87" s="163">
        <v>36</v>
      </c>
      <c r="E87" s="163">
        <v>761</v>
      </c>
      <c r="F87" s="163">
        <v>550</v>
      </c>
      <c r="G87" s="163">
        <v>733</v>
      </c>
      <c r="H87" s="163">
        <v>587</v>
      </c>
      <c r="I87" s="178">
        <f t="shared" si="36"/>
        <v>-0.19918144611186905</v>
      </c>
      <c r="J87" s="181">
        <f t="shared" si="34"/>
        <v>-146</v>
      </c>
      <c r="K87" s="164">
        <f t="shared" si="35"/>
        <v>3.2328060977221658E-3</v>
      </c>
    </row>
    <row r="88" spans="2:11" x14ac:dyDescent="0.25">
      <c r="B88" s="162" t="s">
        <v>119</v>
      </c>
      <c r="C88" s="163">
        <v>76</v>
      </c>
      <c r="D88" s="163">
        <v>38</v>
      </c>
      <c r="E88" s="163">
        <v>133</v>
      </c>
      <c r="F88" s="163">
        <v>108</v>
      </c>
      <c r="G88" s="163">
        <v>115</v>
      </c>
      <c r="H88" s="163">
        <v>143</v>
      </c>
      <c r="I88" s="178">
        <f t="shared" si="36"/>
        <v>0.24347826086956514</v>
      </c>
      <c r="J88" s="181">
        <f t="shared" si="34"/>
        <v>28</v>
      </c>
      <c r="K88" s="164">
        <f t="shared" si="35"/>
        <v>7.8754901528836413E-4</v>
      </c>
    </row>
    <row r="89" spans="2:11" x14ac:dyDescent="0.25">
      <c r="B89" s="162" t="s">
        <v>128</v>
      </c>
      <c r="C89" s="163">
        <v>1021</v>
      </c>
      <c r="D89" s="163">
        <v>24</v>
      </c>
      <c r="E89" s="163">
        <v>777</v>
      </c>
      <c r="F89" s="163">
        <v>1419</v>
      </c>
      <c r="G89" s="163">
        <v>989</v>
      </c>
      <c r="H89" s="163">
        <v>890</v>
      </c>
      <c r="I89" s="178">
        <f t="shared" si="36"/>
        <v>-0.1001011122345804</v>
      </c>
      <c r="J89" s="181">
        <f t="shared" si="34"/>
        <v>-99</v>
      </c>
      <c r="K89" s="164">
        <f t="shared" si="35"/>
        <v>4.9015288364100979E-3</v>
      </c>
    </row>
    <row r="90" spans="2:11" x14ac:dyDescent="0.25">
      <c r="B90" s="162" t="s">
        <v>131</v>
      </c>
      <c r="C90" s="163">
        <v>2037</v>
      </c>
      <c r="D90" s="163">
        <v>89</v>
      </c>
      <c r="E90" s="163">
        <v>853</v>
      </c>
      <c r="F90" s="163">
        <v>1692</v>
      </c>
      <c r="G90" s="163">
        <v>1721</v>
      </c>
      <c r="H90" s="163">
        <v>1073</v>
      </c>
      <c r="I90" s="178">
        <f t="shared" si="36"/>
        <v>-0.37652527600232422</v>
      </c>
      <c r="J90" s="181">
        <f t="shared" si="34"/>
        <v>-648</v>
      </c>
      <c r="K90" s="164">
        <f t="shared" si="35"/>
        <v>5.9093712825483546E-3</v>
      </c>
    </row>
    <row r="91" spans="2:11" x14ac:dyDescent="0.25">
      <c r="B91" s="167" t="s">
        <v>145</v>
      </c>
      <c r="C91" s="168">
        <f t="shared" ref="C91:H91" si="37">IFERROR(C83-SUM(C84:C90),"nd")</f>
        <v>7201</v>
      </c>
      <c r="D91" s="168">
        <f t="shared" si="37"/>
        <v>867</v>
      </c>
      <c r="E91" s="168">
        <f t="shared" si="37"/>
        <v>5131</v>
      </c>
      <c r="F91" s="168">
        <f t="shared" si="37"/>
        <v>6627</v>
      </c>
      <c r="G91" s="168">
        <f t="shared" si="37"/>
        <v>6870</v>
      </c>
      <c r="H91" s="168">
        <f t="shared" si="37"/>
        <v>7106</v>
      </c>
      <c r="I91" s="179">
        <f t="shared" si="36"/>
        <v>3.4352256186317431E-2</v>
      </c>
      <c r="J91" s="182">
        <f t="shared" si="34"/>
        <v>236</v>
      </c>
      <c r="K91" s="169">
        <f t="shared" si="35"/>
        <v>3.9135127990483326E-2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 t="str">
        <f t="shared" ref="C93:H93" si="38">IFERROR(C94+C97,"nd")</f>
        <v>nd</v>
      </c>
      <c r="D93" s="175" t="str">
        <f t="shared" si="38"/>
        <v>nd</v>
      </c>
      <c r="E93" s="175" t="str">
        <f t="shared" si="38"/>
        <v>nd</v>
      </c>
      <c r="F93" s="175" t="str">
        <f t="shared" si="38"/>
        <v>nd</v>
      </c>
      <c r="G93" s="175" t="str">
        <f t="shared" si="38"/>
        <v>nd</v>
      </c>
      <c r="H93" s="175" t="str">
        <f t="shared" si="38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97</v>
      </c>
      <c r="C94" s="159" t="s">
        <v>312</v>
      </c>
      <c r="D94" s="159" t="s">
        <v>312</v>
      </c>
      <c r="E94" s="159" t="s">
        <v>312</v>
      </c>
      <c r="F94" s="159" t="s">
        <v>312</v>
      </c>
      <c r="G94" s="159" t="s">
        <v>312</v>
      </c>
      <c r="H94" s="159" t="s">
        <v>312</v>
      </c>
      <c r="I94" s="177" t="str">
        <f>IFERROR(H94/G94-1,"-")</f>
        <v>-</v>
      </c>
      <c r="J94" s="180" t="str">
        <f t="shared" ref="J94:J105" si="39">IFERROR(H94-G94,"-")</f>
        <v>-</v>
      </c>
      <c r="K94" s="160" t="str">
        <f t="shared" ref="K94:K105" si="40">IFERROR(H94/H$9,"-")</f>
        <v>-</v>
      </c>
    </row>
    <row r="95" spans="2:11" x14ac:dyDescent="0.25">
      <c r="B95" s="162" t="s">
        <v>103</v>
      </c>
      <c r="C95" s="163" t="s">
        <v>312</v>
      </c>
      <c r="D95" s="163" t="s">
        <v>312</v>
      </c>
      <c r="E95" s="163" t="s">
        <v>312</v>
      </c>
      <c r="F95" s="163" t="s">
        <v>312</v>
      </c>
      <c r="G95" s="163" t="s">
        <v>312</v>
      </c>
      <c r="H95" s="163" t="s">
        <v>312</v>
      </c>
      <c r="I95" s="178" t="str">
        <f>IFERROR(H95/G95-1,"-")</f>
        <v>-</v>
      </c>
      <c r="J95" s="181" t="str">
        <f t="shared" si="39"/>
        <v>-</v>
      </c>
      <c r="K95" s="164" t="str">
        <f t="shared" si="40"/>
        <v>-</v>
      </c>
    </row>
    <row r="96" spans="2:11" x14ac:dyDescent="0.25">
      <c r="B96" s="162" t="s">
        <v>100</v>
      </c>
      <c r="C96" s="163" t="s">
        <v>312</v>
      </c>
      <c r="D96" s="163" t="s">
        <v>312</v>
      </c>
      <c r="E96" s="163" t="s">
        <v>312</v>
      </c>
      <c r="F96" s="163" t="s">
        <v>312</v>
      </c>
      <c r="G96" s="163" t="s">
        <v>312</v>
      </c>
      <c r="H96" s="163" t="s">
        <v>312</v>
      </c>
      <c r="I96" s="178" t="str">
        <f>IFERROR(H96/G96-1,"-")</f>
        <v>-</v>
      </c>
      <c r="J96" s="181" t="str">
        <f t="shared" si="39"/>
        <v>-</v>
      </c>
      <c r="K96" s="164" t="str">
        <f t="shared" si="40"/>
        <v>-</v>
      </c>
    </row>
    <row r="97" spans="2:11" x14ac:dyDescent="0.25">
      <c r="B97" s="158" t="s">
        <v>107</v>
      </c>
      <c r="C97" s="159" t="s">
        <v>312</v>
      </c>
      <c r="D97" s="159" t="s">
        <v>312</v>
      </c>
      <c r="E97" s="159" t="s">
        <v>312</v>
      </c>
      <c r="F97" s="159" t="s">
        <v>312</v>
      </c>
      <c r="G97" s="159" t="s">
        <v>312</v>
      </c>
      <c r="H97" s="159" t="s">
        <v>312</v>
      </c>
      <c r="I97" s="177" t="str">
        <f>IFERROR(H97/G97-1,"-")</f>
        <v>-</v>
      </c>
      <c r="J97" s="180" t="str">
        <f t="shared" si="39"/>
        <v>-</v>
      </c>
      <c r="K97" s="160" t="str">
        <f t="shared" si="40"/>
        <v>-</v>
      </c>
    </row>
    <row r="98" spans="2:11" x14ac:dyDescent="0.25">
      <c r="B98" s="162" t="s">
        <v>110</v>
      </c>
      <c r="C98" s="163" t="s">
        <v>312</v>
      </c>
      <c r="D98" s="163" t="s">
        <v>312</v>
      </c>
      <c r="E98" s="163" t="s">
        <v>312</v>
      </c>
      <c r="F98" s="163" t="s">
        <v>312</v>
      </c>
      <c r="G98" s="163" t="s">
        <v>312</v>
      </c>
      <c r="H98" s="163" t="s">
        <v>312</v>
      </c>
      <c r="I98" s="178" t="str">
        <f t="shared" ref="I98:I105" si="41">IFERROR(H98/G98-1,"-")</f>
        <v>-</v>
      </c>
      <c r="J98" s="181" t="str">
        <f t="shared" si="39"/>
        <v>-</v>
      </c>
      <c r="K98" s="164" t="str">
        <f t="shared" si="40"/>
        <v>-</v>
      </c>
    </row>
    <row r="99" spans="2:11" x14ac:dyDescent="0.25">
      <c r="B99" s="162" t="s">
        <v>113</v>
      </c>
      <c r="C99" s="163" t="s">
        <v>312</v>
      </c>
      <c r="D99" s="163" t="s">
        <v>312</v>
      </c>
      <c r="E99" s="163" t="s">
        <v>312</v>
      </c>
      <c r="F99" s="163" t="s">
        <v>312</v>
      </c>
      <c r="G99" s="163" t="s">
        <v>312</v>
      </c>
      <c r="H99" s="163" t="s">
        <v>312</v>
      </c>
      <c r="I99" s="178" t="str">
        <f t="shared" si="41"/>
        <v>-</v>
      </c>
      <c r="J99" s="181" t="str">
        <f t="shared" si="39"/>
        <v>-</v>
      </c>
      <c r="K99" s="164" t="str">
        <f t="shared" si="40"/>
        <v>-</v>
      </c>
    </row>
    <row r="100" spans="2:11" x14ac:dyDescent="0.25">
      <c r="B100" s="162" t="s">
        <v>116</v>
      </c>
      <c r="C100" s="163" t="s">
        <v>312</v>
      </c>
      <c r="D100" s="163" t="s">
        <v>312</v>
      </c>
      <c r="E100" s="163" t="s">
        <v>312</v>
      </c>
      <c r="F100" s="163" t="s">
        <v>312</v>
      </c>
      <c r="G100" s="163" t="s">
        <v>312</v>
      </c>
      <c r="H100" s="163" t="s">
        <v>312</v>
      </c>
      <c r="I100" s="178" t="str">
        <f t="shared" si="41"/>
        <v>-</v>
      </c>
      <c r="J100" s="181" t="str">
        <f t="shared" si="39"/>
        <v>-</v>
      </c>
      <c r="K100" s="164" t="str">
        <f t="shared" si="40"/>
        <v>-</v>
      </c>
    </row>
    <row r="101" spans="2:11" x14ac:dyDescent="0.25">
      <c r="B101" s="162" t="s">
        <v>123</v>
      </c>
      <c r="C101" s="163" t="s">
        <v>312</v>
      </c>
      <c r="D101" s="163" t="s">
        <v>312</v>
      </c>
      <c r="E101" s="163" t="s">
        <v>312</v>
      </c>
      <c r="F101" s="163" t="s">
        <v>312</v>
      </c>
      <c r="G101" s="163" t="s">
        <v>312</v>
      </c>
      <c r="H101" s="163" t="s">
        <v>312</v>
      </c>
      <c r="I101" s="178" t="str">
        <f t="shared" si="41"/>
        <v>-</v>
      </c>
      <c r="J101" s="181" t="str">
        <f t="shared" si="39"/>
        <v>-</v>
      </c>
      <c r="K101" s="164" t="str">
        <f t="shared" si="40"/>
        <v>-</v>
      </c>
    </row>
    <row r="102" spans="2:11" x14ac:dyDescent="0.25">
      <c r="B102" s="162" t="s">
        <v>119</v>
      </c>
      <c r="C102" s="163" t="s">
        <v>312</v>
      </c>
      <c r="D102" s="163" t="s">
        <v>312</v>
      </c>
      <c r="E102" s="163" t="s">
        <v>312</v>
      </c>
      <c r="F102" s="163" t="s">
        <v>312</v>
      </c>
      <c r="G102" s="163" t="s">
        <v>312</v>
      </c>
      <c r="H102" s="163" t="s">
        <v>312</v>
      </c>
      <c r="I102" s="178" t="str">
        <f t="shared" si="41"/>
        <v>-</v>
      </c>
      <c r="J102" s="181" t="str">
        <f t="shared" si="39"/>
        <v>-</v>
      </c>
      <c r="K102" s="164" t="str">
        <f t="shared" si="40"/>
        <v>-</v>
      </c>
    </row>
    <row r="103" spans="2:11" x14ac:dyDescent="0.25">
      <c r="B103" s="162" t="s">
        <v>128</v>
      </c>
      <c r="C103" s="163" t="s">
        <v>312</v>
      </c>
      <c r="D103" s="163" t="s">
        <v>312</v>
      </c>
      <c r="E103" s="163" t="s">
        <v>312</v>
      </c>
      <c r="F103" s="163" t="s">
        <v>312</v>
      </c>
      <c r="G103" s="163" t="s">
        <v>312</v>
      </c>
      <c r="H103" s="163" t="s">
        <v>312</v>
      </c>
      <c r="I103" s="178" t="str">
        <f t="shared" si="41"/>
        <v>-</v>
      </c>
      <c r="J103" s="181" t="str">
        <f t="shared" si="39"/>
        <v>-</v>
      </c>
      <c r="K103" s="164" t="str">
        <f t="shared" si="40"/>
        <v>-</v>
      </c>
    </row>
    <row r="104" spans="2:11" x14ac:dyDescent="0.25">
      <c r="B104" s="162" t="s">
        <v>131</v>
      </c>
      <c r="C104" s="163" t="s">
        <v>312</v>
      </c>
      <c r="D104" s="163" t="s">
        <v>312</v>
      </c>
      <c r="E104" s="163" t="s">
        <v>312</v>
      </c>
      <c r="F104" s="163" t="s">
        <v>312</v>
      </c>
      <c r="G104" s="163" t="s">
        <v>312</v>
      </c>
      <c r="H104" s="163" t="s">
        <v>312</v>
      </c>
      <c r="I104" s="178" t="str">
        <f t="shared" si="41"/>
        <v>-</v>
      </c>
      <c r="J104" s="181" t="str">
        <f t="shared" si="39"/>
        <v>-</v>
      </c>
      <c r="K104" s="164" t="str">
        <f t="shared" si="40"/>
        <v>-</v>
      </c>
    </row>
    <row r="105" spans="2:11" x14ac:dyDescent="0.25">
      <c r="B105" s="167" t="s">
        <v>145</v>
      </c>
      <c r="C105" s="168" t="str">
        <f t="shared" ref="C105:H105" si="42">IFERROR(C97-SUM(C98:C104),"nd")</f>
        <v>nd</v>
      </c>
      <c r="D105" s="168" t="str">
        <f t="shared" si="42"/>
        <v>nd</v>
      </c>
      <c r="E105" s="168" t="str">
        <f t="shared" si="42"/>
        <v>nd</v>
      </c>
      <c r="F105" s="168" t="str">
        <f t="shared" si="42"/>
        <v>nd</v>
      </c>
      <c r="G105" s="168" t="str">
        <f t="shared" si="42"/>
        <v>nd</v>
      </c>
      <c r="H105" s="168" t="str">
        <f t="shared" si="42"/>
        <v>nd</v>
      </c>
      <c r="I105" s="179" t="str">
        <f t="shared" si="41"/>
        <v>-</v>
      </c>
      <c r="J105" s="182" t="str">
        <f t="shared" si="39"/>
        <v>-</v>
      </c>
      <c r="K105" s="169" t="str">
        <f t="shared" si="40"/>
        <v>-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3">IFERROR(C108+C111,"nd")</f>
        <v>11140</v>
      </c>
      <c r="D107" s="175">
        <f t="shared" si="43"/>
        <v>6</v>
      </c>
      <c r="E107" s="175">
        <f t="shared" si="43"/>
        <v>3505</v>
      </c>
      <c r="F107" s="175">
        <f t="shared" si="43"/>
        <v>4060</v>
      </c>
      <c r="G107" s="175">
        <f t="shared" si="43"/>
        <v>4189</v>
      </c>
      <c r="H107" s="175">
        <f t="shared" si="43"/>
        <v>4387</v>
      </c>
      <c r="I107" s="176">
        <f>IFERROR(H107/G107-1,"-")</f>
        <v>4.7266650751969452E-2</v>
      </c>
      <c r="J107" s="175">
        <f>IFERROR(H107-G107,"-")</f>
        <v>198</v>
      </c>
      <c r="K107" s="176">
        <f>IFERROR(H107/H$9,"-")</f>
        <v>2.4160682028461913E-2</v>
      </c>
    </row>
    <row r="108" spans="2:11" x14ac:dyDescent="0.25">
      <c r="B108" s="158" t="s">
        <v>97</v>
      </c>
      <c r="C108" s="159">
        <v>1337</v>
      </c>
      <c r="D108" s="159">
        <v>6</v>
      </c>
      <c r="E108" s="159">
        <v>407</v>
      </c>
      <c r="F108" s="159">
        <v>279</v>
      </c>
      <c r="G108" s="159">
        <v>250</v>
      </c>
      <c r="H108" s="159">
        <v>307</v>
      </c>
      <c r="I108" s="177">
        <f>IFERROR(H108/G108-1,"-")</f>
        <v>0.22799999999999998</v>
      </c>
      <c r="J108" s="180">
        <f t="shared" ref="J108:J119" si="44">IFERROR(H108-G108,"-")</f>
        <v>57</v>
      </c>
      <c r="K108" s="160">
        <f t="shared" ref="K108:K119" si="45">IFERROR(H108/H$9,"-")</f>
        <v>1.6907520817729216E-3</v>
      </c>
    </row>
    <row r="109" spans="2:11" x14ac:dyDescent="0.25">
      <c r="B109" s="162" t="s">
        <v>103</v>
      </c>
      <c r="C109" s="163">
        <v>878</v>
      </c>
      <c r="D109" s="163">
        <v>0</v>
      </c>
      <c r="E109" s="163">
        <v>218</v>
      </c>
      <c r="F109" s="163">
        <v>93</v>
      </c>
      <c r="G109" s="163">
        <v>59</v>
      </c>
      <c r="H109" s="163">
        <v>90</v>
      </c>
      <c r="I109" s="178">
        <f>IFERROR(H109/G109-1,"-")</f>
        <v>0.52542372881355925</v>
      </c>
      <c r="J109" s="181">
        <f t="shared" si="44"/>
        <v>31</v>
      </c>
      <c r="K109" s="164">
        <f t="shared" si="45"/>
        <v>4.9566021941225712E-4</v>
      </c>
    </row>
    <row r="110" spans="2:11" x14ac:dyDescent="0.25">
      <c r="B110" s="162" t="s">
        <v>100</v>
      </c>
      <c r="C110" s="163">
        <v>459</v>
      </c>
      <c r="D110" s="163">
        <v>6</v>
      </c>
      <c r="E110" s="163">
        <v>189</v>
      </c>
      <c r="F110" s="163">
        <v>186</v>
      </c>
      <c r="G110" s="163">
        <v>191</v>
      </c>
      <c r="H110" s="163">
        <v>217</v>
      </c>
      <c r="I110" s="178">
        <f>IFERROR(H110/G110-1,"-")</f>
        <v>0.13612565445026181</v>
      </c>
      <c r="J110" s="181">
        <f t="shared" si="44"/>
        <v>26</v>
      </c>
      <c r="K110" s="164">
        <f t="shared" si="45"/>
        <v>1.1950918623606643E-3</v>
      </c>
    </row>
    <row r="111" spans="2:11" x14ac:dyDescent="0.25">
      <c r="B111" s="158" t="s">
        <v>107</v>
      </c>
      <c r="C111" s="159">
        <v>9803</v>
      </c>
      <c r="D111" s="159">
        <v>0</v>
      </c>
      <c r="E111" s="159">
        <v>3098</v>
      </c>
      <c r="F111" s="159">
        <v>3781</v>
      </c>
      <c r="G111" s="159">
        <v>3939</v>
      </c>
      <c r="H111" s="159">
        <v>4080</v>
      </c>
      <c r="I111" s="177">
        <f>IFERROR(H111/G111-1,"-")</f>
        <v>3.5795887281035776E-2</v>
      </c>
      <c r="J111" s="180">
        <f t="shared" si="44"/>
        <v>141</v>
      </c>
      <c r="K111" s="160">
        <f t="shared" si="45"/>
        <v>2.2469929946688991E-2</v>
      </c>
    </row>
    <row r="112" spans="2:11" x14ac:dyDescent="0.25">
      <c r="B112" s="162" t="s">
        <v>110</v>
      </c>
      <c r="C112" s="163">
        <v>5113</v>
      </c>
      <c r="D112" s="163">
        <v>0</v>
      </c>
      <c r="E112" s="163">
        <v>1745</v>
      </c>
      <c r="F112" s="163">
        <v>2147</v>
      </c>
      <c r="G112" s="163">
        <v>2010</v>
      </c>
      <c r="H112" s="163">
        <v>1988</v>
      </c>
      <c r="I112" s="178">
        <f t="shared" ref="I112:I119" si="46">IFERROR(H112/G112-1,"-")</f>
        <v>-1.0945273631840835E-2</v>
      </c>
      <c r="J112" s="181">
        <f t="shared" si="44"/>
        <v>-22</v>
      </c>
      <c r="K112" s="164">
        <f t="shared" si="45"/>
        <v>1.0948583513239634E-2</v>
      </c>
    </row>
    <row r="113" spans="2:11" x14ac:dyDescent="0.25">
      <c r="B113" s="162" t="s">
        <v>113</v>
      </c>
      <c r="C113" s="163">
        <v>375</v>
      </c>
      <c r="D113" s="163">
        <v>0</v>
      </c>
      <c r="E113" s="163">
        <v>139</v>
      </c>
      <c r="F113" s="163">
        <v>170</v>
      </c>
      <c r="G113" s="163">
        <v>192</v>
      </c>
      <c r="H113" s="163">
        <v>161</v>
      </c>
      <c r="I113" s="178">
        <f t="shared" si="46"/>
        <v>-0.16145833333333337</v>
      </c>
      <c r="J113" s="181">
        <f t="shared" si="44"/>
        <v>-31</v>
      </c>
      <c r="K113" s="164">
        <f t="shared" si="45"/>
        <v>8.8668105917081555E-4</v>
      </c>
    </row>
    <row r="114" spans="2:11" x14ac:dyDescent="0.25">
      <c r="B114" s="162" t="s">
        <v>116</v>
      </c>
      <c r="C114" s="163">
        <v>454</v>
      </c>
      <c r="D114" s="163">
        <v>0</v>
      </c>
      <c r="E114" s="163">
        <v>137</v>
      </c>
      <c r="F114" s="163">
        <v>177</v>
      </c>
      <c r="G114" s="163">
        <v>161</v>
      </c>
      <c r="H114" s="163">
        <v>196</v>
      </c>
      <c r="I114" s="178">
        <f t="shared" si="46"/>
        <v>0.21739130434782616</v>
      </c>
      <c r="J114" s="181">
        <f t="shared" si="44"/>
        <v>35</v>
      </c>
      <c r="K114" s="164">
        <f t="shared" si="45"/>
        <v>1.079437811164471E-3</v>
      </c>
    </row>
    <row r="115" spans="2:11" x14ac:dyDescent="0.25">
      <c r="B115" s="162" t="s">
        <v>123</v>
      </c>
      <c r="C115" s="163">
        <v>131</v>
      </c>
      <c r="D115" s="163">
        <v>0</v>
      </c>
      <c r="E115" s="163">
        <v>94</v>
      </c>
      <c r="F115" s="163">
        <v>75</v>
      </c>
      <c r="G115" s="163">
        <v>111</v>
      </c>
      <c r="H115" s="163">
        <v>121</v>
      </c>
      <c r="I115" s="178">
        <f t="shared" si="46"/>
        <v>9.0090090090090058E-2</v>
      </c>
      <c r="J115" s="181">
        <f t="shared" si="44"/>
        <v>10</v>
      </c>
      <c r="K115" s="164">
        <f t="shared" si="45"/>
        <v>6.6638762832092345E-4</v>
      </c>
    </row>
    <row r="116" spans="2:11" x14ac:dyDescent="0.25">
      <c r="B116" s="162" t="s">
        <v>119</v>
      </c>
      <c r="C116" s="163">
        <v>198</v>
      </c>
      <c r="D116" s="163">
        <v>0</v>
      </c>
      <c r="E116" s="163">
        <v>44</v>
      </c>
      <c r="F116" s="163">
        <v>78</v>
      </c>
      <c r="G116" s="163">
        <v>72</v>
      </c>
      <c r="H116" s="163">
        <v>50</v>
      </c>
      <c r="I116" s="178">
        <f t="shared" si="46"/>
        <v>-0.30555555555555558</v>
      </c>
      <c r="J116" s="181">
        <f t="shared" si="44"/>
        <v>-22</v>
      </c>
      <c r="K116" s="164">
        <f t="shared" si="45"/>
        <v>2.7536678856236507E-4</v>
      </c>
    </row>
    <row r="117" spans="2:11" x14ac:dyDescent="0.25">
      <c r="B117" s="162" t="s">
        <v>128</v>
      </c>
      <c r="C117" s="163">
        <v>164</v>
      </c>
      <c r="D117" s="163">
        <v>0</v>
      </c>
      <c r="E117" s="163">
        <v>32</v>
      </c>
      <c r="F117" s="163">
        <v>83</v>
      </c>
      <c r="G117" s="163">
        <v>44</v>
      </c>
      <c r="H117" s="163">
        <v>31</v>
      </c>
      <c r="I117" s="178">
        <f t="shared" si="46"/>
        <v>-0.29545454545454541</v>
      </c>
      <c r="J117" s="181">
        <f t="shared" si="44"/>
        <v>-13</v>
      </c>
      <c r="K117" s="164">
        <f t="shared" si="45"/>
        <v>1.7072740890866633E-4</v>
      </c>
    </row>
    <row r="118" spans="2:11" x14ac:dyDescent="0.25">
      <c r="B118" s="162" t="s">
        <v>131</v>
      </c>
      <c r="C118" s="163">
        <v>319</v>
      </c>
      <c r="D118" s="163">
        <v>0</v>
      </c>
      <c r="E118" s="163">
        <v>30</v>
      </c>
      <c r="F118" s="163">
        <v>50</v>
      </c>
      <c r="G118" s="163">
        <v>40</v>
      </c>
      <c r="H118" s="163">
        <v>23</v>
      </c>
      <c r="I118" s="178">
        <f t="shared" si="46"/>
        <v>-0.42500000000000004</v>
      </c>
      <c r="J118" s="181">
        <f t="shared" si="44"/>
        <v>-17</v>
      </c>
      <c r="K118" s="164">
        <f t="shared" si="45"/>
        <v>1.2666872273868794E-4</v>
      </c>
    </row>
    <row r="119" spans="2:11" x14ac:dyDescent="0.25">
      <c r="B119" s="167" t="s">
        <v>145</v>
      </c>
      <c r="C119" s="168">
        <f t="shared" ref="C119:H119" si="47">IFERROR(C111-SUM(C112:C118),"nd")</f>
        <v>3049</v>
      </c>
      <c r="D119" s="168">
        <f t="shared" si="47"/>
        <v>0</v>
      </c>
      <c r="E119" s="168">
        <f t="shared" si="47"/>
        <v>877</v>
      </c>
      <c r="F119" s="168">
        <f t="shared" si="47"/>
        <v>1001</v>
      </c>
      <c r="G119" s="168">
        <f t="shared" si="47"/>
        <v>1309</v>
      </c>
      <c r="H119" s="168">
        <f t="shared" si="47"/>
        <v>1510</v>
      </c>
      <c r="I119" s="179">
        <f t="shared" si="46"/>
        <v>0.15355233002291824</v>
      </c>
      <c r="J119" s="182">
        <f t="shared" si="44"/>
        <v>201</v>
      </c>
      <c r="K119" s="169">
        <f t="shared" si="45"/>
        <v>8.3160770145834246E-3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 t="str">
        <f t="shared" ref="C121:H121" si="48">IFERROR(C122+C125,"nd")</f>
        <v>nd</v>
      </c>
      <c r="D121" s="175" t="str">
        <f t="shared" si="48"/>
        <v>nd</v>
      </c>
      <c r="E121" s="175" t="str">
        <f t="shared" si="48"/>
        <v>nd</v>
      </c>
      <c r="F121" s="175" t="str">
        <f t="shared" si="48"/>
        <v>nd</v>
      </c>
      <c r="G121" s="175" t="str">
        <f t="shared" si="48"/>
        <v>nd</v>
      </c>
      <c r="H121" s="175" t="str">
        <f t="shared" si="48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97</v>
      </c>
      <c r="C122" s="159" t="s">
        <v>312</v>
      </c>
      <c r="D122" s="159" t="s">
        <v>312</v>
      </c>
      <c r="E122" s="159" t="s">
        <v>312</v>
      </c>
      <c r="F122" s="159" t="s">
        <v>312</v>
      </c>
      <c r="G122" s="159" t="s">
        <v>312</v>
      </c>
      <c r="H122" s="159" t="s">
        <v>312</v>
      </c>
      <c r="I122" s="177" t="str">
        <f>IFERROR(H122/G122-1,"-")</f>
        <v>-</v>
      </c>
      <c r="J122" s="180" t="str">
        <f t="shared" ref="J122:J133" si="49">IFERROR(H122-G122,"-")</f>
        <v>-</v>
      </c>
      <c r="K122" s="160" t="str">
        <f t="shared" ref="K122:K133" si="50">IFERROR(H122/H$9,"-")</f>
        <v>-</v>
      </c>
    </row>
    <row r="123" spans="2:11" x14ac:dyDescent="0.25">
      <c r="B123" s="162" t="s">
        <v>103</v>
      </c>
      <c r="C123" s="163" t="s">
        <v>312</v>
      </c>
      <c r="D123" s="163" t="s">
        <v>312</v>
      </c>
      <c r="E123" s="163" t="s">
        <v>312</v>
      </c>
      <c r="F123" s="163" t="s">
        <v>312</v>
      </c>
      <c r="G123" s="163" t="s">
        <v>312</v>
      </c>
      <c r="H123" s="163" t="s">
        <v>312</v>
      </c>
      <c r="I123" s="178" t="str">
        <f>IFERROR(H123/G123-1,"-")</f>
        <v>-</v>
      </c>
      <c r="J123" s="181" t="str">
        <f t="shared" si="49"/>
        <v>-</v>
      </c>
      <c r="K123" s="164" t="str">
        <f t="shared" si="50"/>
        <v>-</v>
      </c>
    </row>
    <row r="124" spans="2:11" x14ac:dyDescent="0.25">
      <c r="B124" s="162" t="s">
        <v>100</v>
      </c>
      <c r="C124" s="163" t="s">
        <v>312</v>
      </c>
      <c r="D124" s="163" t="s">
        <v>312</v>
      </c>
      <c r="E124" s="163" t="s">
        <v>312</v>
      </c>
      <c r="F124" s="163" t="s">
        <v>312</v>
      </c>
      <c r="G124" s="163" t="s">
        <v>312</v>
      </c>
      <c r="H124" s="163" t="s">
        <v>312</v>
      </c>
      <c r="I124" s="178" t="str">
        <f>IFERROR(H124/G124-1,"-")</f>
        <v>-</v>
      </c>
      <c r="J124" s="181" t="str">
        <f t="shared" si="49"/>
        <v>-</v>
      </c>
      <c r="K124" s="164" t="str">
        <f t="shared" si="50"/>
        <v>-</v>
      </c>
    </row>
    <row r="125" spans="2:11" x14ac:dyDescent="0.25">
      <c r="B125" s="158" t="s">
        <v>107</v>
      </c>
      <c r="C125" s="159" t="s">
        <v>312</v>
      </c>
      <c r="D125" s="159" t="s">
        <v>312</v>
      </c>
      <c r="E125" s="159" t="s">
        <v>312</v>
      </c>
      <c r="F125" s="159" t="s">
        <v>312</v>
      </c>
      <c r="G125" s="159" t="s">
        <v>312</v>
      </c>
      <c r="H125" s="159" t="s">
        <v>312</v>
      </c>
      <c r="I125" s="177" t="str">
        <f>IFERROR(H125/G125-1,"-")</f>
        <v>-</v>
      </c>
      <c r="J125" s="180" t="str">
        <f t="shared" si="49"/>
        <v>-</v>
      </c>
      <c r="K125" s="160" t="str">
        <f t="shared" si="50"/>
        <v>-</v>
      </c>
    </row>
    <row r="126" spans="2:11" x14ac:dyDescent="0.25">
      <c r="B126" s="162" t="s">
        <v>110</v>
      </c>
      <c r="C126" s="163" t="s">
        <v>312</v>
      </c>
      <c r="D126" s="163" t="s">
        <v>312</v>
      </c>
      <c r="E126" s="163" t="s">
        <v>312</v>
      </c>
      <c r="F126" s="163" t="s">
        <v>312</v>
      </c>
      <c r="G126" s="163" t="s">
        <v>312</v>
      </c>
      <c r="H126" s="163" t="s">
        <v>312</v>
      </c>
      <c r="I126" s="178" t="str">
        <f t="shared" ref="I126:I133" si="51">IFERROR(H126/G126-1,"-")</f>
        <v>-</v>
      </c>
      <c r="J126" s="181" t="str">
        <f t="shared" si="49"/>
        <v>-</v>
      </c>
      <c r="K126" s="164" t="str">
        <f t="shared" si="50"/>
        <v>-</v>
      </c>
    </row>
    <row r="127" spans="2:11" x14ac:dyDescent="0.25">
      <c r="B127" s="162" t="s">
        <v>113</v>
      </c>
      <c r="C127" s="163" t="s">
        <v>312</v>
      </c>
      <c r="D127" s="163" t="s">
        <v>312</v>
      </c>
      <c r="E127" s="163" t="s">
        <v>312</v>
      </c>
      <c r="F127" s="163" t="s">
        <v>312</v>
      </c>
      <c r="G127" s="163" t="s">
        <v>312</v>
      </c>
      <c r="H127" s="163" t="s">
        <v>312</v>
      </c>
      <c r="I127" s="178" t="str">
        <f t="shared" si="51"/>
        <v>-</v>
      </c>
      <c r="J127" s="181" t="str">
        <f t="shared" si="49"/>
        <v>-</v>
      </c>
      <c r="K127" s="164" t="str">
        <f t="shared" si="50"/>
        <v>-</v>
      </c>
    </row>
    <row r="128" spans="2:11" x14ac:dyDescent="0.25">
      <c r="B128" s="162" t="s">
        <v>116</v>
      </c>
      <c r="C128" s="163" t="s">
        <v>312</v>
      </c>
      <c r="D128" s="163" t="s">
        <v>312</v>
      </c>
      <c r="E128" s="163" t="s">
        <v>312</v>
      </c>
      <c r="F128" s="163" t="s">
        <v>312</v>
      </c>
      <c r="G128" s="163" t="s">
        <v>312</v>
      </c>
      <c r="H128" s="163" t="s">
        <v>312</v>
      </c>
      <c r="I128" s="178" t="str">
        <f t="shared" si="51"/>
        <v>-</v>
      </c>
      <c r="J128" s="181" t="str">
        <f t="shared" si="49"/>
        <v>-</v>
      </c>
      <c r="K128" s="164" t="str">
        <f t="shared" si="50"/>
        <v>-</v>
      </c>
    </row>
    <row r="129" spans="2:11" x14ac:dyDescent="0.25">
      <c r="B129" s="162" t="s">
        <v>123</v>
      </c>
      <c r="C129" s="163" t="s">
        <v>312</v>
      </c>
      <c r="D129" s="163" t="s">
        <v>312</v>
      </c>
      <c r="E129" s="163" t="s">
        <v>312</v>
      </c>
      <c r="F129" s="163" t="s">
        <v>312</v>
      </c>
      <c r="G129" s="163" t="s">
        <v>312</v>
      </c>
      <c r="H129" s="163" t="s">
        <v>312</v>
      </c>
      <c r="I129" s="178" t="str">
        <f t="shared" si="51"/>
        <v>-</v>
      </c>
      <c r="J129" s="181" t="str">
        <f t="shared" si="49"/>
        <v>-</v>
      </c>
      <c r="K129" s="164" t="str">
        <f t="shared" si="50"/>
        <v>-</v>
      </c>
    </row>
    <row r="130" spans="2:11" x14ac:dyDescent="0.25">
      <c r="B130" s="162" t="s">
        <v>119</v>
      </c>
      <c r="C130" s="163" t="s">
        <v>312</v>
      </c>
      <c r="D130" s="163" t="s">
        <v>312</v>
      </c>
      <c r="E130" s="163" t="s">
        <v>312</v>
      </c>
      <c r="F130" s="163" t="s">
        <v>312</v>
      </c>
      <c r="G130" s="163" t="s">
        <v>312</v>
      </c>
      <c r="H130" s="163" t="s">
        <v>312</v>
      </c>
      <c r="I130" s="178" t="str">
        <f t="shared" si="51"/>
        <v>-</v>
      </c>
      <c r="J130" s="181" t="str">
        <f t="shared" si="49"/>
        <v>-</v>
      </c>
      <c r="K130" s="164" t="str">
        <f t="shared" si="50"/>
        <v>-</v>
      </c>
    </row>
    <row r="131" spans="2:11" x14ac:dyDescent="0.25">
      <c r="B131" s="162" t="s">
        <v>128</v>
      </c>
      <c r="C131" s="163" t="s">
        <v>312</v>
      </c>
      <c r="D131" s="163" t="s">
        <v>312</v>
      </c>
      <c r="E131" s="163" t="s">
        <v>312</v>
      </c>
      <c r="F131" s="163" t="s">
        <v>312</v>
      </c>
      <c r="G131" s="163" t="s">
        <v>312</v>
      </c>
      <c r="H131" s="163" t="s">
        <v>312</v>
      </c>
      <c r="I131" s="178" t="str">
        <f t="shared" si="51"/>
        <v>-</v>
      </c>
      <c r="J131" s="181" t="str">
        <f t="shared" si="49"/>
        <v>-</v>
      </c>
      <c r="K131" s="164" t="str">
        <f t="shared" si="50"/>
        <v>-</v>
      </c>
    </row>
    <row r="132" spans="2:11" x14ac:dyDescent="0.25">
      <c r="B132" s="162" t="s">
        <v>131</v>
      </c>
      <c r="C132" s="163" t="s">
        <v>312</v>
      </c>
      <c r="D132" s="163" t="s">
        <v>312</v>
      </c>
      <c r="E132" s="163" t="s">
        <v>312</v>
      </c>
      <c r="F132" s="163" t="s">
        <v>312</v>
      </c>
      <c r="G132" s="163" t="s">
        <v>312</v>
      </c>
      <c r="H132" s="163" t="s">
        <v>312</v>
      </c>
      <c r="I132" s="178" t="str">
        <f t="shared" si="51"/>
        <v>-</v>
      </c>
      <c r="J132" s="181" t="str">
        <f t="shared" si="49"/>
        <v>-</v>
      </c>
      <c r="K132" s="164" t="str">
        <f t="shared" si="50"/>
        <v>-</v>
      </c>
    </row>
    <row r="133" spans="2:11" x14ac:dyDescent="0.25">
      <c r="B133" s="167" t="s">
        <v>145</v>
      </c>
      <c r="C133" s="168" t="str">
        <f t="shared" ref="C133:H133" si="52">IFERROR(C125-SUM(C126:C132),"nd")</f>
        <v>nd</v>
      </c>
      <c r="D133" s="168" t="str">
        <f t="shared" si="52"/>
        <v>nd</v>
      </c>
      <c r="E133" s="168" t="str">
        <f t="shared" si="52"/>
        <v>nd</v>
      </c>
      <c r="F133" s="168" t="str">
        <f t="shared" si="52"/>
        <v>nd</v>
      </c>
      <c r="G133" s="168" t="str">
        <f t="shared" si="52"/>
        <v>nd</v>
      </c>
      <c r="H133" s="168" t="str">
        <f t="shared" si="52"/>
        <v>nd</v>
      </c>
      <c r="I133" s="179" t="str">
        <f t="shared" si="51"/>
        <v>-</v>
      </c>
      <c r="J133" s="182" t="str">
        <f t="shared" si="49"/>
        <v>-</v>
      </c>
      <c r="K133" s="169" t="str">
        <f t="shared" si="50"/>
        <v>-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3">IFERROR(C136+C139,"nd")</f>
        <v>10317</v>
      </c>
      <c r="D135" s="175">
        <f t="shared" si="53"/>
        <v>1004</v>
      </c>
      <c r="E135" s="175">
        <f t="shared" si="53"/>
        <v>7355</v>
      </c>
      <c r="F135" s="175">
        <f t="shared" si="53"/>
        <v>8198</v>
      </c>
      <c r="G135" s="175">
        <f t="shared" si="53"/>
        <v>8141</v>
      </c>
      <c r="H135" s="175">
        <f t="shared" si="53"/>
        <v>8621</v>
      </c>
      <c r="I135" s="176">
        <f>IFERROR(H135/G135-1,"-")</f>
        <v>5.8960815624616192E-2</v>
      </c>
      <c r="J135" s="175">
        <f>IFERROR(H135-G135,"-")</f>
        <v>480</v>
      </c>
      <c r="K135" s="176">
        <f>IFERROR(H135/H$9,"-")</f>
        <v>4.7478741683922986E-2</v>
      </c>
    </row>
    <row r="136" spans="2:11" x14ac:dyDescent="0.25">
      <c r="B136" s="158" t="s">
        <v>97</v>
      </c>
      <c r="C136" s="159">
        <v>516</v>
      </c>
      <c r="D136" s="159">
        <v>244</v>
      </c>
      <c r="E136" s="159">
        <v>299</v>
      </c>
      <c r="F136" s="159">
        <v>512</v>
      </c>
      <c r="G136" s="159">
        <v>420</v>
      </c>
      <c r="H136" s="159">
        <v>359</v>
      </c>
      <c r="I136" s="177">
        <f>IFERROR(H136/G136-1,"-")</f>
        <v>-0.14523809523809528</v>
      </c>
      <c r="J136" s="180">
        <f t="shared" ref="J136:J147" si="54">IFERROR(H136-G136,"-")</f>
        <v>-61</v>
      </c>
      <c r="K136" s="160">
        <f t="shared" ref="K136:K147" si="55">IFERROR(H136/H$9,"-")</f>
        <v>1.9771335418777812E-3</v>
      </c>
    </row>
    <row r="137" spans="2:11" x14ac:dyDescent="0.25">
      <c r="B137" s="162" t="s">
        <v>103</v>
      </c>
      <c r="C137" s="163">
        <v>419</v>
      </c>
      <c r="D137" s="163">
        <v>209</v>
      </c>
      <c r="E137" s="163">
        <v>126</v>
      </c>
      <c r="F137" s="163">
        <v>130</v>
      </c>
      <c r="G137" s="163">
        <v>237</v>
      </c>
      <c r="H137" s="163">
        <v>79</v>
      </c>
      <c r="I137" s="178">
        <f>IFERROR(H137/G137-1,"-")</f>
        <v>-0.66666666666666674</v>
      </c>
      <c r="J137" s="181">
        <f t="shared" si="54"/>
        <v>-158</v>
      </c>
      <c r="K137" s="164">
        <f t="shared" si="55"/>
        <v>4.3507952592853683E-4</v>
      </c>
    </row>
    <row r="138" spans="2:11" x14ac:dyDescent="0.25">
      <c r="B138" s="162" t="s">
        <v>100</v>
      </c>
      <c r="C138" s="163">
        <v>97</v>
      </c>
      <c r="D138" s="163">
        <v>35</v>
      </c>
      <c r="E138" s="163">
        <v>173</v>
      </c>
      <c r="F138" s="163">
        <v>382</v>
      </c>
      <c r="G138" s="163">
        <v>183</v>
      </c>
      <c r="H138" s="163">
        <v>280</v>
      </c>
      <c r="I138" s="178">
        <f>IFERROR(H138/G138-1,"-")</f>
        <v>0.53005464480874309</v>
      </c>
      <c r="J138" s="181">
        <f t="shared" si="54"/>
        <v>97</v>
      </c>
      <c r="K138" s="164">
        <f t="shared" si="55"/>
        <v>1.5420540159492445E-3</v>
      </c>
    </row>
    <row r="139" spans="2:11" x14ac:dyDescent="0.25">
      <c r="B139" s="158" t="s">
        <v>107</v>
      </c>
      <c r="C139" s="159">
        <v>9801</v>
      </c>
      <c r="D139" s="159">
        <v>760</v>
      </c>
      <c r="E139" s="159">
        <v>7056</v>
      </c>
      <c r="F139" s="159">
        <v>7686</v>
      </c>
      <c r="G139" s="159">
        <v>7721</v>
      </c>
      <c r="H139" s="159">
        <v>8262</v>
      </c>
      <c r="I139" s="177">
        <f>IFERROR(H139/G139-1,"-")</f>
        <v>7.0068643958036469E-2</v>
      </c>
      <c r="J139" s="180">
        <f t="shared" si="54"/>
        <v>541</v>
      </c>
      <c r="K139" s="160">
        <f t="shared" si="55"/>
        <v>4.5501608142045201E-2</v>
      </c>
    </row>
    <row r="140" spans="2:11" x14ac:dyDescent="0.25">
      <c r="B140" s="162" t="s">
        <v>110</v>
      </c>
      <c r="C140" s="163">
        <v>4638</v>
      </c>
      <c r="D140" s="163">
        <v>56</v>
      </c>
      <c r="E140" s="163">
        <v>2336</v>
      </c>
      <c r="F140" s="163">
        <v>3114</v>
      </c>
      <c r="G140" s="163">
        <v>3548</v>
      </c>
      <c r="H140" s="163">
        <v>3474</v>
      </c>
      <c r="I140" s="178">
        <f t="shared" ref="I140:I147" si="56">IFERROR(H140/G140-1,"-")</f>
        <v>-2.0856820744081128E-2</v>
      </c>
      <c r="J140" s="181">
        <f t="shared" si="54"/>
        <v>-74</v>
      </c>
      <c r="K140" s="164">
        <f t="shared" si="55"/>
        <v>1.9132484469313125E-2</v>
      </c>
    </row>
    <row r="141" spans="2:11" x14ac:dyDescent="0.25">
      <c r="B141" s="162" t="s">
        <v>113</v>
      </c>
      <c r="C141" s="163">
        <v>523</v>
      </c>
      <c r="D141" s="163">
        <v>53</v>
      </c>
      <c r="E141" s="163">
        <v>625</v>
      </c>
      <c r="F141" s="163">
        <v>514</v>
      </c>
      <c r="G141" s="163">
        <v>470</v>
      </c>
      <c r="H141" s="163">
        <v>475</v>
      </c>
      <c r="I141" s="178">
        <f t="shared" si="56"/>
        <v>1.0638297872340496E-2</v>
      </c>
      <c r="J141" s="181">
        <f t="shared" si="54"/>
        <v>5</v>
      </c>
      <c r="K141" s="164">
        <f t="shared" si="55"/>
        <v>2.615984491342468E-3</v>
      </c>
    </row>
    <row r="142" spans="2:11" x14ac:dyDescent="0.25">
      <c r="B142" s="162" t="s">
        <v>116</v>
      </c>
      <c r="C142" s="163">
        <v>352</v>
      </c>
      <c r="D142" s="163">
        <v>213</v>
      </c>
      <c r="E142" s="163">
        <v>624</v>
      </c>
      <c r="F142" s="163">
        <v>610</v>
      </c>
      <c r="G142" s="163">
        <v>457</v>
      </c>
      <c r="H142" s="163">
        <v>626</v>
      </c>
      <c r="I142" s="178">
        <f t="shared" si="56"/>
        <v>0.36980306345733038</v>
      </c>
      <c r="J142" s="181">
        <f t="shared" si="54"/>
        <v>169</v>
      </c>
      <c r="K142" s="164">
        <f t="shared" si="55"/>
        <v>3.4475921928008107E-3</v>
      </c>
    </row>
    <row r="143" spans="2:11" x14ac:dyDescent="0.25">
      <c r="B143" s="162" t="s">
        <v>123</v>
      </c>
      <c r="C143" s="163">
        <v>274</v>
      </c>
      <c r="D143" s="163">
        <v>17</v>
      </c>
      <c r="E143" s="163">
        <v>342</v>
      </c>
      <c r="F143" s="163">
        <v>253</v>
      </c>
      <c r="G143" s="163">
        <v>191</v>
      </c>
      <c r="H143" s="163">
        <v>263</v>
      </c>
      <c r="I143" s="178">
        <f t="shared" si="56"/>
        <v>0.37696335078534027</v>
      </c>
      <c r="J143" s="181">
        <f t="shared" si="54"/>
        <v>72</v>
      </c>
      <c r="K143" s="164">
        <f t="shared" si="55"/>
        <v>1.4484293078380402E-3</v>
      </c>
    </row>
    <row r="144" spans="2:11" x14ac:dyDescent="0.25">
      <c r="B144" s="162" t="s">
        <v>119</v>
      </c>
      <c r="C144" s="163">
        <v>124</v>
      </c>
      <c r="D144" s="163">
        <v>6</v>
      </c>
      <c r="E144" s="163">
        <v>184</v>
      </c>
      <c r="F144" s="163">
        <v>146</v>
      </c>
      <c r="G144" s="163">
        <v>161</v>
      </c>
      <c r="H144" s="163">
        <v>165</v>
      </c>
      <c r="I144" s="178">
        <f t="shared" si="56"/>
        <v>2.4844720496894457E-2</v>
      </c>
      <c r="J144" s="181">
        <f t="shared" si="54"/>
        <v>4</v>
      </c>
      <c r="K144" s="164">
        <f t="shared" si="55"/>
        <v>9.0871040225580469E-4</v>
      </c>
    </row>
    <row r="145" spans="2:11" x14ac:dyDescent="0.25">
      <c r="B145" s="162" t="s">
        <v>128</v>
      </c>
      <c r="C145" s="163">
        <v>342</v>
      </c>
      <c r="D145" s="163">
        <v>15</v>
      </c>
      <c r="E145" s="163">
        <v>133</v>
      </c>
      <c r="F145" s="163">
        <v>160</v>
      </c>
      <c r="G145" s="163">
        <v>116</v>
      </c>
      <c r="H145" s="163">
        <v>173</v>
      </c>
      <c r="I145" s="178">
        <f t="shared" si="56"/>
        <v>0.49137931034482762</v>
      </c>
      <c r="J145" s="181">
        <f t="shared" si="54"/>
        <v>57</v>
      </c>
      <c r="K145" s="164">
        <f t="shared" si="55"/>
        <v>9.5276908842578309E-4</v>
      </c>
    </row>
    <row r="146" spans="2:11" x14ac:dyDescent="0.25">
      <c r="B146" s="162" t="s">
        <v>131</v>
      </c>
      <c r="C146" s="163">
        <v>606</v>
      </c>
      <c r="D146" s="163">
        <v>4</v>
      </c>
      <c r="E146" s="163">
        <v>46</v>
      </c>
      <c r="F146" s="163">
        <v>145</v>
      </c>
      <c r="G146" s="163">
        <v>174</v>
      </c>
      <c r="H146" s="163">
        <v>143</v>
      </c>
      <c r="I146" s="178">
        <f t="shared" si="56"/>
        <v>-0.17816091954022983</v>
      </c>
      <c r="J146" s="181">
        <f t="shared" si="54"/>
        <v>-31</v>
      </c>
      <c r="K146" s="164">
        <f t="shared" si="55"/>
        <v>7.8754901528836413E-4</v>
      </c>
    </row>
    <row r="147" spans="2:11" x14ac:dyDescent="0.25">
      <c r="B147" s="167" t="s">
        <v>145</v>
      </c>
      <c r="C147" s="168">
        <f t="shared" ref="C147:H147" si="57">IFERROR(C139-SUM(C140:C146),"nd")</f>
        <v>2942</v>
      </c>
      <c r="D147" s="168">
        <f t="shared" si="57"/>
        <v>396</v>
      </c>
      <c r="E147" s="168">
        <f t="shared" si="57"/>
        <v>2766</v>
      </c>
      <c r="F147" s="168">
        <f t="shared" si="57"/>
        <v>2744</v>
      </c>
      <c r="G147" s="168">
        <f t="shared" si="57"/>
        <v>2604</v>
      </c>
      <c r="H147" s="168">
        <f t="shared" si="57"/>
        <v>2943</v>
      </c>
      <c r="I147" s="179">
        <f t="shared" si="56"/>
        <v>0.1301843317972351</v>
      </c>
      <c r="J147" s="182">
        <f t="shared" si="54"/>
        <v>339</v>
      </c>
      <c r="K147" s="169">
        <f t="shared" si="55"/>
        <v>1.6208089174780806E-2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8">IFERROR(C150+C153,"nd")</f>
        <v>1566</v>
      </c>
      <c r="D149" s="175">
        <f t="shared" si="58"/>
        <v>123</v>
      </c>
      <c r="E149" s="175">
        <f t="shared" si="58"/>
        <v>3127</v>
      </c>
      <c r="F149" s="175">
        <f t="shared" si="58"/>
        <v>2417</v>
      </c>
      <c r="G149" s="175">
        <f t="shared" si="58"/>
        <v>9176</v>
      </c>
      <c r="H149" s="175">
        <f t="shared" si="58"/>
        <v>8200</v>
      </c>
      <c r="I149" s="176">
        <f>IFERROR(H149/G149-1,"-")</f>
        <v>-0.10636442894507414</v>
      </c>
      <c r="J149" s="175">
        <f>IFERROR(H149-G149,"-")</f>
        <v>-976</v>
      </c>
      <c r="K149" s="176">
        <f>IFERROR(H149/H$9,"-")</f>
        <v>4.5160153324227868E-2</v>
      </c>
    </row>
    <row r="150" spans="2:11" x14ac:dyDescent="0.25">
      <c r="B150" s="158" t="s">
        <v>97</v>
      </c>
      <c r="C150" s="159">
        <v>220</v>
      </c>
      <c r="D150" s="159">
        <v>38</v>
      </c>
      <c r="E150" s="159">
        <v>285</v>
      </c>
      <c r="F150" s="159">
        <v>186</v>
      </c>
      <c r="G150" s="159">
        <v>727</v>
      </c>
      <c r="H150" s="159">
        <v>352</v>
      </c>
      <c r="I150" s="177">
        <f>IFERROR(H150/G150-1,"-")</f>
        <v>-0.51581843191196697</v>
      </c>
      <c r="J150" s="180">
        <f t="shared" ref="J150:J161" si="59">IFERROR(H150-G150,"-")</f>
        <v>-375</v>
      </c>
      <c r="K150" s="160">
        <f t="shared" ref="K150:K161" si="60">IFERROR(H150/H$9,"-")</f>
        <v>1.9385821914790502E-3</v>
      </c>
    </row>
    <row r="151" spans="2:11" x14ac:dyDescent="0.25">
      <c r="B151" s="162" t="s">
        <v>103</v>
      </c>
      <c r="C151" s="163">
        <v>185</v>
      </c>
      <c r="D151" s="163">
        <v>8</v>
      </c>
      <c r="E151" s="163">
        <v>233</v>
      </c>
      <c r="F151" s="163">
        <v>59</v>
      </c>
      <c r="G151" s="163">
        <v>567</v>
      </c>
      <c r="H151" s="163">
        <v>193</v>
      </c>
      <c r="I151" s="178">
        <f>IFERROR(H151/G151-1,"-")</f>
        <v>-0.65961199294532635</v>
      </c>
      <c r="J151" s="181">
        <f t="shared" si="59"/>
        <v>-374</v>
      </c>
      <c r="K151" s="164">
        <f t="shared" si="60"/>
        <v>1.0629158038507293E-3</v>
      </c>
    </row>
    <row r="152" spans="2:11" x14ac:dyDescent="0.25">
      <c r="B152" s="162" t="s">
        <v>100</v>
      </c>
      <c r="C152" s="163">
        <v>35</v>
      </c>
      <c r="D152" s="163">
        <v>30</v>
      </c>
      <c r="E152" s="163">
        <v>52</v>
      </c>
      <c r="F152" s="163">
        <v>127</v>
      </c>
      <c r="G152" s="163">
        <v>160</v>
      </c>
      <c r="H152" s="163">
        <v>159</v>
      </c>
      <c r="I152" s="178">
        <f>IFERROR(H152/G152-1,"-")</f>
        <v>-6.2499999999999778E-3</v>
      </c>
      <c r="J152" s="181">
        <f t="shared" si="59"/>
        <v>-1</v>
      </c>
      <c r="K152" s="164">
        <f t="shared" si="60"/>
        <v>8.7566638762832092E-4</v>
      </c>
    </row>
    <row r="153" spans="2:11" x14ac:dyDescent="0.25">
      <c r="B153" s="158" t="s">
        <v>107</v>
      </c>
      <c r="C153" s="159">
        <v>1346</v>
      </c>
      <c r="D153" s="159">
        <v>85</v>
      </c>
      <c r="E153" s="159">
        <v>2842</v>
      </c>
      <c r="F153" s="159">
        <v>2231</v>
      </c>
      <c r="G153" s="159">
        <v>8449</v>
      </c>
      <c r="H153" s="159">
        <v>7848</v>
      </c>
      <c r="I153" s="177">
        <f>IFERROR(H153/G153-1,"-")</f>
        <v>-7.1132678423482032E-2</v>
      </c>
      <c r="J153" s="180">
        <f t="shared" si="59"/>
        <v>-601</v>
      </c>
      <c r="K153" s="160">
        <f t="shared" si="60"/>
        <v>4.3221571132748819E-2</v>
      </c>
    </row>
    <row r="154" spans="2:11" x14ac:dyDescent="0.25">
      <c r="B154" s="162" t="s">
        <v>110</v>
      </c>
      <c r="C154" s="163">
        <v>274</v>
      </c>
      <c r="D154" s="163">
        <v>5</v>
      </c>
      <c r="E154" s="163">
        <v>1335</v>
      </c>
      <c r="F154" s="163">
        <v>384</v>
      </c>
      <c r="G154" s="163">
        <v>4084</v>
      </c>
      <c r="H154" s="163">
        <v>3921</v>
      </c>
      <c r="I154" s="178">
        <f t="shared" ref="I154:I161" si="61">IFERROR(H154/G154-1,"-")</f>
        <v>-3.9911851126346765E-2</v>
      </c>
      <c r="J154" s="181">
        <f t="shared" si="59"/>
        <v>-163</v>
      </c>
      <c r="K154" s="164">
        <f t="shared" si="60"/>
        <v>2.1594263559060668E-2</v>
      </c>
    </row>
    <row r="155" spans="2:11" x14ac:dyDescent="0.25">
      <c r="B155" s="162" t="s">
        <v>113</v>
      </c>
      <c r="C155" s="163">
        <v>332</v>
      </c>
      <c r="D155" s="163">
        <v>32</v>
      </c>
      <c r="E155" s="163">
        <v>221</v>
      </c>
      <c r="F155" s="163">
        <v>593</v>
      </c>
      <c r="G155" s="163">
        <v>878</v>
      </c>
      <c r="H155" s="163">
        <v>567</v>
      </c>
      <c r="I155" s="178">
        <f t="shared" si="61"/>
        <v>-0.35421412300683375</v>
      </c>
      <c r="J155" s="181">
        <f t="shared" si="59"/>
        <v>-311</v>
      </c>
      <c r="K155" s="164">
        <f t="shared" si="60"/>
        <v>3.1226593822972198E-3</v>
      </c>
    </row>
    <row r="156" spans="2:11" x14ac:dyDescent="0.25">
      <c r="B156" s="162" t="s">
        <v>116</v>
      </c>
      <c r="C156" s="163">
        <v>52</v>
      </c>
      <c r="D156" s="163">
        <v>5</v>
      </c>
      <c r="E156" s="163">
        <v>63</v>
      </c>
      <c r="F156" s="163">
        <v>201</v>
      </c>
      <c r="G156" s="163">
        <v>146</v>
      </c>
      <c r="H156" s="163">
        <v>201</v>
      </c>
      <c r="I156" s="178">
        <f t="shared" si="61"/>
        <v>0.37671232876712324</v>
      </c>
      <c r="J156" s="181">
        <f t="shared" si="59"/>
        <v>55</v>
      </c>
      <c r="K156" s="164">
        <f t="shared" si="60"/>
        <v>1.1069744900207075E-3</v>
      </c>
    </row>
    <row r="157" spans="2:11" x14ac:dyDescent="0.25">
      <c r="B157" s="162" t="s">
        <v>123</v>
      </c>
      <c r="C157" s="163">
        <v>23</v>
      </c>
      <c r="D157" s="163">
        <v>2</v>
      </c>
      <c r="E157" s="163">
        <v>592</v>
      </c>
      <c r="F157" s="163">
        <v>125</v>
      </c>
      <c r="G157" s="163">
        <v>577</v>
      </c>
      <c r="H157" s="163">
        <v>698</v>
      </c>
      <c r="I157" s="178">
        <f t="shared" si="61"/>
        <v>0.20970537261698441</v>
      </c>
      <c r="J157" s="181">
        <f t="shared" si="59"/>
        <v>121</v>
      </c>
      <c r="K157" s="164">
        <f t="shared" si="60"/>
        <v>3.8441203683306164E-3</v>
      </c>
    </row>
    <row r="158" spans="2:11" x14ac:dyDescent="0.25">
      <c r="B158" s="162" t="s">
        <v>119</v>
      </c>
      <c r="C158" s="163">
        <v>36</v>
      </c>
      <c r="D158" s="163">
        <v>2</v>
      </c>
      <c r="E158" s="163">
        <v>24</v>
      </c>
      <c r="F158" s="163">
        <v>142</v>
      </c>
      <c r="G158" s="163">
        <v>169</v>
      </c>
      <c r="H158" s="163">
        <v>20</v>
      </c>
      <c r="I158" s="178">
        <f t="shared" si="61"/>
        <v>-0.88165680473372787</v>
      </c>
      <c r="J158" s="181">
        <f t="shared" si="59"/>
        <v>-149</v>
      </c>
      <c r="K158" s="164">
        <f t="shared" si="60"/>
        <v>1.1014671542494602E-4</v>
      </c>
    </row>
    <row r="159" spans="2:11" x14ac:dyDescent="0.25">
      <c r="B159" s="162" t="s">
        <v>128</v>
      </c>
      <c r="C159" s="163">
        <v>100</v>
      </c>
      <c r="D159" s="163">
        <v>0</v>
      </c>
      <c r="E159" s="163">
        <v>139</v>
      </c>
      <c r="F159" s="163">
        <v>110</v>
      </c>
      <c r="G159" s="163">
        <v>345</v>
      </c>
      <c r="H159" s="163">
        <v>431</v>
      </c>
      <c r="I159" s="178">
        <f t="shared" si="61"/>
        <v>0.24927536231884062</v>
      </c>
      <c r="J159" s="181">
        <f t="shared" si="59"/>
        <v>86</v>
      </c>
      <c r="K159" s="164">
        <f t="shared" si="60"/>
        <v>2.3736617174075869E-3</v>
      </c>
    </row>
    <row r="160" spans="2:11" x14ac:dyDescent="0.25">
      <c r="B160" s="162" t="s">
        <v>131</v>
      </c>
      <c r="C160" s="163">
        <v>112</v>
      </c>
      <c r="D160" s="163">
        <v>0</v>
      </c>
      <c r="E160" s="163">
        <v>138</v>
      </c>
      <c r="F160" s="163">
        <v>31</v>
      </c>
      <c r="G160" s="163">
        <v>823</v>
      </c>
      <c r="H160" s="163">
        <v>822</v>
      </c>
      <c r="I160" s="178">
        <f t="shared" si="61"/>
        <v>-1.2150668286755595E-3</v>
      </c>
      <c r="J160" s="181">
        <f t="shared" si="59"/>
        <v>-1</v>
      </c>
      <c r="K160" s="164">
        <f t="shared" si="60"/>
        <v>4.5270300039652817E-3</v>
      </c>
    </row>
    <row r="161" spans="2:11" x14ac:dyDescent="0.25">
      <c r="B161" s="167" t="s">
        <v>145</v>
      </c>
      <c r="C161" s="168">
        <f t="shared" ref="C161:H161" si="62">IFERROR(C153-SUM(C154:C160),"nd")</f>
        <v>417</v>
      </c>
      <c r="D161" s="168">
        <f t="shared" si="62"/>
        <v>39</v>
      </c>
      <c r="E161" s="168">
        <f t="shared" si="62"/>
        <v>330</v>
      </c>
      <c r="F161" s="168">
        <f t="shared" si="62"/>
        <v>645</v>
      </c>
      <c r="G161" s="168">
        <f t="shared" si="62"/>
        <v>1427</v>
      </c>
      <c r="H161" s="168">
        <f t="shared" si="62"/>
        <v>1188</v>
      </c>
      <c r="I161" s="179">
        <f t="shared" si="61"/>
        <v>-0.16748423265592149</v>
      </c>
      <c r="J161" s="182">
        <f t="shared" si="59"/>
        <v>-239</v>
      </c>
      <c r="K161" s="169">
        <f t="shared" si="60"/>
        <v>6.5427148962417941E-3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FEB60-CA49-4A58-BB59-6B344F1FFD8C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301" t="s">
        <v>62</v>
      </c>
      <c r="D5" s="302"/>
      <c r="E5" s="302"/>
      <c r="F5" s="302"/>
      <c r="G5" s="302"/>
      <c r="H5" s="302"/>
      <c r="I5" s="302"/>
      <c r="J5" s="302"/>
      <c r="K5" s="301" t="s">
        <v>61</v>
      </c>
      <c r="L5" s="302"/>
      <c r="M5" s="302"/>
      <c r="N5" s="302"/>
      <c r="O5" s="302"/>
      <c r="P5" s="302"/>
      <c r="Q5" s="302"/>
      <c r="R5" s="302"/>
      <c r="S5" s="301" t="s">
        <v>137</v>
      </c>
      <c r="T5" s="302"/>
      <c r="U5" s="302"/>
      <c r="V5" s="302"/>
      <c r="W5" s="302"/>
      <c r="X5" s="302"/>
      <c r="Y5" s="302"/>
    </row>
    <row r="6" spans="1:25" s="145" customFormat="1" ht="72" customHeight="1" x14ac:dyDescent="0.25">
      <c r="B6" s="146"/>
      <c r="C6" s="171" t="s">
        <v>258</v>
      </c>
      <c r="D6" s="171" t="s">
        <v>259</v>
      </c>
      <c r="E6" s="171" t="s">
        <v>260</v>
      </c>
      <c r="F6" s="171" t="s">
        <v>261</v>
      </c>
      <c r="G6" s="171" t="s">
        <v>262</v>
      </c>
      <c r="H6" s="171" t="s">
        <v>263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258</v>
      </c>
      <c r="L6" s="171" t="s">
        <v>259</v>
      </c>
      <c r="M6" s="171" t="s">
        <v>260</v>
      </c>
      <c r="N6" s="171" t="s">
        <v>261</v>
      </c>
      <c r="O6" s="171" t="s">
        <v>262</v>
      </c>
      <c r="P6" s="171" t="s">
        <v>263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258</v>
      </c>
      <c r="T6" s="171" t="s">
        <v>260</v>
      </c>
      <c r="U6" s="171" t="s">
        <v>261</v>
      </c>
      <c r="V6" s="171" t="s">
        <v>262</v>
      </c>
      <c r="W6" s="171" t="s">
        <v>263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68</v>
      </c>
      <c r="C8" s="175">
        <f t="shared" ref="C8:H8" si="0">C9+C12</f>
        <v>123096</v>
      </c>
      <c r="D8" s="175">
        <f t="shared" si="0"/>
        <v>20052</v>
      </c>
      <c r="E8" s="175">
        <f t="shared" si="0"/>
        <v>88093</v>
      </c>
      <c r="F8" s="175">
        <f t="shared" si="0"/>
        <v>122086</v>
      </c>
      <c r="G8" s="175">
        <f t="shared" si="0"/>
        <v>119643</v>
      </c>
      <c r="H8" s="175">
        <f t="shared" si="0"/>
        <v>126360</v>
      </c>
      <c r="I8" s="176">
        <f>IFERROR(H8/G8-1,"-")</f>
        <v>5.6142022516987966E-2</v>
      </c>
      <c r="J8" s="176">
        <f t="shared" ref="J8:J20" si="1">H8/H$8</f>
        <v>1</v>
      </c>
      <c r="K8" s="175">
        <f t="shared" ref="K8:P8" si="2">K9+K12</f>
        <v>481940</v>
      </c>
      <c r="L8" s="175">
        <f t="shared" si="2"/>
        <v>59043</v>
      </c>
      <c r="M8" s="175">
        <f t="shared" si="2"/>
        <v>403574</v>
      </c>
      <c r="N8" s="175">
        <f t="shared" si="2"/>
        <v>528370</v>
      </c>
      <c r="O8" s="175">
        <f t="shared" si="2"/>
        <v>556467</v>
      </c>
      <c r="P8" s="175">
        <f t="shared" si="2"/>
        <v>548283</v>
      </c>
      <c r="Q8" s="176">
        <f>IFERROR(P8/O8-1,"-")</f>
        <v>-1.470707157836848E-2</v>
      </c>
      <c r="R8" s="176">
        <f t="shared" ref="R8:R20" si="3">P8/P$8</f>
        <v>1</v>
      </c>
      <c r="S8" s="175">
        <f>S9+S12</f>
        <v>605036</v>
      </c>
      <c r="T8" s="175">
        <f>T9+T12</f>
        <v>491667</v>
      </c>
      <c r="U8" s="175">
        <f>U9+U12</f>
        <v>650456</v>
      </c>
      <c r="V8" s="175">
        <f>V9+V12</f>
        <v>676110</v>
      </c>
      <c r="W8" s="175">
        <f>W9+W12</f>
        <v>674643</v>
      </c>
      <c r="X8" s="176">
        <f>IFERROR(W8/V8-1,"-")</f>
        <v>-2.1697652748813301E-3</v>
      </c>
      <c r="Y8" s="176">
        <f>W8/W$8</f>
        <v>1</v>
      </c>
    </row>
    <row r="9" spans="1:25" x14ac:dyDescent="0.25">
      <c r="A9" s="1"/>
      <c r="B9" s="158" t="s">
        <v>97</v>
      </c>
      <c r="C9" s="159">
        <v>25680</v>
      </c>
      <c r="D9" s="159">
        <v>9195</v>
      </c>
      <c r="E9" s="159">
        <v>17739</v>
      </c>
      <c r="F9" s="159">
        <v>26020</v>
      </c>
      <c r="G9" s="159">
        <v>24091</v>
      </c>
      <c r="H9" s="159">
        <v>24143</v>
      </c>
      <c r="I9" s="160">
        <f>IFERROR(H9/G9-1,"-")</f>
        <v>2.1584824208209508E-3</v>
      </c>
      <c r="J9" s="160">
        <f t="shared" si="1"/>
        <v>0.19106521050965494</v>
      </c>
      <c r="K9" s="159">
        <v>77940</v>
      </c>
      <c r="L9" s="159">
        <v>29436</v>
      </c>
      <c r="M9" s="159">
        <v>71150</v>
      </c>
      <c r="N9" s="159">
        <v>80141</v>
      </c>
      <c r="O9" s="159">
        <v>75119</v>
      </c>
      <c r="P9" s="159">
        <v>73711</v>
      </c>
      <c r="Q9" s="160">
        <f>IFERROR(P9/O9-1,"-")</f>
        <v>-1.8743593498316002E-2</v>
      </c>
      <c r="R9" s="160">
        <f t="shared" si="3"/>
        <v>0.13443969628823071</v>
      </c>
      <c r="S9" s="159">
        <v>103620</v>
      </c>
      <c r="T9" s="159">
        <v>88889</v>
      </c>
      <c r="U9" s="159">
        <v>106161</v>
      </c>
      <c r="V9" s="159">
        <v>99210</v>
      </c>
      <c r="W9" s="159">
        <v>97854</v>
      </c>
      <c r="X9" s="160">
        <f>IFERROR(W9/V9-1,"-")</f>
        <v>-1.3667977018445687E-2</v>
      </c>
      <c r="Y9" s="160">
        <f>W9/W$8</f>
        <v>0.14504560189611396</v>
      </c>
    </row>
    <row r="10" spans="1:25" x14ac:dyDescent="0.25">
      <c r="A10" s="161"/>
      <c r="B10" s="162" t="s">
        <v>103</v>
      </c>
      <c r="C10" s="163">
        <v>12078</v>
      </c>
      <c r="D10" s="163">
        <v>6797</v>
      </c>
      <c r="E10" s="163">
        <v>9622</v>
      </c>
      <c r="F10" s="163">
        <v>14190</v>
      </c>
      <c r="G10" s="163">
        <v>12399</v>
      </c>
      <c r="H10" s="163">
        <v>11607</v>
      </c>
      <c r="I10" s="164">
        <f>IFERROR(H10/G10-1,"-")</f>
        <v>-6.3876119041858193E-2</v>
      </c>
      <c r="J10" s="164">
        <f t="shared" si="1"/>
        <v>9.1856600189933524E-2</v>
      </c>
      <c r="K10" s="163">
        <v>22575</v>
      </c>
      <c r="L10" s="163">
        <v>20487</v>
      </c>
      <c r="M10" s="163">
        <v>26177</v>
      </c>
      <c r="N10" s="163">
        <v>25555</v>
      </c>
      <c r="O10" s="163">
        <v>21986</v>
      </c>
      <c r="P10" s="163">
        <v>19918</v>
      </c>
      <c r="Q10" s="164">
        <f>IFERROR(P10/O10-1,"-")</f>
        <v>-9.405985627217317E-2</v>
      </c>
      <c r="R10" s="164">
        <f t="shared" si="3"/>
        <v>3.6327954724111454E-2</v>
      </c>
      <c r="S10" s="163">
        <v>34653</v>
      </c>
      <c r="T10" s="163">
        <v>35799</v>
      </c>
      <c r="U10" s="163">
        <v>39745</v>
      </c>
      <c r="V10" s="163">
        <v>34385</v>
      </c>
      <c r="W10" s="163">
        <v>31525</v>
      </c>
      <c r="X10" s="164">
        <f>IFERROR(W10/V10-1,"-")</f>
        <v>-8.317580340264652E-2</v>
      </c>
      <c r="Y10" s="164">
        <f>W10/W$8</f>
        <v>4.6728417844697119E-2</v>
      </c>
    </row>
    <row r="11" spans="1:25" x14ac:dyDescent="0.25">
      <c r="A11" s="161"/>
      <c r="B11" s="162" t="s">
        <v>100</v>
      </c>
      <c r="C11" s="163">
        <v>13602</v>
      </c>
      <c r="D11" s="163">
        <v>2398</v>
      </c>
      <c r="E11" s="163">
        <v>8117</v>
      </c>
      <c r="F11" s="163">
        <v>11830</v>
      </c>
      <c r="G11" s="163">
        <v>11692</v>
      </c>
      <c r="H11" s="163">
        <v>12536</v>
      </c>
      <c r="I11" s="164">
        <f>IFERROR(H11/G11-1,"-")</f>
        <v>7.2186110160793682E-2</v>
      </c>
      <c r="J11" s="164">
        <f t="shared" si="1"/>
        <v>9.9208610319721433E-2</v>
      </c>
      <c r="K11" s="163">
        <v>55365</v>
      </c>
      <c r="L11" s="163">
        <v>8949</v>
      </c>
      <c r="M11" s="163">
        <v>44973</v>
      </c>
      <c r="N11" s="163">
        <v>54586</v>
      </c>
      <c r="O11" s="163">
        <v>53133</v>
      </c>
      <c r="P11" s="163">
        <v>53793</v>
      </c>
      <c r="Q11" s="164">
        <f>IFERROR(P11/O11-1,"-")</f>
        <v>1.2421658856078155E-2</v>
      </c>
      <c r="R11" s="164">
        <f t="shared" si="3"/>
        <v>9.8111741564119254E-2</v>
      </c>
      <c r="S11" s="163">
        <v>68967</v>
      </c>
      <c r="T11" s="163">
        <v>53090</v>
      </c>
      <c r="U11" s="163">
        <v>66416</v>
      </c>
      <c r="V11" s="163">
        <v>64825</v>
      </c>
      <c r="W11" s="163">
        <v>66329</v>
      </c>
      <c r="X11" s="164">
        <f>IFERROR(W11/V11-1,"-")</f>
        <v>2.3200925568839237E-2</v>
      </c>
      <c r="Y11" s="164">
        <f>W11/W$8</f>
        <v>9.8317184051416817E-2</v>
      </c>
    </row>
    <row r="12" spans="1:25" x14ac:dyDescent="0.25">
      <c r="A12" s="1"/>
      <c r="B12" s="158" t="s">
        <v>107</v>
      </c>
      <c r="C12" s="159">
        <v>97416</v>
      </c>
      <c r="D12" s="159">
        <v>10857</v>
      </c>
      <c r="E12" s="159">
        <v>70354</v>
      </c>
      <c r="F12" s="159">
        <v>96066</v>
      </c>
      <c r="G12" s="159">
        <v>95552</v>
      </c>
      <c r="H12" s="159">
        <v>102217</v>
      </c>
      <c r="I12" s="160">
        <f>IFERROR(H12/G12-1,"-")</f>
        <v>6.9752595445411902E-2</v>
      </c>
      <c r="J12" s="160">
        <f t="shared" si="1"/>
        <v>0.80893478949034503</v>
      </c>
      <c r="K12" s="159">
        <v>404000</v>
      </c>
      <c r="L12" s="159">
        <v>29607</v>
      </c>
      <c r="M12" s="159">
        <v>332424</v>
      </c>
      <c r="N12" s="159">
        <v>448229</v>
      </c>
      <c r="O12" s="159">
        <v>481348</v>
      </c>
      <c r="P12" s="159">
        <v>474572</v>
      </c>
      <c r="Q12" s="160">
        <f>IFERROR(P12/O12-1,"-")</f>
        <v>-1.4077133383747276E-2</v>
      </c>
      <c r="R12" s="160">
        <f t="shared" si="3"/>
        <v>0.86556030371176929</v>
      </c>
      <c r="S12" s="159">
        <v>501416</v>
      </c>
      <c r="T12" s="159">
        <v>402778</v>
      </c>
      <c r="U12" s="159">
        <v>544295</v>
      </c>
      <c r="V12" s="159">
        <v>576900</v>
      </c>
      <c r="W12" s="159">
        <v>576789</v>
      </c>
      <c r="X12" s="160">
        <f>IFERROR(W12/V12-1,"-")</f>
        <v>-1.9240769630790577E-4</v>
      </c>
      <c r="Y12" s="160">
        <f>W12/W$8</f>
        <v>0.85495439810388607</v>
      </c>
    </row>
    <row r="13" spans="1:25" s="56" customFormat="1" x14ac:dyDescent="0.25">
      <c r="B13" s="162" t="s">
        <v>110</v>
      </c>
      <c r="C13" s="163">
        <v>31403</v>
      </c>
      <c r="D13" s="163">
        <v>942</v>
      </c>
      <c r="E13" s="163">
        <v>19651</v>
      </c>
      <c r="F13" s="163">
        <v>30941</v>
      </c>
      <c r="G13" s="163">
        <v>30007</v>
      </c>
      <c r="H13" s="163">
        <v>32723</v>
      </c>
      <c r="I13" s="164">
        <f t="shared" ref="I13:I20" si="4">IFERROR(H13/G13-1,"-")</f>
        <v>9.0512213816775988E-2</v>
      </c>
      <c r="J13" s="164">
        <f t="shared" si="1"/>
        <v>0.25896644507755617</v>
      </c>
      <c r="K13" s="163">
        <v>164855</v>
      </c>
      <c r="L13" s="163">
        <v>1385</v>
      </c>
      <c r="M13" s="163">
        <v>127345</v>
      </c>
      <c r="N13" s="163">
        <v>177585</v>
      </c>
      <c r="O13" s="163">
        <v>193426</v>
      </c>
      <c r="P13" s="163">
        <v>195670</v>
      </c>
      <c r="Q13" s="164">
        <f t="shared" ref="Q13:Q20" si="5">IFERROR(P13/O13-1,"-")</f>
        <v>1.1601335911407995E-2</v>
      </c>
      <c r="R13" s="164">
        <f t="shared" si="3"/>
        <v>0.35687774379289527</v>
      </c>
      <c r="S13" s="163">
        <v>196258</v>
      </c>
      <c r="T13" s="163">
        <v>146996</v>
      </c>
      <c r="U13" s="163">
        <v>208526</v>
      </c>
      <c r="V13" s="163">
        <v>223433</v>
      </c>
      <c r="W13" s="163">
        <v>228393</v>
      </c>
      <c r="X13" s="164">
        <f t="shared" ref="X13:X20" si="6">IFERROR(W13/V13-1,"-")</f>
        <v>2.2199048484333073E-2</v>
      </c>
      <c r="Y13" s="164">
        <f t="shared" ref="Y13:Y20" si="7">W13/W$8</f>
        <v>0.33853904954175762</v>
      </c>
    </row>
    <row r="14" spans="1:25" s="56" customFormat="1" x14ac:dyDescent="0.25">
      <c r="B14" s="162" t="s">
        <v>113</v>
      </c>
      <c r="C14" s="163">
        <v>14951</v>
      </c>
      <c r="D14" s="163">
        <v>1960</v>
      </c>
      <c r="E14" s="163">
        <v>9617</v>
      </c>
      <c r="F14" s="163">
        <v>14281</v>
      </c>
      <c r="G14" s="163">
        <v>14343</v>
      </c>
      <c r="H14" s="163">
        <v>14297</v>
      </c>
      <c r="I14" s="164">
        <f t="shared" si="4"/>
        <v>-3.2071393711218255E-3</v>
      </c>
      <c r="J14" s="164">
        <f t="shared" si="1"/>
        <v>0.11314498258942704</v>
      </c>
      <c r="K14" s="163">
        <v>55236</v>
      </c>
      <c r="L14" s="163">
        <v>4442</v>
      </c>
      <c r="M14" s="163">
        <v>37414</v>
      </c>
      <c r="N14" s="163">
        <v>54071</v>
      </c>
      <c r="O14" s="163">
        <v>60496</v>
      </c>
      <c r="P14" s="163">
        <v>55937</v>
      </c>
      <c r="Q14" s="164">
        <f t="shared" si="5"/>
        <v>-7.5360354403596896E-2</v>
      </c>
      <c r="R14" s="164">
        <f t="shared" si="3"/>
        <v>0.1020221309068492</v>
      </c>
      <c r="S14" s="163">
        <v>70187</v>
      </c>
      <c r="T14" s="163">
        <v>47031</v>
      </c>
      <c r="U14" s="163">
        <v>68352</v>
      </c>
      <c r="V14" s="163">
        <v>74839</v>
      </c>
      <c r="W14" s="163">
        <v>70234</v>
      </c>
      <c r="X14" s="164">
        <f t="shared" si="6"/>
        <v>-6.153208888413797E-2</v>
      </c>
      <c r="Y14" s="164">
        <f t="shared" si="7"/>
        <v>0.10410543057587494</v>
      </c>
    </row>
    <row r="15" spans="1:25" x14ac:dyDescent="0.25">
      <c r="A15" s="1"/>
      <c r="B15" s="162" t="s">
        <v>116</v>
      </c>
      <c r="C15" s="163">
        <v>6492</v>
      </c>
      <c r="D15" s="163">
        <v>2516</v>
      </c>
      <c r="E15" s="163">
        <v>4696</v>
      </c>
      <c r="F15" s="163">
        <v>6152</v>
      </c>
      <c r="G15" s="163">
        <v>5588</v>
      </c>
      <c r="H15" s="163">
        <v>6228</v>
      </c>
      <c r="I15" s="164">
        <f t="shared" si="4"/>
        <v>0.1145311381531855</v>
      </c>
      <c r="J15" s="164">
        <f t="shared" si="1"/>
        <v>4.9287749287749288E-2</v>
      </c>
      <c r="K15" s="163">
        <v>20728</v>
      </c>
      <c r="L15" s="163">
        <v>7034</v>
      </c>
      <c r="M15" s="163">
        <v>20471</v>
      </c>
      <c r="N15" s="163">
        <v>26338</v>
      </c>
      <c r="O15" s="163">
        <v>25320</v>
      </c>
      <c r="P15" s="163">
        <v>25784</v>
      </c>
      <c r="Q15" s="164">
        <f t="shared" si="5"/>
        <v>1.8325434439178556E-2</v>
      </c>
      <c r="R15" s="164">
        <f t="shared" si="3"/>
        <v>4.7026809147830591E-2</v>
      </c>
      <c r="S15" s="163">
        <v>27220</v>
      </c>
      <c r="T15" s="163">
        <v>25167</v>
      </c>
      <c r="U15" s="163">
        <v>32490</v>
      </c>
      <c r="V15" s="163">
        <v>30908</v>
      </c>
      <c r="W15" s="163">
        <v>32012</v>
      </c>
      <c r="X15" s="164">
        <f t="shared" si="6"/>
        <v>3.5718907726155047E-2</v>
      </c>
      <c r="Y15" s="164">
        <f t="shared" si="7"/>
        <v>4.7450281111639785E-2</v>
      </c>
    </row>
    <row r="16" spans="1:25" x14ac:dyDescent="0.25">
      <c r="A16" s="1"/>
      <c r="B16" s="162" t="s">
        <v>123</v>
      </c>
      <c r="C16" s="163">
        <v>2802</v>
      </c>
      <c r="D16" s="163">
        <v>150</v>
      </c>
      <c r="E16" s="163">
        <v>3517</v>
      </c>
      <c r="F16" s="163">
        <v>3034</v>
      </c>
      <c r="G16" s="163">
        <v>2953</v>
      </c>
      <c r="H16" s="163">
        <v>3117</v>
      </c>
      <c r="I16" s="164">
        <f t="shared" si="4"/>
        <v>5.5536742295970276E-2</v>
      </c>
      <c r="J16" s="164">
        <f t="shared" si="1"/>
        <v>2.4667616334283E-2</v>
      </c>
      <c r="K16" s="163">
        <v>13168</v>
      </c>
      <c r="L16" s="163">
        <v>447</v>
      </c>
      <c r="M16" s="163">
        <v>17079</v>
      </c>
      <c r="N16" s="163">
        <v>15760</v>
      </c>
      <c r="O16" s="163">
        <v>18679</v>
      </c>
      <c r="P16" s="163">
        <v>17387</v>
      </c>
      <c r="Q16" s="164">
        <f t="shared" si="5"/>
        <v>-6.9168585042025832E-2</v>
      </c>
      <c r="R16" s="164">
        <f t="shared" si="3"/>
        <v>3.1711725514013751E-2</v>
      </c>
      <c r="S16" s="163">
        <v>15970</v>
      </c>
      <c r="T16" s="163">
        <v>20596</v>
      </c>
      <c r="U16" s="163">
        <v>18794</v>
      </c>
      <c r="V16" s="163">
        <v>21632</v>
      </c>
      <c r="W16" s="163">
        <v>20504</v>
      </c>
      <c r="X16" s="164">
        <f t="shared" si="6"/>
        <v>-5.2144970414201186E-2</v>
      </c>
      <c r="Y16" s="164">
        <f t="shared" si="7"/>
        <v>3.0392370483351937E-2</v>
      </c>
    </row>
    <row r="17" spans="1:25" x14ac:dyDescent="0.25">
      <c r="A17" s="56"/>
      <c r="B17" s="162" t="s">
        <v>119</v>
      </c>
      <c r="C17" s="163">
        <v>1927</v>
      </c>
      <c r="D17" s="163">
        <v>212</v>
      </c>
      <c r="E17" s="163">
        <v>1779</v>
      </c>
      <c r="F17" s="163">
        <v>2025</v>
      </c>
      <c r="G17" s="163">
        <v>2079</v>
      </c>
      <c r="H17" s="163">
        <v>2089</v>
      </c>
      <c r="I17" s="164">
        <f t="shared" si="4"/>
        <v>4.8100048100048198E-3</v>
      </c>
      <c r="J17" s="164">
        <f t="shared" si="1"/>
        <v>1.6532130421019309E-2</v>
      </c>
      <c r="K17" s="163">
        <v>20099</v>
      </c>
      <c r="L17" s="163">
        <v>1176</v>
      </c>
      <c r="M17" s="163">
        <v>20917</v>
      </c>
      <c r="N17" s="163">
        <v>20969</v>
      </c>
      <c r="O17" s="163">
        <v>21500</v>
      </c>
      <c r="P17" s="163">
        <v>19615</v>
      </c>
      <c r="Q17" s="164">
        <f t="shared" si="5"/>
        <v>-8.7674418604651194E-2</v>
      </c>
      <c r="R17" s="164">
        <f t="shared" si="3"/>
        <v>3.5775320409350643E-2</v>
      </c>
      <c r="S17" s="163">
        <v>22026</v>
      </c>
      <c r="T17" s="163">
        <v>22696</v>
      </c>
      <c r="U17" s="163">
        <v>22994</v>
      </c>
      <c r="V17" s="163">
        <v>23579</v>
      </c>
      <c r="W17" s="163">
        <v>21704</v>
      </c>
      <c r="X17" s="164">
        <f t="shared" si="6"/>
        <v>-7.9519911785911224E-2</v>
      </c>
      <c r="Y17" s="164">
        <f t="shared" si="7"/>
        <v>3.2171089005592589E-2</v>
      </c>
    </row>
    <row r="18" spans="1:25" x14ac:dyDescent="0.25">
      <c r="A18" s="56"/>
      <c r="B18" s="162" t="s">
        <v>128</v>
      </c>
      <c r="C18" s="163">
        <v>2754</v>
      </c>
      <c r="D18" s="163">
        <v>17</v>
      </c>
      <c r="E18" s="163">
        <v>1655</v>
      </c>
      <c r="F18" s="163">
        <v>2413</v>
      </c>
      <c r="G18" s="163">
        <v>1845</v>
      </c>
      <c r="H18" s="163">
        <v>1950</v>
      </c>
      <c r="I18" s="164">
        <f t="shared" si="4"/>
        <v>5.6910569105691033E-2</v>
      </c>
      <c r="J18" s="164">
        <f t="shared" si="1"/>
        <v>1.5432098765432098E-2</v>
      </c>
      <c r="K18" s="163">
        <v>12319</v>
      </c>
      <c r="L18" s="163">
        <v>112</v>
      </c>
      <c r="M18" s="163">
        <v>8846</v>
      </c>
      <c r="N18" s="163">
        <v>14619</v>
      </c>
      <c r="O18" s="163">
        <v>11814</v>
      </c>
      <c r="P18" s="163">
        <v>10608</v>
      </c>
      <c r="Q18" s="164">
        <f t="shared" si="5"/>
        <v>-0.10208227526663283</v>
      </c>
      <c r="R18" s="164">
        <f t="shared" si="3"/>
        <v>1.9347672643507095E-2</v>
      </c>
      <c r="S18" s="163">
        <v>15073</v>
      </c>
      <c r="T18" s="163">
        <v>10501</v>
      </c>
      <c r="U18" s="163">
        <v>17032</v>
      </c>
      <c r="V18" s="163">
        <v>13659</v>
      </c>
      <c r="W18" s="163">
        <v>12558</v>
      </c>
      <c r="X18" s="164">
        <f t="shared" si="6"/>
        <v>-8.0606193718427366E-2</v>
      </c>
      <c r="Y18" s="164">
        <f t="shared" si="7"/>
        <v>1.8614289335248422E-2</v>
      </c>
    </row>
    <row r="19" spans="1:25" x14ac:dyDescent="0.25">
      <c r="A19" s="56"/>
      <c r="B19" s="162" t="s">
        <v>131</v>
      </c>
      <c r="C19" s="163">
        <v>2844</v>
      </c>
      <c r="D19" s="163">
        <v>79</v>
      </c>
      <c r="E19" s="163">
        <v>989</v>
      </c>
      <c r="F19" s="163">
        <v>1539</v>
      </c>
      <c r="G19" s="163">
        <v>1108</v>
      </c>
      <c r="H19" s="163">
        <v>1160</v>
      </c>
      <c r="I19" s="164">
        <f t="shared" si="4"/>
        <v>4.6931407942238268E-2</v>
      </c>
      <c r="J19" s="164">
        <f t="shared" si="1"/>
        <v>9.1801202912314018E-3</v>
      </c>
      <c r="K19" s="163">
        <v>17826</v>
      </c>
      <c r="L19" s="163">
        <v>573</v>
      </c>
      <c r="M19" s="163">
        <v>6756</v>
      </c>
      <c r="N19" s="163">
        <v>12901</v>
      </c>
      <c r="O19" s="163">
        <v>12983</v>
      </c>
      <c r="P19" s="163">
        <v>10764</v>
      </c>
      <c r="Q19" s="164">
        <f t="shared" si="5"/>
        <v>-0.17091581298621272</v>
      </c>
      <c r="R19" s="164">
        <f t="shared" si="3"/>
        <v>1.9632197241205726E-2</v>
      </c>
      <c r="S19" s="163">
        <v>20670</v>
      </c>
      <c r="T19" s="163">
        <v>7745</v>
      </c>
      <c r="U19" s="163">
        <v>14440</v>
      </c>
      <c r="V19" s="163">
        <v>14091</v>
      </c>
      <c r="W19" s="163">
        <v>11924</v>
      </c>
      <c r="X19" s="164">
        <f t="shared" si="6"/>
        <v>-0.15378610460577669</v>
      </c>
      <c r="Y19" s="164">
        <f t="shared" si="7"/>
        <v>1.7674533049331274E-2</v>
      </c>
    </row>
    <row r="20" spans="1:25" x14ac:dyDescent="0.25">
      <c r="A20" s="56"/>
      <c r="B20" s="167" t="s">
        <v>145</v>
      </c>
      <c r="C20" s="168">
        <f t="shared" ref="C20" si="8">C12-SUM(C13:C19)</f>
        <v>34243</v>
      </c>
      <c r="D20" s="168">
        <f t="shared" ref="D20:H20" si="9">D12-SUM(D13:D19)</f>
        <v>4981</v>
      </c>
      <c r="E20" s="168">
        <f t="shared" si="9"/>
        <v>28450</v>
      </c>
      <c r="F20" s="168">
        <f t="shared" si="9"/>
        <v>35681</v>
      </c>
      <c r="G20" s="168">
        <f t="shared" si="9"/>
        <v>37629</v>
      </c>
      <c r="H20" s="168">
        <f t="shared" si="9"/>
        <v>40653</v>
      </c>
      <c r="I20" s="169">
        <f t="shared" si="4"/>
        <v>8.0363549390098044E-2</v>
      </c>
      <c r="J20" s="169">
        <f t="shared" si="1"/>
        <v>0.32172364672364673</v>
      </c>
      <c r="K20" s="168">
        <f t="shared" ref="K20:P20" si="10">K12-SUM(K13:K19)</f>
        <v>99769</v>
      </c>
      <c r="L20" s="168">
        <f t="shared" si="10"/>
        <v>14438</v>
      </c>
      <c r="M20" s="168">
        <f t="shared" si="10"/>
        <v>93596</v>
      </c>
      <c r="N20" s="168">
        <f t="shared" si="10"/>
        <v>125986</v>
      </c>
      <c r="O20" s="168">
        <f t="shared" si="10"/>
        <v>137130</v>
      </c>
      <c r="P20" s="168">
        <f t="shared" si="10"/>
        <v>138807</v>
      </c>
      <c r="Q20" s="169">
        <f t="shared" si="5"/>
        <v>1.2229271494202498E-2</v>
      </c>
      <c r="R20" s="169">
        <f t="shared" si="3"/>
        <v>0.25316670405611702</v>
      </c>
      <c r="S20" s="168">
        <f>S12-SUM(S13:S19)</f>
        <v>134012</v>
      </c>
      <c r="T20" s="168">
        <f>T12-SUM(T13:T19)</f>
        <v>122046</v>
      </c>
      <c r="U20" s="168">
        <f>U12-SUM(U13:U19)</f>
        <v>161667</v>
      </c>
      <c r="V20" s="168">
        <f>V12-SUM(V13:V19)</f>
        <v>174759</v>
      </c>
      <c r="W20" s="168">
        <f>W12-SUM(W13:W19)</f>
        <v>179460</v>
      </c>
      <c r="X20" s="169">
        <f t="shared" si="6"/>
        <v>2.6899902150962163E-2</v>
      </c>
      <c r="Y20" s="169">
        <f t="shared" si="7"/>
        <v>0.26600735500108946</v>
      </c>
    </row>
    <row r="21" spans="1:25" x14ac:dyDescent="0.25">
      <c r="A21" s="56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6"/>
      <c r="B22" s="155" t="s">
        <v>68</v>
      </c>
      <c r="C22" s="175">
        <f t="shared" ref="C22:H22" si="11">C23+C26</f>
        <v>29115</v>
      </c>
      <c r="D22" s="175">
        <f t="shared" si="11"/>
        <v>1135</v>
      </c>
      <c r="E22" s="175">
        <f t="shared" si="11"/>
        <v>21212</v>
      </c>
      <c r="F22" s="175">
        <f t="shared" si="11"/>
        <v>27415</v>
      </c>
      <c r="G22" s="175">
        <f t="shared" si="11"/>
        <v>24097</v>
      </c>
      <c r="H22" s="175">
        <f t="shared" si="11"/>
        <v>24682</v>
      </c>
      <c r="I22" s="176">
        <f>IFERROR(H22/G22-1,"-")</f>
        <v>2.427688093953595E-2</v>
      </c>
      <c r="J22" s="176">
        <f t="shared" ref="J22:J34" si="12">H22/H$8</f>
        <v>0.19533080088635643</v>
      </c>
      <c r="K22" s="175">
        <f t="shared" ref="K22:P22" si="13">K23+K26</f>
        <v>202911</v>
      </c>
      <c r="L22" s="175">
        <f t="shared" si="13"/>
        <v>26507</v>
      </c>
      <c r="M22" s="175">
        <f t="shared" si="13"/>
        <v>178652</v>
      </c>
      <c r="N22" s="175">
        <f t="shared" si="13"/>
        <v>209225</v>
      </c>
      <c r="O22" s="175">
        <f t="shared" si="13"/>
        <v>222997</v>
      </c>
      <c r="P22" s="175">
        <f t="shared" si="13"/>
        <v>212170</v>
      </c>
      <c r="Q22" s="176">
        <f>IFERROR(P22/O22-1,"-")</f>
        <v>-4.855222267564141E-2</v>
      </c>
      <c r="R22" s="176">
        <f t="shared" ref="R22:R34" si="14">P22/P$8</f>
        <v>0.3869716916264046</v>
      </c>
      <c r="S22" s="175">
        <f>S23+S26</f>
        <v>232026</v>
      </c>
      <c r="T22" s="175">
        <f>T23+T26</f>
        <v>199864</v>
      </c>
      <c r="U22" s="175">
        <f>U23+U26</f>
        <v>236640</v>
      </c>
      <c r="V22" s="175">
        <f>V23+V26</f>
        <v>247094</v>
      </c>
      <c r="W22" s="175">
        <f>W23+W26</f>
        <v>236852</v>
      </c>
      <c r="X22" s="176">
        <f>IFERROR(W22/V22-1,"-")</f>
        <v>-4.1449812621917159E-2</v>
      </c>
      <c r="Y22" s="176">
        <f>W22/W$8</f>
        <v>0.35107753285811905</v>
      </c>
    </row>
    <row r="23" spans="1:25" x14ac:dyDescent="0.25">
      <c r="A23" s="56"/>
      <c r="B23" s="158" t="s">
        <v>97</v>
      </c>
      <c r="C23" s="159">
        <v>1215</v>
      </c>
      <c r="D23" s="159">
        <v>53</v>
      </c>
      <c r="E23" s="159">
        <v>1050</v>
      </c>
      <c r="F23" s="159">
        <v>1002</v>
      </c>
      <c r="G23" s="159">
        <v>612</v>
      </c>
      <c r="H23" s="159">
        <v>661</v>
      </c>
      <c r="I23" s="160">
        <f>IFERROR(H23/G23-1,"-")</f>
        <v>8.0065359477124121E-2</v>
      </c>
      <c r="J23" s="160">
        <f t="shared" si="12"/>
        <v>5.2310857866413422E-3</v>
      </c>
      <c r="K23" s="159">
        <v>13109</v>
      </c>
      <c r="L23" s="159">
        <v>11793</v>
      </c>
      <c r="M23" s="159">
        <v>15538</v>
      </c>
      <c r="N23" s="159">
        <v>11354</v>
      </c>
      <c r="O23" s="159">
        <v>10725</v>
      </c>
      <c r="P23" s="159">
        <v>8978</v>
      </c>
      <c r="Q23" s="160">
        <f>IFERROR(P23/O23-1,"-")</f>
        <v>-0.16289044289044285</v>
      </c>
      <c r="R23" s="160">
        <f t="shared" si="14"/>
        <v>1.6374755372681626E-2</v>
      </c>
      <c r="S23" s="159">
        <v>14324</v>
      </c>
      <c r="T23" s="159">
        <v>16588</v>
      </c>
      <c r="U23" s="159">
        <v>12356</v>
      </c>
      <c r="V23" s="159">
        <v>11337</v>
      </c>
      <c r="W23" s="159">
        <v>9639</v>
      </c>
      <c r="X23" s="160">
        <f>IFERROR(W23/V23-1,"-")</f>
        <v>-0.14977507277057422</v>
      </c>
      <c r="Y23" s="160">
        <f>W23/W$8</f>
        <v>1.4287556529898035E-2</v>
      </c>
    </row>
    <row r="24" spans="1:25" x14ac:dyDescent="0.25">
      <c r="A24" s="56"/>
      <c r="B24" s="162" t="s">
        <v>103</v>
      </c>
      <c r="C24" s="163">
        <v>758</v>
      </c>
      <c r="D24" s="163">
        <v>5</v>
      </c>
      <c r="E24" s="163">
        <v>516</v>
      </c>
      <c r="F24" s="163">
        <v>411</v>
      </c>
      <c r="G24" s="163">
        <v>115</v>
      </c>
      <c r="H24" s="163">
        <v>173</v>
      </c>
      <c r="I24" s="164">
        <f>IFERROR(H24/G24-1,"-")</f>
        <v>0.5043478260869565</v>
      </c>
      <c r="J24" s="164">
        <f t="shared" si="12"/>
        <v>1.3691041468819247E-3</v>
      </c>
      <c r="K24" s="163">
        <v>4923</v>
      </c>
      <c r="L24" s="163">
        <v>8356</v>
      </c>
      <c r="M24" s="163">
        <v>6771</v>
      </c>
      <c r="N24" s="163">
        <v>3922</v>
      </c>
      <c r="O24" s="163">
        <v>3167</v>
      </c>
      <c r="P24" s="163">
        <v>3193</v>
      </c>
      <c r="Q24" s="164">
        <f>IFERROR(P24/O24-1,"-")</f>
        <v>8.2096621408271897E-3</v>
      </c>
      <c r="R24" s="164">
        <f t="shared" si="14"/>
        <v>5.8236348746906249E-3</v>
      </c>
      <c r="S24" s="163">
        <v>5681</v>
      </c>
      <c r="T24" s="163">
        <v>7287</v>
      </c>
      <c r="U24" s="163">
        <v>4333</v>
      </c>
      <c r="V24" s="163">
        <v>3282</v>
      </c>
      <c r="W24" s="163">
        <v>3366</v>
      </c>
      <c r="X24" s="164">
        <f>IFERROR(W24/V24-1,"-")</f>
        <v>2.5594149908592323E-2</v>
      </c>
      <c r="Y24" s="164">
        <f>W24/W$8</f>
        <v>4.9893054548850284E-3</v>
      </c>
    </row>
    <row r="25" spans="1:25" x14ac:dyDescent="0.25">
      <c r="A25" s="56"/>
      <c r="B25" s="162" t="s">
        <v>100</v>
      </c>
      <c r="C25" s="163">
        <v>457</v>
      </c>
      <c r="D25" s="163">
        <v>48</v>
      </c>
      <c r="E25" s="163">
        <v>534</v>
      </c>
      <c r="F25" s="163">
        <v>591</v>
      </c>
      <c r="G25" s="163">
        <v>497</v>
      </c>
      <c r="H25" s="163">
        <v>488</v>
      </c>
      <c r="I25" s="164">
        <f>IFERROR(H25/G25-1,"-")</f>
        <v>-1.810865191146882E-2</v>
      </c>
      <c r="J25" s="164">
        <f t="shared" si="12"/>
        <v>3.8619816397594173E-3</v>
      </c>
      <c r="K25" s="163">
        <v>8186</v>
      </c>
      <c r="L25" s="163">
        <v>3437</v>
      </c>
      <c r="M25" s="163">
        <v>8767</v>
      </c>
      <c r="N25" s="163">
        <v>7432</v>
      </c>
      <c r="O25" s="163">
        <v>7558</v>
      </c>
      <c r="P25" s="163">
        <v>5785</v>
      </c>
      <c r="Q25" s="164">
        <f>IFERROR(P25/O25-1,"-")</f>
        <v>-0.23458586927758662</v>
      </c>
      <c r="R25" s="164">
        <f t="shared" si="14"/>
        <v>1.0551120497991002E-2</v>
      </c>
      <c r="S25" s="163">
        <v>8643</v>
      </c>
      <c r="T25" s="163">
        <v>9301</v>
      </c>
      <c r="U25" s="163">
        <v>8023</v>
      </c>
      <c r="V25" s="163">
        <v>8055</v>
      </c>
      <c r="W25" s="163">
        <v>6273</v>
      </c>
      <c r="X25" s="164">
        <f>IFERROR(W25/V25-1,"-")</f>
        <v>-0.2212290502793296</v>
      </c>
      <c r="Y25" s="164">
        <f>W25/W$8</f>
        <v>9.2982510750130067E-3</v>
      </c>
    </row>
    <row r="26" spans="1:25" x14ac:dyDescent="0.25">
      <c r="A26" s="56"/>
      <c r="B26" s="158" t="s">
        <v>107</v>
      </c>
      <c r="C26" s="159">
        <v>27900</v>
      </c>
      <c r="D26" s="159">
        <v>1082</v>
      </c>
      <c r="E26" s="159">
        <v>20162</v>
      </c>
      <c r="F26" s="159">
        <v>26413</v>
      </c>
      <c r="G26" s="159">
        <v>23485</v>
      </c>
      <c r="H26" s="159">
        <v>24021</v>
      </c>
      <c r="I26" s="160">
        <f>IFERROR(H26/G26-1,"-")</f>
        <v>2.2823078560783472E-2</v>
      </c>
      <c r="J26" s="160">
        <f t="shared" si="12"/>
        <v>0.1900997150997151</v>
      </c>
      <c r="K26" s="159">
        <v>189802</v>
      </c>
      <c r="L26" s="159">
        <v>14714</v>
      </c>
      <c r="M26" s="159">
        <v>163114</v>
      </c>
      <c r="N26" s="159">
        <v>197871</v>
      </c>
      <c r="O26" s="159">
        <v>212272</v>
      </c>
      <c r="P26" s="159">
        <v>203192</v>
      </c>
      <c r="Q26" s="160">
        <f>IFERROR(P26/O26-1,"-")</f>
        <v>-4.2775307153086639E-2</v>
      </c>
      <c r="R26" s="160">
        <f t="shared" si="14"/>
        <v>0.37059693625372297</v>
      </c>
      <c r="S26" s="159">
        <v>217702</v>
      </c>
      <c r="T26" s="159">
        <v>183276</v>
      </c>
      <c r="U26" s="159">
        <v>224284</v>
      </c>
      <c r="V26" s="159">
        <v>235757</v>
      </c>
      <c r="W26" s="159">
        <v>227213</v>
      </c>
      <c r="X26" s="160">
        <f>IFERROR(W26/V26-1,"-")</f>
        <v>-3.6240705472159851E-2</v>
      </c>
      <c r="Y26" s="160">
        <f>W26/W$8</f>
        <v>0.336789976328221</v>
      </c>
    </row>
    <row r="27" spans="1:25" s="56" customFormat="1" x14ac:dyDescent="0.25">
      <c r="B27" s="162" t="s">
        <v>110</v>
      </c>
      <c r="C27" s="163">
        <v>10854</v>
      </c>
      <c r="D27" s="163">
        <v>0</v>
      </c>
      <c r="E27" s="163">
        <v>6692</v>
      </c>
      <c r="F27" s="163">
        <v>10061</v>
      </c>
      <c r="G27" s="163">
        <v>9428</v>
      </c>
      <c r="H27" s="163">
        <v>9479</v>
      </c>
      <c r="I27" s="164">
        <f t="shared" ref="I27:I34" si="15">IFERROR(H27/G27-1,"-")</f>
        <v>5.4094187526516624E-3</v>
      </c>
      <c r="J27" s="164">
        <f t="shared" si="12"/>
        <v>7.5015827793605577E-2</v>
      </c>
      <c r="K27" s="163">
        <v>83349</v>
      </c>
      <c r="L27" s="163">
        <v>710</v>
      </c>
      <c r="M27" s="163">
        <v>71789</v>
      </c>
      <c r="N27" s="163">
        <v>89958</v>
      </c>
      <c r="O27" s="163">
        <v>96523</v>
      </c>
      <c r="P27" s="163">
        <v>95920</v>
      </c>
      <c r="Q27" s="164">
        <f t="shared" ref="Q27:Q34" si="16">IFERROR(P27/O27-1,"-")</f>
        <v>-6.2472156895247988E-3</v>
      </c>
      <c r="R27" s="164">
        <f t="shared" si="14"/>
        <v>0.17494615007213429</v>
      </c>
      <c r="S27" s="163">
        <v>94203</v>
      </c>
      <c r="T27" s="163">
        <v>78481</v>
      </c>
      <c r="U27" s="163">
        <v>100019</v>
      </c>
      <c r="V27" s="163">
        <v>105951</v>
      </c>
      <c r="W27" s="163">
        <v>105399</v>
      </c>
      <c r="X27" s="164">
        <f t="shared" ref="X27:X34" si="17">IFERROR(W27/V27-1,"-")</f>
        <v>-5.2099555454879765E-3</v>
      </c>
      <c r="Y27" s="164">
        <f t="shared" ref="Y27:Y34" si="18">W27/W$8</f>
        <v>0.15622929460470203</v>
      </c>
    </row>
    <row r="28" spans="1:25" s="56" customFormat="1" x14ac:dyDescent="0.25">
      <c r="B28" s="162" t="s">
        <v>113</v>
      </c>
      <c r="C28" s="163">
        <v>4526</v>
      </c>
      <c r="D28" s="163">
        <v>10</v>
      </c>
      <c r="E28" s="163">
        <v>3383</v>
      </c>
      <c r="F28" s="163">
        <v>4661</v>
      </c>
      <c r="G28" s="163">
        <v>4219</v>
      </c>
      <c r="H28" s="163">
        <v>4385</v>
      </c>
      <c r="I28" s="164">
        <f t="shared" si="15"/>
        <v>3.9345816544204881E-2</v>
      </c>
      <c r="J28" s="164">
        <f t="shared" si="12"/>
        <v>3.4702437480215259E-2</v>
      </c>
      <c r="K28" s="163">
        <v>22267</v>
      </c>
      <c r="L28" s="163">
        <v>2481</v>
      </c>
      <c r="M28" s="163">
        <v>16029</v>
      </c>
      <c r="N28" s="163">
        <v>21260</v>
      </c>
      <c r="O28" s="163">
        <v>23193</v>
      </c>
      <c r="P28" s="163">
        <v>20561</v>
      </c>
      <c r="Q28" s="164">
        <f t="shared" si="16"/>
        <v>-0.11348251627646277</v>
      </c>
      <c r="R28" s="164">
        <f t="shared" si="14"/>
        <v>3.7500706751805182E-2</v>
      </c>
      <c r="S28" s="163">
        <v>26793</v>
      </c>
      <c r="T28" s="163">
        <v>19412</v>
      </c>
      <c r="U28" s="163">
        <v>25921</v>
      </c>
      <c r="V28" s="163">
        <v>27412</v>
      </c>
      <c r="W28" s="163">
        <v>24946</v>
      </c>
      <c r="X28" s="164">
        <f t="shared" si="17"/>
        <v>-8.9960601196556245E-2</v>
      </c>
      <c r="Y28" s="164">
        <f t="shared" si="18"/>
        <v>3.6976593546512747E-2</v>
      </c>
    </row>
    <row r="29" spans="1:25" x14ac:dyDescent="0.25">
      <c r="A29" s="56"/>
      <c r="B29" s="162" t="s">
        <v>116</v>
      </c>
      <c r="C29" s="163">
        <v>1718</v>
      </c>
      <c r="D29" s="163">
        <v>897</v>
      </c>
      <c r="E29" s="163">
        <v>717</v>
      </c>
      <c r="F29" s="163">
        <v>758</v>
      </c>
      <c r="G29" s="163">
        <v>665</v>
      </c>
      <c r="H29" s="163">
        <v>654</v>
      </c>
      <c r="I29" s="164">
        <f t="shared" si="15"/>
        <v>-1.6541353383458635E-2</v>
      </c>
      <c r="J29" s="164">
        <f t="shared" si="12"/>
        <v>5.1756885090218424E-3</v>
      </c>
      <c r="K29" s="163">
        <v>7536</v>
      </c>
      <c r="L29" s="163">
        <v>3155</v>
      </c>
      <c r="M29" s="163">
        <v>7578</v>
      </c>
      <c r="N29" s="163">
        <v>7651</v>
      </c>
      <c r="O29" s="163">
        <v>6445</v>
      </c>
      <c r="P29" s="163">
        <v>6721</v>
      </c>
      <c r="Q29" s="164">
        <f t="shared" si="16"/>
        <v>4.2823894491854197E-2</v>
      </c>
      <c r="R29" s="164">
        <f t="shared" si="14"/>
        <v>1.2258268084182804E-2</v>
      </c>
      <c r="S29" s="163">
        <v>9254</v>
      </c>
      <c r="T29" s="163">
        <v>8295</v>
      </c>
      <c r="U29" s="163">
        <v>8409</v>
      </c>
      <c r="V29" s="163">
        <v>7110</v>
      </c>
      <c r="W29" s="163">
        <v>7375</v>
      </c>
      <c r="X29" s="164">
        <f t="shared" si="17"/>
        <v>3.7271448663853679E-2</v>
      </c>
      <c r="Y29" s="164">
        <f t="shared" si="18"/>
        <v>1.0931707584604005E-2</v>
      </c>
    </row>
    <row r="30" spans="1:25" x14ac:dyDescent="0.25">
      <c r="A30" s="56"/>
      <c r="B30" s="162" t="s">
        <v>123</v>
      </c>
      <c r="C30" s="163">
        <v>1333</v>
      </c>
      <c r="D30" s="163">
        <v>4</v>
      </c>
      <c r="E30" s="163">
        <v>1288</v>
      </c>
      <c r="F30" s="163">
        <v>1002</v>
      </c>
      <c r="G30" s="163">
        <v>566</v>
      </c>
      <c r="H30" s="163">
        <v>597</v>
      </c>
      <c r="I30" s="164">
        <f t="shared" si="15"/>
        <v>5.4770318021201359E-2</v>
      </c>
      <c r="J30" s="164">
        <f t="shared" si="12"/>
        <v>4.7245963912630577E-3</v>
      </c>
      <c r="K30" s="163">
        <v>7004</v>
      </c>
      <c r="L30" s="163">
        <v>195</v>
      </c>
      <c r="M30" s="163">
        <v>9609</v>
      </c>
      <c r="N30" s="163">
        <v>7602</v>
      </c>
      <c r="O30" s="163">
        <v>8684</v>
      </c>
      <c r="P30" s="163">
        <v>7769</v>
      </c>
      <c r="Q30" s="164">
        <f t="shared" si="16"/>
        <v>-0.10536619069553199</v>
      </c>
      <c r="R30" s="164">
        <f t="shared" si="14"/>
        <v>1.4169689740517214E-2</v>
      </c>
      <c r="S30" s="163">
        <v>8337</v>
      </c>
      <c r="T30" s="163">
        <v>10897</v>
      </c>
      <c r="U30" s="163">
        <v>8604</v>
      </c>
      <c r="V30" s="163">
        <v>9250</v>
      </c>
      <c r="W30" s="163">
        <v>8366</v>
      </c>
      <c r="X30" s="164">
        <f t="shared" si="17"/>
        <v>-9.5567567567567568E-2</v>
      </c>
      <c r="Y30" s="164">
        <f t="shared" si="18"/>
        <v>1.2400632630887743E-2</v>
      </c>
    </row>
    <row r="31" spans="1:25" x14ac:dyDescent="0.25">
      <c r="A31" s="56"/>
      <c r="B31" s="162" t="s">
        <v>119</v>
      </c>
      <c r="C31" s="163">
        <v>826</v>
      </c>
      <c r="D31" s="163">
        <v>31</v>
      </c>
      <c r="E31" s="163">
        <v>708</v>
      </c>
      <c r="F31" s="163">
        <v>735</v>
      </c>
      <c r="G31" s="163">
        <v>468</v>
      </c>
      <c r="H31" s="163">
        <v>493</v>
      </c>
      <c r="I31" s="164">
        <f t="shared" si="15"/>
        <v>5.3418803418803451E-2</v>
      </c>
      <c r="J31" s="164">
        <f t="shared" si="12"/>
        <v>3.9015511237733458E-3</v>
      </c>
      <c r="K31" s="163">
        <v>11556</v>
      </c>
      <c r="L31" s="163">
        <v>597</v>
      </c>
      <c r="M31" s="163">
        <v>13422</v>
      </c>
      <c r="N31" s="163">
        <v>11959</v>
      </c>
      <c r="O31" s="163">
        <v>11780</v>
      </c>
      <c r="P31" s="163">
        <v>11537</v>
      </c>
      <c r="Q31" s="164">
        <f t="shared" si="16"/>
        <v>-2.0628183361629859E-2</v>
      </c>
      <c r="R31" s="164">
        <f t="shared" si="14"/>
        <v>2.1042053100314984E-2</v>
      </c>
      <c r="S31" s="163">
        <v>12382</v>
      </c>
      <c r="T31" s="163">
        <v>14130</v>
      </c>
      <c r="U31" s="163">
        <v>12694</v>
      </c>
      <c r="V31" s="163">
        <v>12248</v>
      </c>
      <c r="W31" s="163">
        <v>12030</v>
      </c>
      <c r="X31" s="164">
        <f t="shared" si="17"/>
        <v>-1.7798824297844518E-2</v>
      </c>
      <c r="Y31" s="164">
        <f t="shared" si="18"/>
        <v>1.7831653185462534E-2</v>
      </c>
    </row>
    <row r="32" spans="1:25" x14ac:dyDescent="0.25">
      <c r="A32" s="56"/>
      <c r="B32" s="162" t="s">
        <v>128</v>
      </c>
      <c r="C32" s="163">
        <v>1173</v>
      </c>
      <c r="D32" s="163">
        <v>0</v>
      </c>
      <c r="E32" s="163">
        <v>559</v>
      </c>
      <c r="F32" s="163">
        <v>897</v>
      </c>
      <c r="G32" s="163">
        <v>836</v>
      </c>
      <c r="H32" s="163">
        <v>698</v>
      </c>
      <c r="I32" s="164">
        <f t="shared" si="15"/>
        <v>-0.16507177033492826</v>
      </c>
      <c r="J32" s="164">
        <f t="shared" si="12"/>
        <v>5.523899968344413E-3</v>
      </c>
      <c r="K32" s="163">
        <v>6733</v>
      </c>
      <c r="L32" s="163">
        <v>35</v>
      </c>
      <c r="M32" s="163">
        <v>4614</v>
      </c>
      <c r="N32" s="163">
        <v>6204</v>
      </c>
      <c r="O32" s="163">
        <v>5217</v>
      </c>
      <c r="P32" s="163">
        <v>4309</v>
      </c>
      <c r="Q32" s="164">
        <f t="shared" si="16"/>
        <v>-0.1740463868123443</v>
      </c>
      <c r="R32" s="164">
        <f t="shared" si="14"/>
        <v>7.8590800736116195E-3</v>
      </c>
      <c r="S32" s="163">
        <v>7906</v>
      </c>
      <c r="T32" s="163">
        <v>5173</v>
      </c>
      <c r="U32" s="163">
        <v>7101</v>
      </c>
      <c r="V32" s="163">
        <v>6053</v>
      </c>
      <c r="W32" s="163">
        <v>5007</v>
      </c>
      <c r="X32" s="164">
        <f t="shared" si="17"/>
        <v>-0.1728068726251446</v>
      </c>
      <c r="Y32" s="164">
        <f t="shared" si="18"/>
        <v>7.4217030340491194E-3</v>
      </c>
    </row>
    <row r="33" spans="1:25" x14ac:dyDescent="0.25">
      <c r="A33" s="56"/>
      <c r="B33" s="162" t="s">
        <v>131</v>
      </c>
      <c r="C33" s="163">
        <v>610</v>
      </c>
      <c r="D33" s="163">
        <v>3</v>
      </c>
      <c r="E33" s="163">
        <v>210</v>
      </c>
      <c r="F33" s="163">
        <v>410</v>
      </c>
      <c r="G33" s="163">
        <v>183</v>
      </c>
      <c r="H33" s="163">
        <v>179</v>
      </c>
      <c r="I33" s="164">
        <f t="shared" si="15"/>
        <v>-2.1857923497267784E-2</v>
      </c>
      <c r="J33" s="164">
        <f t="shared" si="12"/>
        <v>1.4165875276986389E-3</v>
      </c>
      <c r="K33" s="163">
        <v>8928</v>
      </c>
      <c r="L33" s="163">
        <v>85</v>
      </c>
      <c r="M33" s="163">
        <v>2887</v>
      </c>
      <c r="N33" s="163">
        <v>6525</v>
      </c>
      <c r="O33" s="163">
        <v>6276</v>
      </c>
      <c r="P33" s="163">
        <v>5319</v>
      </c>
      <c r="Q33" s="164">
        <f t="shared" si="16"/>
        <v>-0.15248565965583172</v>
      </c>
      <c r="R33" s="164">
        <f t="shared" si="14"/>
        <v>9.7011944561476472E-3</v>
      </c>
      <c r="S33" s="163">
        <v>9538</v>
      </c>
      <c r="T33" s="163">
        <v>3097</v>
      </c>
      <c r="U33" s="163">
        <v>6935</v>
      </c>
      <c r="V33" s="163">
        <v>6459</v>
      </c>
      <c r="W33" s="163">
        <v>5498</v>
      </c>
      <c r="X33" s="164">
        <f t="shared" si="17"/>
        <v>-0.14878464158538474</v>
      </c>
      <c r="Y33" s="164">
        <f t="shared" si="18"/>
        <v>8.1494953627325867E-3</v>
      </c>
    </row>
    <row r="34" spans="1:25" x14ac:dyDescent="0.25">
      <c r="A34" s="56"/>
      <c r="B34" s="167" t="s">
        <v>145</v>
      </c>
      <c r="C34" s="168">
        <f t="shared" ref="C34" si="19">C26-SUM(C27:C33)</f>
        <v>6860</v>
      </c>
      <c r="D34" s="168">
        <f t="shared" ref="D34:H34" si="20">D26-SUM(D27:D33)</f>
        <v>137</v>
      </c>
      <c r="E34" s="168">
        <f t="shared" si="20"/>
        <v>6605</v>
      </c>
      <c r="F34" s="168">
        <f t="shared" si="20"/>
        <v>7889</v>
      </c>
      <c r="G34" s="168">
        <f t="shared" si="20"/>
        <v>7120</v>
      </c>
      <c r="H34" s="168">
        <f t="shared" si="20"/>
        <v>7536</v>
      </c>
      <c r="I34" s="169">
        <f t="shared" si="15"/>
        <v>5.8426966292134841E-2</v>
      </c>
      <c r="J34" s="169">
        <f t="shared" si="12"/>
        <v>5.9639126305792975E-2</v>
      </c>
      <c r="K34" s="168">
        <f t="shared" ref="K34:P34" si="21">K26-SUM(K27:K33)</f>
        <v>42429</v>
      </c>
      <c r="L34" s="168">
        <f t="shared" si="21"/>
        <v>7456</v>
      </c>
      <c r="M34" s="168">
        <f t="shared" si="21"/>
        <v>37186</v>
      </c>
      <c r="N34" s="168">
        <f t="shared" si="21"/>
        <v>46712</v>
      </c>
      <c r="O34" s="168">
        <f t="shared" si="21"/>
        <v>54154</v>
      </c>
      <c r="P34" s="168">
        <f t="shared" si="21"/>
        <v>51056</v>
      </c>
      <c r="Q34" s="169">
        <f t="shared" si="16"/>
        <v>-5.7207223843114052E-2</v>
      </c>
      <c r="R34" s="169">
        <f t="shared" si="14"/>
        <v>9.311979397500926E-2</v>
      </c>
      <c r="S34" s="168">
        <f>S26-SUM(S27:S33)</f>
        <v>49289</v>
      </c>
      <c r="T34" s="168">
        <f>T26-SUM(T27:T33)</f>
        <v>43791</v>
      </c>
      <c r="U34" s="168">
        <f>U26-SUM(U27:U33)</f>
        <v>54601</v>
      </c>
      <c r="V34" s="168">
        <f>V26-SUM(V27:V33)</f>
        <v>61274</v>
      </c>
      <c r="W34" s="168">
        <f>W26-SUM(W27:W33)</f>
        <v>58592</v>
      </c>
      <c r="X34" s="169">
        <f t="shared" si="17"/>
        <v>-4.3770604171426752E-2</v>
      </c>
      <c r="Y34" s="169">
        <f t="shared" si="18"/>
        <v>8.6848896379270221E-2</v>
      </c>
    </row>
    <row r="35" spans="1:25" x14ac:dyDescent="0.25">
      <c r="A35" s="56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6"/>
      <c r="B36" s="155" t="s">
        <v>68</v>
      </c>
      <c r="C36" s="175">
        <f t="shared" ref="C36:H36" si="22">C37+C40</f>
        <v>32403</v>
      </c>
      <c r="D36" s="175">
        <f t="shared" si="22"/>
        <v>946</v>
      </c>
      <c r="E36" s="175">
        <f t="shared" si="22"/>
        <v>19634</v>
      </c>
      <c r="F36" s="175">
        <f t="shared" si="22"/>
        <v>30918</v>
      </c>
      <c r="G36" s="175">
        <f t="shared" si="22"/>
        <v>29265</v>
      </c>
      <c r="H36" s="175">
        <f t="shared" si="22"/>
        <v>34839</v>
      </c>
      <c r="I36" s="176">
        <f>IFERROR(H36/G36-1,"-")</f>
        <v>0.19046642747309073</v>
      </c>
      <c r="J36" s="176">
        <f t="shared" ref="J36:J48" si="23">H36/H$8</f>
        <v>0.27571225071225069</v>
      </c>
      <c r="K36" s="175">
        <f t="shared" ref="K36:P36" si="24">K37+K40</f>
        <v>90656</v>
      </c>
      <c r="L36" s="175">
        <f t="shared" si="24"/>
        <v>4172</v>
      </c>
      <c r="M36" s="175">
        <f t="shared" si="24"/>
        <v>71750</v>
      </c>
      <c r="N36" s="175">
        <f t="shared" si="24"/>
        <v>94153</v>
      </c>
      <c r="O36" s="175">
        <f t="shared" si="24"/>
        <v>100509</v>
      </c>
      <c r="P36" s="175">
        <f t="shared" si="24"/>
        <v>107571</v>
      </c>
      <c r="Q36" s="176">
        <f>IFERROR(P36/O36-1,"-")</f>
        <v>7.0262364564367408E-2</v>
      </c>
      <c r="R36" s="176">
        <f t="shared" ref="R36:R48" si="25">P36/P$8</f>
        <v>0.19619612499384442</v>
      </c>
      <c r="S36" s="175">
        <f>S37+S40</f>
        <v>123059</v>
      </c>
      <c r="T36" s="175">
        <f>T37+T40</f>
        <v>91384</v>
      </c>
      <c r="U36" s="175">
        <f>U37+U40</f>
        <v>125071</v>
      </c>
      <c r="V36" s="175">
        <f>V37+V40</f>
        <v>129774</v>
      </c>
      <c r="W36" s="175">
        <f>W37+W40</f>
        <v>142410</v>
      </c>
      <c r="X36" s="176">
        <f>IFERROR(W36/V36-1,"-")</f>
        <v>9.7369272735678969E-2</v>
      </c>
      <c r="Y36" s="176">
        <f>W36/W$8</f>
        <v>0.21108942062690933</v>
      </c>
    </row>
    <row r="37" spans="1:25" x14ac:dyDescent="0.25">
      <c r="A37" s="56"/>
      <c r="B37" s="158" t="s">
        <v>97</v>
      </c>
      <c r="C37" s="159">
        <v>2109</v>
      </c>
      <c r="D37" s="159">
        <v>343</v>
      </c>
      <c r="E37" s="159">
        <v>1462</v>
      </c>
      <c r="F37" s="159">
        <v>2116</v>
      </c>
      <c r="G37" s="159">
        <v>1431</v>
      </c>
      <c r="H37" s="159">
        <v>2708</v>
      </c>
      <c r="I37" s="160">
        <f>IFERROR(H37/G37-1,"-")</f>
        <v>0.89238294898672255</v>
      </c>
      <c r="J37" s="160">
        <f t="shared" si="23"/>
        <v>2.1430832541943654E-2</v>
      </c>
      <c r="K37" s="159">
        <v>6311</v>
      </c>
      <c r="L37" s="159">
        <v>743</v>
      </c>
      <c r="M37" s="159">
        <v>5887</v>
      </c>
      <c r="N37" s="159">
        <v>5290</v>
      </c>
      <c r="O37" s="159">
        <v>5231</v>
      </c>
      <c r="P37" s="159">
        <v>5811</v>
      </c>
      <c r="Q37" s="160">
        <f>IFERROR(P37/O37-1,"-")</f>
        <v>0.11087746128847265</v>
      </c>
      <c r="R37" s="160">
        <f t="shared" si="25"/>
        <v>1.0598541264274107E-2</v>
      </c>
      <c r="S37" s="159">
        <v>8420</v>
      </c>
      <c r="T37" s="159">
        <v>7349</v>
      </c>
      <c r="U37" s="159">
        <v>7406</v>
      </c>
      <c r="V37" s="159">
        <v>6662</v>
      </c>
      <c r="W37" s="159">
        <v>8519</v>
      </c>
      <c r="X37" s="160">
        <f>IFERROR(W37/V37-1,"-")</f>
        <v>0.27874512158510956</v>
      </c>
      <c r="Y37" s="160">
        <f>W37/W$8</f>
        <v>1.2627419242473426E-2</v>
      </c>
    </row>
    <row r="38" spans="1:25" x14ac:dyDescent="0.25">
      <c r="A38" s="56"/>
      <c r="B38" s="162" t="s">
        <v>103</v>
      </c>
      <c r="C38" s="163">
        <v>869</v>
      </c>
      <c r="D38" s="163">
        <v>251</v>
      </c>
      <c r="E38" s="163">
        <v>1127</v>
      </c>
      <c r="F38" s="163">
        <v>874</v>
      </c>
      <c r="G38" s="163">
        <v>723</v>
      </c>
      <c r="H38" s="163">
        <v>1439</v>
      </c>
      <c r="I38" s="164">
        <f>IFERROR(H38/G38-1,"-")</f>
        <v>0.99031811894882438</v>
      </c>
      <c r="J38" s="164">
        <f t="shared" si="23"/>
        <v>1.138809749920861E-2</v>
      </c>
      <c r="K38" s="163">
        <v>896</v>
      </c>
      <c r="L38" s="163">
        <v>116</v>
      </c>
      <c r="M38" s="163">
        <v>1167</v>
      </c>
      <c r="N38" s="163">
        <v>633</v>
      </c>
      <c r="O38" s="163">
        <v>833</v>
      </c>
      <c r="P38" s="163">
        <v>1266</v>
      </c>
      <c r="Q38" s="164">
        <f>IFERROR(P38/O38-1,"-")</f>
        <v>0.5198079231692676</v>
      </c>
      <c r="R38" s="164">
        <f t="shared" si="25"/>
        <v>2.3090265428619893E-3</v>
      </c>
      <c r="S38" s="163">
        <v>1765</v>
      </c>
      <c r="T38" s="163">
        <v>2294</v>
      </c>
      <c r="U38" s="163">
        <v>1507</v>
      </c>
      <c r="V38" s="163">
        <v>1556</v>
      </c>
      <c r="W38" s="163">
        <v>2705</v>
      </c>
      <c r="X38" s="164">
        <f>IFERROR(W38/V38-1,"-")</f>
        <v>0.73843187660668375</v>
      </c>
      <c r="Y38" s="164">
        <f>W38/W$8</f>
        <v>4.0095280022174693E-3</v>
      </c>
    </row>
    <row r="39" spans="1:25" x14ac:dyDescent="0.25">
      <c r="A39" s="56"/>
      <c r="B39" s="162" t="s">
        <v>100</v>
      </c>
      <c r="C39" s="163">
        <v>1240</v>
      </c>
      <c r="D39" s="163">
        <v>92</v>
      </c>
      <c r="E39" s="163">
        <v>335</v>
      </c>
      <c r="F39" s="163">
        <v>1242</v>
      </c>
      <c r="G39" s="163">
        <v>708</v>
      </c>
      <c r="H39" s="163">
        <v>1269</v>
      </c>
      <c r="I39" s="164">
        <f>IFERROR(H39/G39-1,"-")</f>
        <v>0.79237288135593231</v>
      </c>
      <c r="J39" s="164">
        <f t="shared" si="23"/>
        <v>1.0042735042735043E-2</v>
      </c>
      <c r="K39" s="163">
        <v>5415</v>
      </c>
      <c r="L39" s="163">
        <v>627</v>
      </c>
      <c r="M39" s="163">
        <v>4720</v>
      </c>
      <c r="N39" s="163">
        <v>4657</v>
      </c>
      <c r="O39" s="163">
        <v>4398</v>
      </c>
      <c r="P39" s="163">
        <v>4545</v>
      </c>
      <c r="Q39" s="164">
        <f>IFERROR(P39/O39-1,"-")</f>
        <v>3.3424283765347784E-2</v>
      </c>
      <c r="R39" s="164">
        <f t="shared" si="25"/>
        <v>8.2895147214121171E-3</v>
      </c>
      <c r="S39" s="163">
        <v>6655</v>
      </c>
      <c r="T39" s="163">
        <v>5055</v>
      </c>
      <c r="U39" s="163">
        <v>5899</v>
      </c>
      <c r="V39" s="163">
        <v>5106</v>
      </c>
      <c r="W39" s="163">
        <v>5814</v>
      </c>
      <c r="X39" s="164">
        <f>IFERROR(W39/V39-1,"-")</f>
        <v>0.13866039952996467</v>
      </c>
      <c r="Y39" s="164">
        <f>W39/W$8</f>
        <v>8.6178912402559583E-3</v>
      </c>
    </row>
    <row r="40" spans="1:25" x14ac:dyDescent="0.25">
      <c r="A40" s="56"/>
      <c r="B40" s="158" t="s">
        <v>107</v>
      </c>
      <c r="C40" s="159">
        <v>30294</v>
      </c>
      <c r="D40" s="159">
        <v>603</v>
      </c>
      <c r="E40" s="159">
        <v>18172</v>
      </c>
      <c r="F40" s="159">
        <v>28802</v>
      </c>
      <c r="G40" s="159">
        <v>27834</v>
      </c>
      <c r="H40" s="159">
        <v>32131</v>
      </c>
      <c r="I40" s="160">
        <f>IFERROR(H40/G40-1,"-")</f>
        <v>0.15437953581950126</v>
      </c>
      <c r="J40" s="160">
        <f t="shared" si="23"/>
        <v>0.25428141817030708</v>
      </c>
      <c r="K40" s="159">
        <v>84345</v>
      </c>
      <c r="L40" s="159">
        <v>3429</v>
      </c>
      <c r="M40" s="159">
        <v>65863</v>
      </c>
      <c r="N40" s="159">
        <v>88863</v>
      </c>
      <c r="O40" s="159">
        <v>95278</v>
      </c>
      <c r="P40" s="159">
        <v>101760</v>
      </c>
      <c r="Q40" s="160">
        <f>IFERROR(P40/O40-1,"-")</f>
        <v>6.8032494384852704E-2</v>
      </c>
      <c r="R40" s="160">
        <f t="shared" si="25"/>
        <v>0.1855975837295703</v>
      </c>
      <c r="S40" s="159">
        <v>114639</v>
      </c>
      <c r="T40" s="159">
        <v>84035</v>
      </c>
      <c r="U40" s="159">
        <v>117665</v>
      </c>
      <c r="V40" s="159">
        <v>123112</v>
      </c>
      <c r="W40" s="159">
        <v>133891</v>
      </c>
      <c r="X40" s="160">
        <f>IFERROR(W40/V40-1,"-")</f>
        <v>8.7554421989732845E-2</v>
      </c>
      <c r="Y40" s="160">
        <f>W40/W$8</f>
        <v>0.19846200138443593</v>
      </c>
    </row>
    <row r="41" spans="1:25" s="56" customFormat="1" x14ac:dyDescent="0.25">
      <c r="B41" s="162" t="s">
        <v>110</v>
      </c>
      <c r="C41" s="163">
        <v>14291</v>
      </c>
      <c r="D41" s="163">
        <v>33</v>
      </c>
      <c r="E41" s="163">
        <v>6271</v>
      </c>
      <c r="F41" s="163">
        <v>9382</v>
      </c>
      <c r="G41" s="163">
        <v>9413</v>
      </c>
      <c r="H41" s="163">
        <v>11062</v>
      </c>
      <c r="I41" s="164">
        <f t="shared" ref="I41:I48" si="26">IFERROR(H41/G41-1,"-")</f>
        <v>0.17518325719749273</v>
      </c>
      <c r="J41" s="164">
        <f t="shared" si="23"/>
        <v>8.7543526432415322E-2</v>
      </c>
      <c r="K41" s="163">
        <v>39348</v>
      </c>
      <c r="L41" s="163">
        <v>187</v>
      </c>
      <c r="M41" s="163">
        <v>26264</v>
      </c>
      <c r="N41" s="163">
        <v>37666</v>
      </c>
      <c r="O41" s="163">
        <v>42772</v>
      </c>
      <c r="P41" s="163">
        <v>46704</v>
      </c>
      <c r="Q41" s="164">
        <f t="shared" ref="Q41:Q48" si="27">IFERROR(P41/O41-1,"-")</f>
        <v>9.1929299541756215E-2</v>
      </c>
      <c r="R41" s="164">
        <f t="shared" si="25"/>
        <v>8.5182287249467886E-2</v>
      </c>
      <c r="S41" s="163">
        <v>53639</v>
      </c>
      <c r="T41" s="163">
        <v>32535</v>
      </c>
      <c r="U41" s="163">
        <v>47048</v>
      </c>
      <c r="V41" s="163">
        <v>52185</v>
      </c>
      <c r="W41" s="163">
        <v>57766</v>
      </c>
      <c r="X41" s="164">
        <f t="shared" ref="X41:X48" si="28">IFERROR(W41/V41-1,"-")</f>
        <v>0.10694644054805025</v>
      </c>
      <c r="Y41" s="164">
        <f t="shared" ref="Y41:Y48" si="29">W41/W$8</f>
        <v>8.5624545129794574E-2</v>
      </c>
    </row>
    <row r="42" spans="1:25" s="56" customFormat="1" x14ac:dyDescent="0.25">
      <c r="B42" s="162" t="s">
        <v>113</v>
      </c>
      <c r="C42" s="163">
        <v>2186</v>
      </c>
      <c r="D42" s="163">
        <v>39</v>
      </c>
      <c r="E42" s="163">
        <v>819</v>
      </c>
      <c r="F42" s="163">
        <v>2400</v>
      </c>
      <c r="G42" s="163">
        <v>2164</v>
      </c>
      <c r="H42" s="163">
        <v>2392</v>
      </c>
      <c r="I42" s="164">
        <f t="shared" si="26"/>
        <v>0.10536044362292052</v>
      </c>
      <c r="J42" s="164">
        <f t="shared" si="23"/>
        <v>1.8930041152263374E-2</v>
      </c>
      <c r="K42" s="163">
        <v>4498</v>
      </c>
      <c r="L42" s="163">
        <v>361</v>
      </c>
      <c r="M42" s="163">
        <v>3569</v>
      </c>
      <c r="N42" s="163">
        <v>4519</v>
      </c>
      <c r="O42" s="163">
        <v>4322</v>
      </c>
      <c r="P42" s="163">
        <v>3826</v>
      </c>
      <c r="Q42" s="164">
        <f t="shared" si="27"/>
        <v>-0.11476168440536794</v>
      </c>
      <c r="R42" s="164">
        <f t="shared" si="25"/>
        <v>6.97814814612162E-3</v>
      </c>
      <c r="S42" s="163">
        <v>6684</v>
      </c>
      <c r="T42" s="163">
        <v>4388</v>
      </c>
      <c r="U42" s="163">
        <v>6919</v>
      </c>
      <c r="V42" s="163">
        <v>6486</v>
      </c>
      <c r="W42" s="163">
        <v>6218</v>
      </c>
      <c r="X42" s="164">
        <f t="shared" si="28"/>
        <v>-4.1319765649090345E-2</v>
      </c>
      <c r="Y42" s="164">
        <f t="shared" si="29"/>
        <v>9.2167264760769762E-3</v>
      </c>
    </row>
    <row r="43" spans="1:25" x14ac:dyDescent="0.25">
      <c r="A43" s="56"/>
      <c r="B43" s="162" t="s">
        <v>116</v>
      </c>
      <c r="C43" s="163">
        <v>1369</v>
      </c>
      <c r="D43" s="163">
        <v>46</v>
      </c>
      <c r="E43" s="163">
        <v>633</v>
      </c>
      <c r="F43" s="163">
        <v>1247</v>
      </c>
      <c r="G43" s="163">
        <v>1124</v>
      </c>
      <c r="H43" s="163">
        <v>1366</v>
      </c>
      <c r="I43" s="164">
        <f t="shared" si="26"/>
        <v>0.21530249110320288</v>
      </c>
      <c r="J43" s="164">
        <f t="shared" si="23"/>
        <v>1.0810383032605255E-2</v>
      </c>
      <c r="K43" s="163">
        <v>2298</v>
      </c>
      <c r="L43" s="163">
        <v>599</v>
      </c>
      <c r="M43" s="163">
        <v>2047</v>
      </c>
      <c r="N43" s="163">
        <v>2175</v>
      </c>
      <c r="O43" s="163">
        <v>2124</v>
      </c>
      <c r="P43" s="163">
        <v>2511</v>
      </c>
      <c r="Q43" s="164">
        <f t="shared" si="27"/>
        <v>0.18220338983050843</v>
      </c>
      <c r="R43" s="164">
        <f t="shared" si="25"/>
        <v>4.5797516975722395E-3</v>
      </c>
      <c r="S43" s="163">
        <v>3667</v>
      </c>
      <c r="T43" s="163">
        <v>2680</v>
      </c>
      <c r="U43" s="163">
        <v>3422</v>
      </c>
      <c r="V43" s="163">
        <v>3248</v>
      </c>
      <c r="W43" s="163">
        <v>3877</v>
      </c>
      <c r="X43" s="164">
        <f t="shared" si="28"/>
        <v>0.1936576354679802</v>
      </c>
      <c r="Y43" s="164">
        <f t="shared" si="29"/>
        <v>5.7467430922725059E-3</v>
      </c>
    </row>
    <row r="44" spans="1:25" x14ac:dyDescent="0.25">
      <c r="A44" s="56"/>
      <c r="B44" s="162" t="s">
        <v>123</v>
      </c>
      <c r="C44" s="163">
        <v>585</v>
      </c>
      <c r="D44" s="163">
        <v>6</v>
      </c>
      <c r="E44" s="163">
        <v>589</v>
      </c>
      <c r="F44" s="163">
        <v>722</v>
      </c>
      <c r="G44" s="163">
        <v>728</v>
      </c>
      <c r="H44" s="163">
        <v>756</v>
      </c>
      <c r="I44" s="164">
        <f t="shared" si="26"/>
        <v>3.8461538461538547E-2</v>
      </c>
      <c r="J44" s="164">
        <f t="shared" si="23"/>
        <v>5.9829059829059833E-3</v>
      </c>
      <c r="K44" s="163">
        <v>3961</v>
      </c>
      <c r="L44" s="163">
        <v>74</v>
      </c>
      <c r="M44" s="163">
        <v>3610</v>
      </c>
      <c r="N44" s="163">
        <v>4280</v>
      </c>
      <c r="O44" s="163">
        <v>4646</v>
      </c>
      <c r="P44" s="163">
        <v>4243</v>
      </c>
      <c r="Q44" s="164">
        <f t="shared" si="27"/>
        <v>-8.6741282823934562E-2</v>
      </c>
      <c r="R44" s="164">
        <f t="shared" si="25"/>
        <v>7.7387042822775831E-3</v>
      </c>
      <c r="S44" s="163">
        <v>4546</v>
      </c>
      <c r="T44" s="163">
        <v>4199</v>
      </c>
      <c r="U44" s="163">
        <v>5002</v>
      </c>
      <c r="V44" s="163">
        <v>5374</v>
      </c>
      <c r="W44" s="163">
        <v>4999</v>
      </c>
      <c r="X44" s="164">
        <f t="shared" si="28"/>
        <v>-6.9780424264979546E-2</v>
      </c>
      <c r="Y44" s="164">
        <f t="shared" si="29"/>
        <v>7.4098449105675151E-3</v>
      </c>
    </row>
    <row r="45" spans="1:25" x14ac:dyDescent="0.25">
      <c r="A45" s="56"/>
      <c r="B45" s="162" t="s">
        <v>119</v>
      </c>
      <c r="C45" s="163">
        <v>586</v>
      </c>
      <c r="D45" s="163">
        <v>14</v>
      </c>
      <c r="E45" s="163">
        <v>290</v>
      </c>
      <c r="F45" s="163">
        <v>509</v>
      </c>
      <c r="G45" s="163">
        <v>487</v>
      </c>
      <c r="H45" s="163">
        <v>520</v>
      </c>
      <c r="I45" s="164">
        <f t="shared" si="26"/>
        <v>6.7761806981519568E-2</v>
      </c>
      <c r="J45" s="164">
        <f t="shared" si="23"/>
        <v>4.11522633744856E-3</v>
      </c>
      <c r="K45" s="163">
        <v>5927</v>
      </c>
      <c r="L45" s="163">
        <v>84</v>
      </c>
      <c r="M45" s="163">
        <v>4213</v>
      </c>
      <c r="N45" s="163">
        <v>5439</v>
      </c>
      <c r="O45" s="163">
        <v>5829</v>
      </c>
      <c r="P45" s="163">
        <v>4218</v>
      </c>
      <c r="Q45" s="164">
        <f t="shared" si="27"/>
        <v>-0.27637673700463206</v>
      </c>
      <c r="R45" s="164">
        <f t="shared" si="25"/>
        <v>7.6931073916207508E-3</v>
      </c>
      <c r="S45" s="163">
        <v>6513</v>
      </c>
      <c r="T45" s="163">
        <v>4503</v>
      </c>
      <c r="U45" s="163">
        <v>5948</v>
      </c>
      <c r="V45" s="163">
        <v>6316</v>
      </c>
      <c r="W45" s="163">
        <v>4738</v>
      </c>
      <c r="X45" s="164">
        <f t="shared" si="28"/>
        <v>-0.24984167194426854</v>
      </c>
      <c r="Y45" s="164">
        <f t="shared" si="29"/>
        <v>7.0229736319801731E-3</v>
      </c>
    </row>
    <row r="46" spans="1:25" x14ac:dyDescent="0.25">
      <c r="A46" s="56"/>
      <c r="B46" s="162" t="s">
        <v>128</v>
      </c>
      <c r="C46" s="163">
        <v>920</v>
      </c>
      <c r="D46" s="163">
        <v>0</v>
      </c>
      <c r="E46" s="163">
        <v>641</v>
      </c>
      <c r="F46" s="163">
        <v>927</v>
      </c>
      <c r="G46" s="163">
        <v>454</v>
      </c>
      <c r="H46" s="163">
        <v>695</v>
      </c>
      <c r="I46" s="164">
        <f t="shared" si="26"/>
        <v>0.53083700440528636</v>
      </c>
      <c r="J46" s="164">
        <f t="shared" si="23"/>
        <v>5.5001582779360559E-3</v>
      </c>
      <c r="K46" s="163">
        <v>1877</v>
      </c>
      <c r="L46" s="163">
        <v>56</v>
      </c>
      <c r="M46" s="163">
        <v>1557</v>
      </c>
      <c r="N46" s="163">
        <v>2586</v>
      </c>
      <c r="O46" s="163">
        <v>2317</v>
      </c>
      <c r="P46" s="163">
        <v>2593</v>
      </c>
      <c r="Q46" s="164">
        <f t="shared" si="27"/>
        <v>0.11911955114372041</v>
      </c>
      <c r="R46" s="164">
        <f t="shared" si="25"/>
        <v>4.7293094989266492E-3</v>
      </c>
      <c r="S46" s="163">
        <v>2797</v>
      </c>
      <c r="T46" s="163">
        <v>2198</v>
      </c>
      <c r="U46" s="163">
        <v>3513</v>
      </c>
      <c r="V46" s="163">
        <v>2771</v>
      </c>
      <c r="W46" s="163">
        <v>3288</v>
      </c>
      <c r="X46" s="164">
        <f t="shared" si="28"/>
        <v>0.18657524359437017</v>
      </c>
      <c r="Y46" s="164">
        <f t="shared" si="29"/>
        <v>4.8736887509393855E-3</v>
      </c>
    </row>
    <row r="47" spans="1:25" x14ac:dyDescent="0.25">
      <c r="A47" s="56"/>
      <c r="B47" s="162" t="s">
        <v>131</v>
      </c>
      <c r="C47" s="163">
        <v>911</v>
      </c>
      <c r="D47" s="163">
        <v>2</v>
      </c>
      <c r="E47" s="163">
        <v>361</v>
      </c>
      <c r="F47" s="163">
        <v>534</v>
      </c>
      <c r="G47" s="163">
        <v>434</v>
      </c>
      <c r="H47" s="163">
        <v>444</v>
      </c>
      <c r="I47" s="164">
        <f t="shared" si="26"/>
        <v>2.3041474654377891E-2</v>
      </c>
      <c r="J47" s="164">
        <f t="shared" si="23"/>
        <v>3.5137701804368471E-3</v>
      </c>
      <c r="K47" s="163">
        <v>3149</v>
      </c>
      <c r="L47" s="163">
        <v>415</v>
      </c>
      <c r="M47" s="163">
        <v>1808</v>
      </c>
      <c r="N47" s="163">
        <v>2807</v>
      </c>
      <c r="O47" s="163">
        <v>2833</v>
      </c>
      <c r="P47" s="163">
        <v>2390</v>
      </c>
      <c r="Q47" s="164">
        <f t="shared" si="27"/>
        <v>-0.15637133780444756</v>
      </c>
      <c r="R47" s="164">
        <f t="shared" si="25"/>
        <v>4.3590627467931711E-3</v>
      </c>
      <c r="S47" s="163">
        <v>4060</v>
      </c>
      <c r="T47" s="163">
        <v>2169</v>
      </c>
      <c r="U47" s="163">
        <v>3341</v>
      </c>
      <c r="V47" s="163">
        <v>3267</v>
      </c>
      <c r="W47" s="163">
        <v>2834</v>
      </c>
      <c r="X47" s="164">
        <f t="shared" si="28"/>
        <v>-0.13253749617385979</v>
      </c>
      <c r="Y47" s="164">
        <f t="shared" si="29"/>
        <v>4.2007402433583392E-3</v>
      </c>
    </row>
    <row r="48" spans="1:25" x14ac:dyDescent="0.25">
      <c r="A48" s="56"/>
      <c r="B48" s="167" t="s">
        <v>145</v>
      </c>
      <c r="C48" s="168">
        <f t="shared" ref="C48" si="30">C40-SUM(C41:C47)</f>
        <v>9446</v>
      </c>
      <c r="D48" s="168">
        <f t="shared" ref="D48:H48" si="31">D40-SUM(D41:D47)</f>
        <v>463</v>
      </c>
      <c r="E48" s="168">
        <f t="shared" si="31"/>
        <v>8568</v>
      </c>
      <c r="F48" s="168">
        <f t="shared" si="31"/>
        <v>13081</v>
      </c>
      <c r="G48" s="168">
        <f t="shared" si="31"/>
        <v>13030</v>
      </c>
      <c r="H48" s="168">
        <f t="shared" si="31"/>
        <v>14896</v>
      </c>
      <c r="I48" s="169">
        <f t="shared" si="26"/>
        <v>0.14320798158096704</v>
      </c>
      <c r="J48" s="169">
        <f t="shared" si="23"/>
        <v>0.11788540677429567</v>
      </c>
      <c r="K48" s="168">
        <f t="shared" ref="K48:P48" si="32">K40-SUM(K41:K47)</f>
        <v>23287</v>
      </c>
      <c r="L48" s="168">
        <f t="shared" si="32"/>
        <v>1653</v>
      </c>
      <c r="M48" s="168">
        <f t="shared" si="32"/>
        <v>22795</v>
      </c>
      <c r="N48" s="168">
        <f t="shared" si="32"/>
        <v>29391</v>
      </c>
      <c r="O48" s="168">
        <f t="shared" si="32"/>
        <v>30435</v>
      </c>
      <c r="P48" s="168">
        <f t="shared" si="32"/>
        <v>35275</v>
      </c>
      <c r="Q48" s="169">
        <f t="shared" si="27"/>
        <v>0.15902743551831766</v>
      </c>
      <c r="R48" s="169">
        <f t="shared" si="25"/>
        <v>6.4337212716790423E-2</v>
      </c>
      <c r="S48" s="168">
        <f>S40-SUM(S41:S47)</f>
        <v>32733</v>
      </c>
      <c r="T48" s="168">
        <f>T40-SUM(T41:T47)</f>
        <v>31363</v>
      </c>
      <c r="U48" s="168">
        <f>U40-SUM(U41:U47)</f>
        <v>42472</v>
      </c>
      <c r="V48" s="168">
        <f>V40-SUM(V41:V47)</f>
        <v>43465</v>
      </c>
      <c r="W48" s="168">
        <f>W40-SUM(W41:W47)</f>
        <v>50171</v>
      </c>
      <c r="X48" s="169">
        <f t="shared" si="28"/>
        <v>0.15428505694236749</v>
      </c>
      <c r="Y48" s="169">
        <f t="shared" si="29"/>
        <v>7.4366739149446442E-2</v>
      </c>
    </row>
    <row r="49" spans="1:25" x14ac:dyDescent="0.25">
      <c r="A49" s="56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6"/>
      <c r="B50" s="155" t="s">
        <v>68</v>
      </c>
      <c r="C50" s="175">
        <f t="shared" ref="C50:H50" si="33">C51+C54</f>
        <v>0</v>
      </c>
      <c r="D50" s="175">
        <f t="shared" si="33"/>
        <v>931</v>
      </c>
      <c r="E50" s="175">
        <f t="shared" si="33"/>
        <v>0</v>
      </c>
      <c r="F50" s="175">
        <f t="shared" si="33"/>
        <v>0</v>
      </c>
      <c r="G50" s="175">
        <f t="shared" si="33"/>
        <v>0</v>
      </c>
      <c r="H50" s="175">
        <f t="shared" si="33"/>
        <v>0</v>
      </c>
      <c r="I50" s="176" t="str">
        <f>IFERROR(H50/G50-1,"-")</f>
        <v>-</v>
      </c>
      <c r="J50" s="176">
        <f t="shared" ref="J50:J62" si="34">H50/H$8</f>
        <v>0</v>
      </c>
      <c r="K50" s="175">
        <f t="shared" ref="K50:P50" si="35">K51+K54</f>
        <v>0</v>
      </c>
      <c r="L50" s="175">
        <f t="shared" si="35"/>
        <v>0</v>
      </c>
      <c r="M50" s="175">
        <f t="shared" si="35"/>
        <v>0</v>
      </c>
      <c r="N50" s="175">
        <f t="shared" si="35"/>
        <v>0</v>
      </c>
      <c r="O50" s="175">
        <f t="shared" si="35"/>
        <v>0</v>
      </c>
      <c r="P50" s="175">
        <f t="shared" si="35"/>
        <v>0</v>
      </c>
      <c r="Q50" s="176" t="str">
        <f>IFERROR(P50/O50-1,"-")</f>
        <v>-</v>
      </c>
      <c r="R50" s="176">
        <f t="shared" ref="R50:R62" si="36">P50/P$8</f>
        <v>0</v>
      </c>
      <c r="S50" s="175">
        <f>S51+S54</f>
        <v>6858</v>
      </c>
      <c r="T50" s="175">
        <f>T51+T54</f>
        <v>5352</v>
      </c>
      <c r="U50" s="175">
        <f>U51+U54</f>
        <v>11315</v>
      </c>
      <c r="V50" s="175">
        <f>V51+V54</f>
        <v>9138</v>
      </c>
      <c r="W50" s="175">
        <f>W51+W54</f>
        <v>8441</v>
      </c>
      <c r="X50" s="176">
        <f>IFERROR(W50/V50-1,"-")</f>
        <v>-7.6274896038520446E-2</v>
      </c>
      <c r="Y50" s="176">
        <f>W50/W$8</f>
        <v>1.2511802538527784E-2</v>
      </c>
    </row>
    <row r="51" spans="1:25" x14ac:dyDescent="0.25">
      <c r="A51" s="56"/>
      <c r="B51" s="158" t="s">
        <v>97</v>
      </c>
      <c r="C51" s="159">
        <v>0</v>
      </c>
      <c r="D51" s="159">
        <v>142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4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6"/>
        <v>0</v>
      </c>
      <c r="S51" s="159">
        <v>587</v>
      </c>
      <c r="T51" s="159">
        <v>280</v>
      </c>
      <c r="U51" s="159">
        <v>5076</v>
      </c>
      <c r="V51" s="159">
        <v>1514</v>
      </c>
      <c r="W51" s="159">
        <v>1451</v>
      </c>
      <c r="X51" s="160">
        <f>IFERROR(W51/V51-1,"-")</f>
        <v>-4.1611624834874461E-2</v>
      </c>
      <c r="Y51" s="160">
        <f>W51/W$8</f>
        <v>2.1507671464759881E-3</v>
      </c>
    </row>
    <row r="52" spans="1:25" x14ac:dyDescent="0.25">
      <c r="A52" s="56"/>
      <c r="B52" s="162" t="s">
        <v>103</v>
      </c>
      <c r="C52" s="163">
        <v>0</v>
      </c>
      <c r="D52" s="163">
        <v>68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4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6"/>
        <v>0</v>
      </c>
      <c r="S52" s="163">
        <v>287</v>
      </c>
      <c r="T52" s="163">
        <v>64</v>
      </c>
      <c r="U52" s="163">
        <v>3884</v>
      </c>
      <c r="V52" s="163">
        <v>645</v>
      </c>
      <c r="W52" s="163">
        <v>742</v>
      </c>
      <c r="X52" s="164">
        <f>IFERROR(W52/V52-1,"-")</f>
        <v>0.15038759689922476</v>
      </c>
      <c r="Y52" s="164">
        <f>W52/W$8</f>
        <v>1.099840952918803E-3</v>
      </c>
    </row>
    <row r="53" spans="1:25" x14ac:dyDescent="0.25">
      <c r="A53" s="56"/>
      <c r="B53" s="162" t="s">
        <v>100</v>
      </c>
      <c r="C53" s="163">
        <v>0</v>
      </c>
      <c r="D53" s="163">
        <v>74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4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6"/>
        <v>0</v>
      </c>
      <c r="S53" s="163">
        <v>300</v>
      </c>
      <c r="T53" s="163">
        <v>216</v>
      </c>
      <c r="U53" s="163">
        <v>1192</v>
      </c>
      <c r="V53" s="163">
        <v>869</v>
      </c>
      <c r="W53" s="163">
        <v>709</v>
      </c>
      <c r="X53" s="164">
        <f>IFERROR(W53/V53-1,"-")</f>
        <v>-0.18411967779056382</v>
      </c>
      <c r="Y53" s="164">
        <f>W53/W$8</f>
        <v>1.050926193557185E-3</v>
      </c>
    </row>
    <row r="54" spans="1:25" x14ac:dyDescent="0.25">
      <c r="A54" s="56"/>
      <c r="B54" s="158" t="s">
        <v>107</v>
      </c>
      <c r="C54" s="159">
        <v>0</v>
      </c>
      <c r="D54" s="159">
        <v>789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4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6"/>
        <v>0</v>
      </c>
      <c r="S54" s="159">
        <v>6271</v>
      </c>
      <c r="T54" s="159">
        <v>5072</v>
      </c>
      <c r="U54" s="159">
        <v>6239</v>
      </c>
      <c r="V54" s="159">
        <v>7624</v>
      </c>
      <c r="W54" s="159">
        <v>6990</v>
      </c>
      <c r="X54" s="160">
        <f>IFERROR(W54/V54-1,"-")</f>
        <v>-8.3158447009443859E-2</v>
      </c>
      <c r="Y54" s="160">
        <f>W54/W$8</f>
        <v>1.0361035392051797E-2</v>
      </c>
    </row>
    <row r="55" spans="1:25" s="56" customFormat="1" x14ac:dyDescent="0.25">
      <c r="B55" s="162" t="s">
        <v>110</v>
      </c>
      <c r="C55" s="163">
        <v>0</v>
      </c>
      <c r="D55" s="163">
        <v>22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7">IFERROR(H55/G55-1,"-")</f>
        <v>-</v>
      </c>
      <c r="J55" s="164">
        <f t="shared" si="34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8">IFERROR(P55/O55-1,"-")</f>
        <v>-</v>
      </c>
      <c r="R55" s="164">
        <f t="shared" si="36"/>
        <v>0</v>
      </c>
      <c r="S55" s="163">
        <v>1605</v>
      </c>
      <c r="T55" s="163">
        <v>1594</v>
      </c>
      <c r="U55" s="163">
        <v>1757</v>
      </c>
      <c r="V55" s="163">
        <v>1927</v>
      </c>
      <c r="W55" s="163">
        <v>2269</v>
      </c>
      <c r="X55" s="164">
        <f t="shared" ref="X55:X62" si="39">IFERROR(W55/V55-1,"-")</f>
        <v>0.17747794499221592</v>
      </c>
      <c r="Y55" s="164">
        <f t="shared" ref="Y55:Y62" si="40">W55/W$8</f>
        <v>3.3632602724700325E-3</v>
      </c>
    </row>
    <row r="56" spans="1:25" s="56" customFormat="1" x14ac:dyDescent="0.25">
      <c r="B56" s="162" t="s">
        <v>113</v>
      </c>
      <c r="C56" s="163">
        <v>0</v>
      </c>
      <c r="D56" s="163">
        <v>342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7"/>
        <v>-</v>
      </c>
      <c r="J56" s="164">
        <f t="shared" si="34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8"/>
        <v>-</v>
      </c>
      <c r="R56" s="164">
        <f t="shared" si="36"/>
        <v>0</v>
      </c>
      <c r="S56" s="163">
        <v>1986</v>
      </c>
      <c r="T56" s="163">
        <v>1373</v>
      </c>
      <c r="U56" s="163">
        <v>1092</v>
      </c>
      <c r="V56" s="163">
        <v>1800</v>
      </c>
      <c r="W56" s="163">
        <v>1563</v>
      </c>
      <c r="X56" s="164">
        <f t="shared" si="39"/>
        <v>-0.13166666666666671</v>
      </c>
      <c r="Y56" s="164">
        <f t="shared" si="40"/>
        <v>2.316780875218449E-3</v>
      </c>
    </row>
    <row r="57" spans="1:25" x14ac:dyDescent="0.25">
      <c r="A57" s="56"/>
      <c r="B57" s="162" t="s">
        <v>116</v>
      </c>
      <c r="C57" s="163">
        <v>0</v>
      </c>
      <c r="D57" s="163">
        <v>71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7"/>
        <v>-</v>
      </c>
      <c r="J57" s="164">
        <f t="shared" si="34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8"/>
        <v>-</v>
      </c>
      <c r="R57" s="164">
        <f t="shared" si="36"/>
        <v>0</v>
      </c>
      <c r="S57" s="163">
        <v>368</v>
      </c>
      <c r="T57" s="163">
        <v>250</v>
      </c>
      <c r="U57" s="163">
        <v>616</v>
      </c>
      <c r="V57" s="163">
        <v>568</v>
      </c>
      <c r="W57" s="163">
        <v>392</v>
      </c>
      <c r="X57" s="164">
        <f t="shared" si="39"/>
        <v>-0.3098591549295775</v>
      </c>
      <c r="Y57" s="164">
        <f t="shared" si="40"/>
        <v>5.8104805059861289E-4</v>
      </c>
    </row>
    <row r="58" spans="1:25" x14ac:dyDescent="0.25">
      <c r="A58" s="56"/>
      <c r="B58" s="162" t="s">
        <v>123</v>
      </c>
      <c r="C58" s="163">
        <v>0</v>
      </c>
      <c r="D58" s="163">
        <v>17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7"/>
        <v>-</v>
      </c>
      <c r="J58" s="164">
        <f t="shared" si="34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8"/>
        <v>-</v>
      </c>
      <c r="R58" s="164">
        <f t="shared" si="36"/>
        <v>0</v>
      </c>
      <c r="S58" s="163">
        <v>200</v>
      </c>
      <c r="T58" s="163">
        <v>207</v>
      </c>
      <c r="U58" s="163">
        <v>153</v>
      </c>
      <c r="V58" s="163">
        <v>282</v>
      </c>
      <c r="W58" s="163">
        <v>226</v>
      </c>
      <c r="X58" s="164">
        <f t="shared" si="39"/>
        <v>-0.1985815602836879</v>
      </c>
      <c r="Y58" s="164">
        <f t="shared" si="40"/>
        <v>3.3499198835532275E-4</v>
      </c>
    </row>
    <row r="59" spans="1:25" x14ac:dyDescent="0.25">
      <c r="A59" s="56"/>
      <c r="B59" s="162" t="s">
        <v>119</v>
      </c>
      <c r="C59" s="163">
        <v>0</v>
      </c>
      <c r="D59" s="163">
        <v>21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7"/>
        <v>-</v>
      </c>
      <c r="J59" s="164">
        <f t="shared" si="34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8"/>
        <v>-</v>
      </c>
      <c r="R59" s="164">
        <f t="shared" si="36"/>
        <v>0</v>
      </c>
      <c r="S59" s="163">
        <v>126</v>
      </c>
      <c r="T59" s="163">
        <v>195</v>
      </c>
      <c r="U59" s="163">
        <v>136</v>
      </c>
      <c r="V59" s="163">
        <v>251</v>
      </c>
      <c r="W59" s="163">
        <v>230</v>
      </c>
      <c r="X59" s="164">
        <f t="shared" si="39"/>
        <v>-8.3665338645418363E-2</v>
      </c>
      <c r="Y59" s="164">
        <f t="shared" si="40"/>
        <v>3.4092105009612489E-4</v>
      </c>
    </row>
    <row r="60" spans="1:25" x14ac:dyDescent="0.25">
      <c r="A60" s="56"/>
      <c r="B60" s="162" t="s">
        <v>128</v>
      </c>
      <c r="C60" s="163">
        <v>0</v>
      </c>
      <c r="D60" s="163">
        <v>3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7"/>
        <v>-</v>
      </c>
      <c r="J60" s="164">
        <f t="shared" si="34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8"/>
        <v>-</v>
      </c>
      <c r="R60" s="164">
        <f t="shared" si="36"/>
        <v>0</v>
      </c>
      <c r="S60" s="163">
        <v>66</v>
      </c>
      <c r="T60" s="163">
        <v>24</v>
      </c>
      <c r="U60" s="163">
        <v>99</v>
      </c>
      <c r="V60" s="163">
        <v>57</v>
      </c>
      <c r="W60" s="163">
        <v>114</v>
      </c>
      <c r="X60" s="164">
        <f t="shared" si="39"/>
        <v>1</v>
      </c>
      <c r="Y60" s="164">
        <f t="shared" si="40"/>
        <v>1.6897825961286191E-4</v>
      </c>
    </row>
    <row r="61" spans="1:25" x14ac:dyDescent="0.25">
      <c r="A61" s="56"/>
      <c r="B61" s="162" t="s">
        <v>131</v>
      </c>
      <c r="C61" s="163">
        <v>0</v>
      </c>
      <c r="D61" s="163">
        <v>2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7"/>
        <v>-</v>
      </c>
      <c r="J61" s="164">
        <f t="shared" si="34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8"/>
        <v>-</v>
      </c>
      <c r="R61" s="164">
        <f t="shared" si="36"/>
        <v>0</v>
      </c>
      <c r="S61" s="163">
        <v>102</v>
      </c>
      <c r="T61" s="163">
        <v>68</v>
      </c>
      <c r="U61" s="163">
        <v>95</v>
      </c>
      <c r="V61" s="163">
        <v>59</v>
      </c>
      <c r="W61" s="163">
        <v>71</v>
      </c>
      <c r="X61" s="164">
        <f t="shared" si="39"/>
        <v>0.20338983050847448</v>
      </c>
      <c r="Y61" s="164">
        <f t="shared" si="40"/>
        <v>1.0524084589923856E-4</v>
      </c>
    </row>
    <row r="62" spans="1:25" x14ac:dyDescent="0.25">
      <c r="A62" s="56"/>
      <c r="B62" s="167" t="s">
        <v>145</v>
      </c>
      <c r="C62" s="168">
        <f t="shared" ref="C62" si="41">C54-SUM(C55:C61)</f>
        <v>0</v>
      </c>
      <c r="D62" s="168">
        <f t="shared" ref="D62:H62" si="42">D54-SUM(D55:D61)</f>
        <v>311</v>
      </c>
      <c r="E62" s="168">
        <f t="shared" si="42"/>
        <v>0</v>
      </c>
      <c r="F62" s="168">
        <f t="shared" si="42"/>
        <v>0</v>
      </c>
      <c r="G62" s="168">
        <f t="shared" si="42"/>
        <v>0</v>
      </c>
      <c r="H62" s="168">
        <f t="shared" si="42"/>
        <v>0</v>
      </c>
      <c r="I62" s="169" t="str">
        <f t="shared" si="37"/>
        <v>-</v>
      </c>
      <c r="J62" s="169">
        <f t="shared" si="34"/>
        <v>0</v>
      </c>
      <c r="K62" s="168">
        <f t="shared" ref="K62:P62" si="43">K54-SUM(K55:K61)</f>
        <v>0</v>
      </c>
      <c r="L62" s="168">
        <f t="shared" si="43"/>
        <v>0</v>
      </c>
      <c r="M62" s="168">
        <f t="shared" si="43"/>
        <v>0</v>
      </c>
      <c r="N62" s="168">
        <f t="shared" si="43"/>
        <v>0</v>
      </c>
      <c r="O62" s="168">
        <f t="shared" si="43"/>
        <v>0</v>
      </c>
      <c r="P62" s="168">
        <f t="shared" si="43"/>
        <v>0</v>
      </c>
      <c r="Q62" s="169" t="str">
        <f t="shared" si="38"/>
        <v>-</v>
      </c>
      <c r="R62" s="169">
        <f t="shared" si="36"/>
        <v>0</v>
      </c>
      <c r="S62" s="168">
        <f>S54-SUM(S55:S61)</f>
        <v>1818</v>
      </c>
      <c r="T62" s="168">
        <f>T54-SUM(T55:T61)</f>
        <v>1361</v>
      </c>
      <c r="U62" s="168">
        <f>U54-SUM(U55:U61)</f>
        <v>2291</v>
      </c>
      <c r="V62" s="168">
        <f>V54-SUM(V55:V61)</f>
        <v>2680</v>
      </c>
      <c r="W62" s="168">
        <f>W54-SUM(W55:W61)</f>
        <v>2125</v>
      </c>
      <c r="X62" s="169">
        <f t="shared" si="39"/>
        <v>-0.20708955223880599</v>
      </c>
      <c r="Y62" s="169">
        <f t="shared" si="40"/>
        <v>3.149814049801154E-3</v>
      </c>
    </row>
    <row r="63" spans="1:25" x14ac:dyDescent="0.25">
      <c r="A63" s="56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6"/>
      <c r="B64" s="155" t="s">
        <v>68</v>
      </c>
      <c r="C64" s="175">
        <f t="shared" ref="C64:H64" si="44">C65+C68</f>
        <v>1638</v>
      </c>
      <c r="D64" s="175">
        <f t="shared" si="44"/>
        <v>0</v>
      </c>
      <c r="E64" s="175">
        <f t="shared" si="44"/>
        <v>0</v>
      </c>
      <c r="F64" s="175">
        <f t="shared" si="44"/>
        <v>0</v>
      </c>
      <c r="G64" s="175">
        <f t="shared" si="44"/>
        <v>0</v>
      </c>
      <c r="H64" s="175">
        <f t="shared" si="44"/>
        <v>0</v>
      </c>
      <c r="I64" s="176" t="str">
        <f>IFERROR(H64/G64-1,"-")</f>
        <v>-</v>
      </c>
      <c r="J64" s="176">
        <f t="shared" ref="J64:J76" si="45">H64/H$8</f>
        <v>0</v>
      </c>
      <c r="K64" s="175">
        <f t="shared" ref="K64:P64" si="46">K65+K68</f>
        <v>19214</v>
      </c>
      <c r="L64" s="175">
        <f t="shared" si="46"/>
        <v>2646</v>
      </c>
      <c r="M64" s="175">
        <f t="shared" si="46"/>
        <v>0</v>
      </c>
      <c r="N64" s="175">
        <f t="shared" si="46"/>
        <v>0</v>
      </c>
      <c r="O64" s="175">
        <f t="shared" si="46"/>
        <v>0</v>
      </c>
      <c r="P64" s="175">
        <f t="shared" si="46"/>
        <v>0</v>
      </c>
      <c r="Q64" s="176" t="str">
        <f>IFERROR(P64/O64-1,"-")</f>
        <v>-</v>
      </c>
      <c r="R64" s="176">
        <f t="shared" ref="R64:R76" si="47">P64/P$8</f>
        <v>0</v>
      </c>
      <c r="S64" s="175">
        <f>S65+S68</f>
        <v>20852</v>
      </c>
      <c r="T64" s="175">
        <f>T65+T68</f>
        <v>17483</v>
      </c>
      <c r="U64" s="175">
        <f>U65+U68</f>
        <v>35122</v>
      </c>
      <c r="V64" s="175">
        <f>V65+V68</f>
        <v>32864</v>
      </c>
      <c r="W64" s="175">
        <f>W65+W68</f>
        <v>24060</v>
      </c>
      <c r="X64" s="176">
        <f>IFERROR(W64/V64-1,"-")</f>
        <v>-0.26789191820837388</v>
      </c>
      <c r="Y64" s="176">
        <f>W64/W$8</f>
        <v>3.5663306370925067E-2</v>
      </c>
    </row>
    <row r="65" spans="1:25" x14ac:dyDescent="0.25">
      <c r="A65" s="56"/>
      <c r="B65" s="158" t="s">
        <v>97</v>
      </c>
      <c r="C65" s="159">
        <v>73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5"/>
        <v>0</v>
      </c>
      <c r="K65" s="159">
        <v>5210</v>
      </c>
      <c r="L65" s="159">
        <v>1333</v>
      </c>
      <c r="M65" s="159">
        <v>0</v>
      </c>
      <c r="N65" s="159">
        <v>0</v>
      </c>
      <c r="O65" s="159">
        <v>0</v>
      </c>
      <c r="P65" s="159">
        <v>0</v>
      </c>
      <c r="Q65" s="160" t="str">
        <f>IFERROR(P65/O65-1,"-")</f>
        <v>-</v>
      </c>
      <c r="R65" s="160">
        <f t="shared" si="47"/>
        <v>0</v>
      </c>
      <c r="S65" s="159">
        <v>5283</v>
      </c>
      <c r="T65" s="159">
        <v>4205</v>
      </c>
      <c r="U65" s="159">
        <v>5012</v>
      </c>
      <c r="V65" s="159">
        <v>5970</v>
      </c>
      <c r="W65" s="159">
        <v>3902</v>
      </c>
      <c r="X65" s="160">
        <f>IFERROR(W65/V65-1,"-")</f>
        <v>-0.34639865996649921</v>
      </c>
      <c r="Y65" s="160">
        <f>W65/W$8</f>
        <v>5.7837997281525192E-3</v>
      </c>
    </row>
    <row r="66" spans="1:25" x14ac:dyDescent="0.25">
      <c r="A66" s="56"/>
      <c r="B66" s="162" t="s">
        <v>103</v>
      </c>
      <c r="C66" s="163">
        <v>49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5"/>
        <v>0</v>
      </c>
      <c r="K66" s="163">
        <v>2094</v>
      </c>
      <c r="L66" s="163">
        <v>1333</v>
      </c>
      <c r="M66" s="163">
        <v>0</v>
      </c>
      <c r="N66" s="163">
        <v>0</v>
      </c>
      <c r="O66" s="163">
        <v>0</v>
      </c>
      <c r="P66" s="163">
        <v>0</v>
      </c>
      <c r="Q66" s="164" t="str">
        <f>IFERROR(P66/O66-1,"-")</f>
        <v>-</v>
      </c>
      <c r="R66" s="164">
        <f t="shared" si="47"/>
        <v>0</v>
      </c>
      <c r="S66" s="163">
        <v>2143</v>
      </c>
      <c r="T66" s="163">
        <v>2548</v>
      </c>
      <c r="U66" s="163">
        <v>4190</v>
      </c>
      <c r="V66" s="163">
        <v>3500</v>
      </c>
      <c r="W66" s="163">
        <v>965</v>
      </c>
      <c r="X66" s="164">
        <f>IFERROR(W66/V66-1,"-")</f>
        <v>-0.72428571428571431</v>
      </c>
      <c r="Y66" s="164">
        <f>W66/W$8</f>
        <v>1.430386144968524E-3</v>
      </c>
    </row>
    <row r="67" spans="1:25" x14ac:dyDescent="0.25">
      <c r="A67" s="56"/>
      <c r="B67" s="162" t="s">
        <v>100</v>
      </c>
      <c r="C67" s="163">
        <v>24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5"/>
        <v>0</v>
      </c>
      <c r="K67" s="163">
        <v>3116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  <c r="Q67" s="164" t="str">
        <f>IFERROR(P67/O67-1,"-")</f>
        <v>-</v>
      </c>
      <c r="R67" s="164">
        <f t="shared" si="47"/>
        <v>0</v>
      </c>
      <c r="S67" s="163">
        <v>3140</v>
      </c>
      <c r="T67" s="163">
        <v>1657</v>
      </c>
      <c r="U67" s="163">
        <v>822</v>
      </c>
      <c r="V67" s="163">
        <v>2470</v>
      </c>
      <c r="W67" s="163">
        <v>2937</v>
      </c>
      <c r="X67" s="164">
        <f>IFERROR(W67/V67-1,"-")</f>
        <v>0.18906882591093122</v>
      </c>
      <c r="Y67" s="164">
        <f>W67/W$8</f>
        <v>4.3534135831839954E-3</v>
      </c>
    </row>
    <row r="68" spans="1:25" x14ac:dyDescent="0.25">
      <c r="A68" s="56"/>
      <c r="B68" s="158" t="s">
        <v>107</v>
      </c>
      <c r="C68" s="159">
        <v>1565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5"/>
        <v>0</v>
      </c>
      <c r="K68" s="159">
        <v>14004</v>
      </c>
      <c r="L68" s="159">
        <v>1313</v>
      </c>
      <c r="M68" s="159">
        <v>0</v>
      </c>
      <c r="N68" s="159">
        <v>0</v>
      </c>
      <c r="O68" s="159">
        <v>0</v>
      </c>
      <c r="P68" s="159">
        <v>0</v>
      </c>
      <c r="Q68" s="160" t="str">
        <f>IFERROR(P68/O68-1,"-")</f>
        <v>-</v>
      </c>
      <c r="R68" s="160">
        <f t="shared" si="47"/>
        <v>0</v>
      </c>
      <c r="S68" s="159">
        <v>15569</v>
      </c>
      <c r="T68" s="159">
        <v>13278</v>
      </c>
      <c r="U68" s="159">
        <v>30110</v>
      </c>
      <c r="V68" s="159">
        <v>26894</v>
      </c>
      <c r="W68" s="159">
        <v>20158</v>
      </c>
      <c r="X68" s="160">
        <f>IFERROR(W68/V68-1,"-")</f>
        <v>-0.25046478768498548</v>
      </c>
      <c r="Y68" s="160">
        <f>W68/W$8</f>
        <v>2.9879506642772547E-2</v>
      </c>
    </row>
    <row r="69" spans="1:25" s="56" customFormat="1" x14ac:dyDescent="0.25">
      <c r="B69" s="162" t="s">
        <v>110</v>
      </c>
      <c r="C69" s="163">
        <v>184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8">IFERROR(H69/G69-1,"-")</f>
        <v>-</v>
      </c>
      <c r="J69" s="164">
        <f t="shared" si="45"/>
        <v>0</v>
      </c>
      <c r="K69" s="163">
        <v>5844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  <c r="Q69" s="164" t="str">
        <f t="shared" ref="Q69:Q76" si="49">IFERROR(P69/O69-1,"-")</f>
        <v>-</v>
      </c>
      <c r="R69" s="164">
        <f t="shared" si="47"/>
        <v>0</v>
      </c>
      <c r="S69" s="163">
        <v>6028</v>
      </c>
      <c r="T69" s="163">
        <v>3333</v>
      </c>
      <c r="U69" s="163">
        <v>9808</v>
      </c>
      <c r="V69" s="163">
        <v>9074</v>
      </c>
      <c r="W69" s="163">
        <v>7871</v>
      </c>
      <c r="X69" s="164">
        <f t="shared" ref="X69:X76" si="50">IFERROR(W69/V69-1,"-")</f>
        <v>-0.13257659246197928</v>
      </c>
      <c r="Y69" s="164">
        <f t="shared" ref="Y69:Y76" si="51">W69/W$8</f>
        <v>1.1666911240463474E-2</v>
      </c>
    </row>
    <row r="70" spans="1:25" s="56" customFormat="1" x14ac:dyDescent="0.25">
      <c r="B70" s="162" t="s">
        <v>113</v>
      </c>
      <c r="C70" s="163">
        <v>214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8"/>
        <v>-</v>
      </c>
      <c r="J70" s="164">
        <f t="shared" si="45"/>
        <v>0</v>
      </c>
      <c r="K70" s="163">
        <v>1465</v>
      </c>
      <c r="L70" s="163">
        <v>278</v>
      </c>
      <c r="M70" s="163">
        <v>0</v>
      </c>
      <c r="N70" s="163">
        <v>0</v>
      </c>
      <c r="O70" s="163">
        <v>0</v>
      </c>
      <c r="P70" s="163">
        <v>0</v>
      </c>
      <c r="Q70" s="164" t="str">
        <f t="shared" si="49"/>
        <v>-</v>
      </c>
      <c r="R70" s="164">
        <f t="shared" si="47"/>
        <v>0</v>
      </c>
      <c r="S70" s="163">
        <v>1679</v>
      </c>
      <c r="T70" s="163">
        <v>1461</v>
      </c>
      <c r="U70" s="163">
        <v>1610</v>
      </c>
      <c r="V70" s="163">
        <v>2112</v>
      </c>
      <c r="W70" s="163">
        <v>1962</v>
      </c>
      <c r="X70" s="164">
        <f t="shared" si="50"/>
        <v>-7.1022727272727293E-2</v>
      </c>
      <c r="Y70" s="164">
        <f t="shared" si="51"/>
        <v>2.9082047838634656E-3</v>
      </c>
    </row>
    <row r="71" spans="1:25" x14ac:dyDescent="0.25">
      <c r="A71" s="56"/>
      <c r="B71" s="162" t="s">
        <v>116</v>
      </c>
      <c r="C71" s="163">
        <v>479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8"/>
        <v>-</v>
      </c>
      <c r="J71" s="164">
        <f t="shared" si="45"/>
        <v>0</v>
      </c>
      <c r="K71" s="163">
        <v>1792</v>
      </c>
      <c r="L71" s="163">
        <v>203</v>
      </c>
      <c r="M71" s="163">
        <v>0</v>
      </c>
      <c r="N71" s="163">
        <v>0</v>
      </c>
      <c r="O71" s="163">
        <v>0</v>
      </c>
      <c r="P71" s="163">
        <v>0</v>
      </c>
      <c r="Q71" s="164" t="str">
        <f t="shared" si="49"/>
        <v>-</v>
      </c>
      <c r="R71" s="164">
        <f t="shared" si="47"/>
        <v>0</v>
      </c>
      <c r="S71" s="163">
        <v>2271</v>
      </c>
      <c r="T71" s="163">
        <v>1854</v>
      </c>
      <c r="U71" s="163">
        <v>4502</v>
      </c>
      <c r="V71" s="163">
        <v>3097</v>
      </c>
      <c r="W71" s="163">
        <v>1575</v>
      </c>
      <c r="X71" s="164">
        <f t="shared" si="50"/>
        <v>-0.49144333225702297</v>
      </c>
      <c r="Y71" s="164">
        <f t="shared" si="51"/>
        <v>2.3345680604408554E-3</v>
      </c>
    </row>
    <row r="72" spans="1:25" x14ac:dyDescent="0.25">
      <c r="A72" s="56"/>
      <c r="B72" s="162" t="s">
        <v>123</v>
      </c>
      <c r="C72" s="163">
        <v>19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8"/>
        <v>-</v>
      </c>
      <c r="J72" s="164">
        <f t="shared" si="45"/>
        <v>0</v>
      </c>
      <c r="K72" s="163">
        <v>152</v>
      </c>
      <c r="L72" s="163">
        <v>0</v>
      </c>
      <c r="M72" s="163">
        <v>0</v>
      </c>
      <c r="N72" s="163">
        <v>0</v>
      </c>
      <c r="O72" s="163">
        <v>0</v>
      </c>
      <c r="P72" s="163">
        <v>0</v>
      </c>
      <c r="Q72" s="164" t="str">
        <f t="shared" si="49"/>
        <v>-</v>
      </c>
      <c r="R72" s="164">
        <f t="shared" si="47"/>
        <v>0</v>
      </c>
      <c r="S72" s="163">
        <v>171</v>
      </c>
      <c r="T72" s="163">
        <v>460</v>
      </c>
      <c r="U72" s="163">
        <v>662</v>
      </c>
      <c r="V72" s="163">
        <v>1080</v>
      </c>
      <c r="W72" s="163">
        <v>536</v>
      </c>
      <c r="X72" s="164">
        <f t="shared" si="50"/>
        <v>-0.50370370370370376</v>
      </c>
      <c r="Y72" s="164">
        <f t="shared" si="51"/>
        <v>7.9449427326749107E-4</v>
      </c>
    </row>
    <row r="73" spans="1:25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8"/>
        <v>-</v>
      </c>
      <c r="J73" s="164">
        <f t="shared" si="45"/>
        <v>0</v>
      </c>
      <c r="K73" s="163">
        <v>349</v>
      </c>
      <c r="L73" s="163">
        <v>149</v>
      </c>
      <c r="M73" s="163">
        <v>0</v>
      </c>
      <c r="N73" s="163">
        <v>0</v>
      </c>
      <c r="O73" s="163">
        <v>0</v>
      </c>
      <c r="P73" s="163">
        <v>0</v>
      </c>
      <c r="Q73" s="164" t="str">
        <f t="shared" si="49"/>
        <v>-</v>
      </c>
      <c r="R73" s="164">
        <f t="shared" si="47"/>
        <v>0</v>
      </c>
      <c r="S73" s="163">
        <v>349</v>
      </c>
      <c r="T73" s="163">
        <v>397</v>
      </c>
      <c r="U73" s="163">
        <v>538</v>
      </c>
      <c r="V73" s="163">
        <v>612</v>
      </c>
      <c r="W73" s="163">
        <v>588</v>
      </c>
      <c r="X73" s="164">
        <f t="shared" si="50"/>
        <v>-3.9215686274509776E-2</v>
      </c>
      <c r="Y73" s="164">
        <f t="shared" si="51"/>
        <v>8.7157207589791939E-4</v>
      </c>
    </row>
    <row r="74" spans="1:25" x14ac:dyDescent="0.25">
      <c r="A74" s="56"/>
      <c r="B74" s="162" t="s">
        <v>128</v>
      </c>
      <c r="C74" s="163">
        <v>70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8"/>
        <v>-</v>
      </c>
      <c r="J74" s="164">
        <f t="shared" si="45"/>
        <v>0</v>
      </c>
      <c r="K74" s="163">
        <v>547</v>
      </c>
      <c r="L74" s="163">
        <v>0</v>
      </c>
      <c r="M74" s="163">
        <v>0</v>
      </c>
      <c r="N74" s="163">
        <v>0</v>
      </c>
      <c r="O74" s="163">
        <v>0</v>
      </c>
      <c r="P74" s="163">
        <v>0</v>
      </c>
      <c r="Q74" s="164" t="str">
        <f t="shared" si="49"/>
        <v>-</v>
      </c>
      <c r="R74" s="164">
        <f t="shared" si="47"/>
        <v>0</v>
      </c>
      <c r="S74" s="163">
        <v>617</v>
      </c>
      <c r="T74" s="163">
        <v>563</v>
      </c>
      <c r="U74" s="163">
        <v>2336</v>
      </c>
      <c r="V74" s="163">
        <v>737</v>
      </c>
      <c r="W74" s="163">
        <v>466</v>
      </c>
      <c r="X74" s="164">
        <f t="shared" si="50"/>
        <v>-0.36770691994572591</v>
      </c>
      <c r="Y74" s="164">
        <f t="shared" si="51"/>
        <v>6.9073569280345311E-4</v>
      </c>
    </row>
    <row r="75" spans="1:25" x14ac:dyDescent="0.25">
      <c r="A75" s="56"/>
      <c r="B75" s="162" t="s">
        <v>131</v>
      </c>
      <c r="C75" s="163">
        <v>50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8"/>
        <v>-</v>
      </c>
      <c r="J75" s="164">
        <f t="shared" si="45"/>
        <v>0</v>
      </c>
      <c r="K75" s="163">
        <v>612</v>
      </c>
      <c r="L75" s="163">
        <v>0</v>
      </c>
      <c r="M75" s="163">
        <v>0</v>
      </c>
      <c r="N75" s="163">
        <v>0</v>
      </c>
      <c r="O75" s="163">
        <v>0</v>
      </c>
      <c r="P75" s="163">
        <v>0</v>
      </c>
      <c r="Q75" s="164" t="str">
        <f t="shared" si="49"/>
        <v>-</v>
      </c>
      <c r="R75" s="164">
        <f t="shared" si="47"/>
        <v>0</v>
      </c>
      <c r="S75" s="163">
        <v>662</v>
      </c>
      <c r="T75" s="163">
        <v>175</v>
      </c>
      <c r="U75" s="163">
        <v>510</v>
      </c>
      <c r="V75" s="163">
        <v>150</v>
      </c>
      <c r="W75" s="163">
        <v>355</v>
      </c>
      <c r="X75" s="164">
        <f t="shared" si="50"/>
        <v>1.3666666666666667</v>
      </c>
      <c r="Y75" s="164">
        <f t="shared" si="51"/>
        <v>5.2620422949619283E-4</v>
      </c>
    </row>
    <row r="76" spans="1:25" x14ac:dyDescent="0.25">
      <c r="A76" s="56"/>
      <c r="B76" s="167" t="s">
        <v>145</v>
      </c>
      <c r="C76" s="168">
        <f t="shared" ref="C76" si="52">C68-SUM(C69:C75)</f>
        <v>549</v>
      </c>
      <c r="D76" s="168">
        <f t="shared" ref="D76:H76" si="53">D68-SUM(D69:D75)</f>
        <v>0</v>
      </c>
      <c r="E76" s="168">
        <f t="shared" si="53"/>
        <v>0</v>
      </c>
      <c r="F76" s="168">
        <f t="shared" si="53"/>
        <v>0</v>
      </c>
      <c r="G76" s="168">
        <f t="shared" si="53"/>
        <v>0</v>
      </c>
      <c r="H76" s="168">
        <f t="shared" si="53"/>
        <v>0</v>
      </c>
      <c r="I76" s="169" t="str">
        <f t="shared" si="48"/>
        <v>-</v>
      </c>
      <c r="J76" s="169">
        <f t="shared" si="45"/>
        <v>0</v>
      </c>
      <c r="K76" s="168">
        <f t="shared" ref="K76:P76" si="54">K68-SUM(K69:K75)</f>
        <v>3243</v>
      </c>
      <c r="L76" s="168">
        <f t="shared" si="54"/>
        <v>683</v>
      </c>
      <c r="M76" s="168">
        <f t="shared" si="54"/>
        <v>0</v>
      </c>
      <c r="N76" s="168">
        <f t="shared" si="54"/>
        <v>0</v>
      </c>
      <c r="O76" s="168">
        <f t="shared" si="54"/>
        <v>0</v>
      </c>
      <c r="P76" s="168">
        <f t="shared" si="54"/>
        <v>0</v>
      </c>
      <c r="Q76" s="169" t="str">
        <f t="shared" si="49"/>
        <v>-</v>
      </c>
      <c r="R76" s="169">
        <f t="shared" si="47"/>
        <v>0</v>
      </c>
      <c r="S76" s="168">
        <f>S68-SUM(S69:S75)</f>
        <v>3792</v>
      </c>
      <c r="T76" s="168">
        <f>T68-SUM(T69:T75)</f>
        <v>5035</v>
      </c>
      <c r="U76" s="168">
        <f>U68-SUM(U69:U75)</f>
        <v>10144</v>
      </c>
      <c r="V76" s="168">
        <f>V68-SUM(V69:V75)</f>
        <v>10032</v>
      </c>
      <c r="W76" s="168">
        <f>W68-SUM(W69:W75)</f>
        <v>6805</v>
      </c>
      <c r="X76" s="169">
        <f t="shared" si="50"/>
        <v>-0.32167065390749605</v>
      </c>
      <c r="Y76" s="169">
        <f t="shared" si="51"/>
        <v>1.0086816286539697E-2</v>
      </c>
    </row>
    <row r="77" spans="1:25" x14ac:dyDescent="0.25">
      <c r="A77" s="56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6"/>
      <c r="B78" s="155" t="s">
        <v>68</v>
      </c>
      <c r="C78" s="175">
        <f t="shared" ref="C78:H78" si="55">C79+C82</f>
        <v>19155</v>
      </c>
      <c r="D78" s="175">
        <f t="shared" si="55"/>
        <v>3522</v>
      </c>
      <c r="E78" s="175">
        <f t="shared" si="55"/>
        <v>16571</v>
      </c>
      <c r="F78" s="175">
        <f t="shared" si="55"/>
        <v>15145</v>
      </c>
      <c r="G78" s="175">
        <f t="shared" si="55"/>
        <v>16295</v>
      </c>
      <c r="H78" s="175">
        <f t="shared" si="55"/>
        <v>17764</v>
      </c>
      <c r="I78" s="176">
        <f>IFERROR(H78/G78-1,"-")</f>
        <v>9.0150352868978212E-2</v>
      </c>
      <c r="J78" s="176">
        <f t="shared" ref="J78:J90" si="56">H78/H$8</f>
        <v>0.14058246280468503</v>
      </c>
      <c r="K78" s="175">
        <f t="shared" ref="K78:P78" si="57">K79+K82</f>
        <v>77988</v>
      </c>
      <c r="L78" s="175">
        <f t="shared" si="57"/>
        <v>4249</v>
      </c>
      <c r="M78" s="175">
        <f t="shared" si="57"/>
        <v>53545</v>
      </c>
      <c r="N78" s="175">
        <f t="shared" si="57"/>
        <v>82480</v>
      </c>
      <c r="O78" s="175">
        <f t="shared" si="57"/>
        <v>94759</v>
      </c>
      <c r="P78" s="175">
        <f t="shared" si="57"/>
        <v>94567</v>
      </c>
      <c r="Q78" s="176">
        <f>IFERROR(P78/O78-1,"-")</f>
        <v>-2.02619276269278E-3</v>
      </c>
      <c r="R78" s="176">
        <f t="shared" ref="R78:R90" si="58">P78/P$8</f>
        <v>0.17247844634978651</v>
      </c>
      <c r="S78" s="175">
        <f>S79+S82</f>
        <v>97143</v>
      </c>
      <c r="T78" s="175">
        <f>T79+T82</f>
        <v>70116</v>
      </c>
      <c r="U78" s="175">
        <f>U79+U82</f>
        <v>97625</v>
      </c>
      <c r="V78" s="175">
        <f>V79+V82</f>
        <v>111054</v>
      </c>
      <c r="W78" s="175">
        <f>W79+W82</f>
        <v>112331</v>
      </c>
      <c r="X78" s="176">
        <f>IFERROR(W78/V78-1,"-")</f>
        <v>1.1498910439966092E-2</v>
      </c>
      <c r="Y78" s="176">
        <f>W78/W$8</f>
        <v>0.16650435860151222</v>
      </c>
    </row>
    <row r="79" spans="1:25" x14ac:dyDescent="0.25">
      <c r="A79" s="56"/>
      <c r="B79" s="158" t="s">
        <v>97</v>
      </c>
      <c r="C79" s="159">
        <v>5893</v>
      </c>
      <c r="D79" s="159">
        <v>1985</v>
      </c>
      <c r="E79" s="159">
        <v>6129</v>
      </c>
      <c r="F79" s="159">
        <v>4535</v>
      </c>
      <c r="G79" s="159">
        <v>4331</v>
      </c>
      <c r="H79" s="159">
        <v>6111</v>
      </c>
      <c r="I79" s="160">
        <f>IFERROR(H79/G79-1,"-")</f>
        <v>0.41099053336411906</v>
      </c>
      <c r="J79" s="160">
        <f t="shared" si="56"/>
        <v>4.8361823361823361E-2</v>
      </c>
      <c r="K79" s="159">
        <v>28138</v>
      </c>
      <c r="L79" s="159">
        <v>2035</v>
      </c>
      <c r="M79" s="159">
        <v>21915</v>
      </c>
      <c r="N79" s="159">
        <v>28367</v>
      </c>
      <c r="O79" s="159">
        <v>27614</v>
      </c>
      <c r="P79" s="159">
        <v>26412</v>
      </c>
      <c r="Q79" s="160">
        <f>IFERROR(P79/O79-1,"-")</f>
        <v>-4.3528644890273083E-2</v>
      </c>
      <c r="R79" s="160">
        <f t="shared" si="58"/>
        <v>4.8172203041130221E-2</v>
      </c>
      <c r="S79" s="159">
        <v>34031</v>
      </c>
      <c r="T79" s="159">
        <v>28044</v>
      </c>
      <c r="U79" s="159">
        <v>32902</v>
      </c>
      <c r="V79" s="159">
        <v>31945</v>
      </c>
      <c r="W79" s="159">
        <v>32523</v>
      </c>
      <c r="X79" s="160">
        <f>IFERROR(W79/V79-1,"-")</f>
        <v>1.8093598372202147E-2</v>
      </c>
      <c r="Y79" s="160">
        <f>W79/W$8</f>
        <v>4.820771874902726E-2</v>
      </c>
    </row>
    <row r="80" spans="1:25" x14ac:dyDescent="0.25">
      <c r="A80" s="56"/>
      <c r="B80" s="162" t="s">
        <v>103</v>
      </c>
      <c r="C80" s="163">
        <v>2012</v>
      </c>
      <c r="D80" s="163">
        <v>1595</v>
      </c>
      <c r="E80" s="163">
        <v>3959</v>
      </c>
      <c r="F80" s="163">
        <v>2476</v>
      </c>
      <c r="G80" s="163">
        <v>1857</v>
      </c>
      <c r="H80" s="163">
        <v>3026</v>
      </c>
      <c r="I80" s="164">
        <f>IFERROR(H80/G80-1,"-")</f>
        <v>0.62950996230479261</v>
      </c>
      <c r="J80" s="164">
        <f t="shared" si="56"/>
        <v>2.3947451725229503E-2</v>
      </c>
      <c r="K80" s="163">
        <v>3787</v>
      </c>
      <c r="L80" s="163">
        <v>689</v>
      </c>
      <c r="M80" s="163">
        <v>3130</v>
      </c>
      <c r="N80" s="163">
        <v>2404</v>
      </c>
      <c r="O80" s="163">
        <v>3714</v>
      </c>
      <c r="P80" s="163">
        <v>2582</v>
      </c>
      <c r="Q80" s="164">
        <f>IFERROR(P80/O80-1,"-")</f>
        <v>-0.30479267635971996</v>
      </c>
      <c r="R80" s="164">
        <f t="shared" si="58"/>
        <v>4.7092468670376433E-3</v>
      </c>
      <c r="S80" s="163">
        <v>5799</v>
      </c>
      <c r="T80" s="163">
        <v>7089</v>
      </c>
      <c r="U80" s="163">
        <v>4880</v>
      </c>
      <c r="V80" s="163">
        <v>5571</v>
      </c>
      <c r="W80" s="163">
        <v>5608</v>
      </c>
      <c r="X80" s="164">
        <f>IFERROR(W80/V80-1,"-")</f>
        <v>6.6415365284508976E-3</v>
      </c>
      <c r="Y80" s="164">
        <f>W80/W$8</f>
        <v>8.3125445606046459E-3</v>
      </c>
    </row>
    <row r="81" spans="1:25" x14ac:dyDescent="0.25">
      <c r="A81" s="56"/>
      <c r="B81" s="162" t="s">
        <v>100</v>
      </c>
      <c r="C81" s="163">
        <v>3881</v>
      </c>
      <c r="D81" s="163">
        <v>390</v>
      </c>
      <c r="E81" s="163">
        <v>2170</v>
      </c>
      <c r="F81" s="163">
        <v>2059</v>
      </c>
      <c r="G81" s="163">
        <v>2474</v>
      </c>
      <c r="H81" s="163">
        <v>3085</v>
      </c>
      <c r="I81" s="164">
        <f>IFERROR(H81/G81-1,"-")</f>
        <v>0.24696847210994344</v>
      </c>
      <c r="J81" s="164">
        <f t="shared" si="56"/>
        <v>2.4414371636593858E-2</v>
      </c>
      <c r="K81" s="163">
        <v>24351</v>
      </c>
      <c r="L81" s="163">
        <v>1346</v>
      </c>
      <c r="M81" s="163">
        <v>18785</v>
      </c>
      <c r="N81" s="163">
        <v>25963</v>
      </c>
      <c r="O81" s="163">
        <v>23900</v>
      </c>
      <c r="P81" s="163">
        <v>23830</v>
      </c>
      <c r="Q81" s="164">
        <f>IFERROR(P81/O81-1,"-")</f>
        <v>-2.9288702928870203E-3</v>
      </c>
      <c r="R81" s="164">
        <f t="shared" si="58"/>
        <v>4.3462956174092578E-2</v>
      </c>
      <c r="S81" s="163">
        <v>28232</v>
      </c>
      <c r="T81" s="163">
        <v>20955</v>
      </c>
      <c r="U81" s="163">
        <v>28022</v>
      </c>
      <c r="V81" s="163">
        <v>26374</v>
      </c>
      <c r="W81" s="163">
        <v>26915</v>
      </c>
      <c r="X81" s="164">
        <f>IFERROR(W81/V81-1,"-")</f>
        <v>2.051262607113058E-2</v>
      </c>
      <c r="Y81" s="164">
        <f>W81/W$8</f>
        <v>3.9895174188422616E-2</v>
      </c>
    </row>
    <row r="82" spans="1:25" x14ac:dyDescent="0.25">
      <c r="A82" s="56"/>
      <c r="B82" s="158" t="s">
        <v>107</v>
      </c>
      <c r="C82" s="159">
        <v>13262</v>
      </c>
      <c r="D82" s="159">
        <v>1537</v>
      </c>
      <c r="E82" s="159">
        <v>10442</v>
      </c>
      <c r="F82" s="159">
        <v>10610</v>
      </c>
      <c r="G82" s="159">
        <v>11964</v>
      </c>
      <c r="H82" s="159">
        <v>11653</v>
      </c>
      <c r="I82" s="160">
        <f>IFERROR(H82/G82-1,"-")</f>
        <v>-2.5994650618522241E-2</v>
      </c>
      <c r="J82" s="160">
        <f t="shared" si="56"/>
        <v>9.2220639442861671E-2</v>
      </c>
      <c r="K82" s="159">
        <v>49850</v>
      </c>
      <c r="L82" s="159">
        <v>2214</v>
      </c>
      <c r="M82" s="159">
        <v>31630</v>
      </c>
      <c r="N82" s="159">
        <v>54113</v>
      </c>
      <c r="O82" s="159">
        <v>67145</v>
      </c>
      <c r="P82" s="159">
        <v>68155</v>
      </c>
      <c r="Q82" s="160">
        <f>IFERROR(P82/O82-1,"-")</f>
        <v>1.5042073125325794E-2</v>
      </c>
      <c r="R82" s="160">
        <f t="shared" si="58"/>
        <v>0.12430624330865629</v>
      </c>
      <c r="S82" s="159">
        <v>63112</v>
      </c>
      <c r="T82" s="159">
        <v>42072</v>
      </c>
      <c r="U82" s="159">
        <v>64723</v>
      </c>
      <c r="V82" s="159">
        <v>79109</v>
      </c>
      <c r="W82" s="159">
        <v>79808</v>
      </c>
      <c r="X82" s="160">
        <f>IFERROR(W82/V82-1,"-")</f>
        <v>8.8359099470352032E-3</v>
      </c>
      <c r="Y82" s="160">
        <f>W82/W$8</f>
        <v>0.11829663985248494</v>
      </c>
    </row>
    <row r="83" spans="1:25" s="56" customFormat="1" x14ac:dyDescent="0.25">
      <c r="B83" s="162" t="s">
        <v>110</v>
      </c>
      <c r="C83" s="163">
        <v>1768</v>
      </c>
      <c r="D83" s="163">
        <v>114</v>
      </c>
      <c r="E83" s="163">
        <v>1104</v>
      </c>
      <c r="F83" s="163">
        <v>1626</v>
      </c>
      <c r="G83" s="163">
        <v>2033</v>
      </c>
      <c r="H83" s="163">
        <v>1636</v>
      </c>
      <c r="I83" s="164">
        <f t="shared" ref="I83:I90" si="59">IFERROR(H83/G83-1,"-")</f>
        <v>-0.19527791441219877</v>
      </c>
      <c r="J83" s="164">
        <f t="shared" si="56"/>
        <v>1.2947135169357391E-2</v>
      </c>
      <c r="K83" s="163">
        <v>10592</v>
      </c>
      <c r="L83" s="163">
        <v>208</v>
      </c>
      <c r="M83" s="163">
        <v>5688</v>
      </c>
      <c r="N83" s="163">
        <v>11393</v>
      </c>
      <c r="O83" s="163">
        <v>14608</v>
      </c>
      <c r="P83" s="163">
        <v>15149</v>
      </c>
      <c r="Q83" s="164">
        <f t="shared" ref="Q83:Q90" si="60">IFERROR(P83/O83-1,"-")</f>
        <v>3.7034501642935425E-2</v>
      </c>
      <c r="R83" s="164">
        <f t="shared" si="58"/>
        <v>2.7629891862414119E-2</v>
      </c>
      <c r="S83" s="163">
        <v>12360</v>
      </c>
      <c r="T83" s="163">
        <v>6792</v>
      </c>
      <c r="U83" s="163">
        <v>13019</v>
      </c>
      <c r="V83" s="163">
        <v>16641</v>
      </c>
      <c r="W83" s="163">
        <v>16785</v>
      </c>
      <c r="X83" s="164">
        <f t="shared" ref="X83:X90" si="61">IFERROR(W83/V83-1,"-")</f>
        <v>8.6533261222281332E-3</v>
      </c>
      <c r="Y83" s="164">
        <f t="shared" ref="Y83:Y90" si="62">W83/W$8</f>
        <v>2.4879825329841117E-2</v>
      </c>
    </row>
    <row r="84" spans="1:25" s="56" customFormat="1" x14ac:dyDescent="0.25">
      <c r="B84" s="162" t="s">
        <v>113</v>
      </c>
      <c r="C84" s="163">
        <v>3909</v>
      </c>
      <c r="D84" s="163">
        <v>468</v>
      </c>
      <c r="E84" s="163">
        <v>2533</v>
      </c>
      <c r="F84" s="163">
        <v>3198</v>
      </c>
      <c r="G84" s="163">
        <v>3310</v>
      </c>
      <c r="H84" s="163">
        <v>2875</v>
      </c>
      <c r="I84" s="164">
        <f t="shared" si="59"/>
        <v>-0.13141993957703924</v>
      </c>
      <c r="J84" s="164">
        <f t="shared" si="56"/>
        <v>2.2752453308008864E-2</v>
      </c>
      <c r="K84" s="163">
        <v>19567</v>
      </c>
      <c r="L84" s="163">
        <v>374</v>
      </c>
      <c r="M84" s="163">
        <v>10643</v>
      </c>
      <c r="N84" s="163">
        <v>18104</v>
      </c>
      <c r="O84" s="163">
        <v>21899</v>
      </c>
      <c r="P84" s="163">
        <v>20765</v>
      </c>
      <c r="Q84" s="164">
        <f t="shared" si="60"/>
        <v>-5.1783186446869744E-2</v>
      </c>
      <c r="R84" s="164">
        <f t="shared" si="58"/>
        <v>3.7872777379564931E-2</v>
      </c>
      <c r="S84" s="163">
        <v>23476</v>
      </c>
      <c r="T84" s="163">
        <v>13176</v>
      </c>
      <c r="U84" s="163">
        <v>21302</v>
      </c>
      <c r="V84" s="163">
        <v>25209</v>
      </c>
      <c r="W84" s="163">
        <v>23640</v>
      </c>
      <c r="X84" s="164">
        <f t="shared" si="61"/>
        <v>-6.2239676306081182E-2</v>
      </c>
      <c r="Y84" s="164">
        <f t="shared" si="62"/>
        <v>3.5040754888140839E-2</v>
      </c>
    </row>
    <row r="85" spans="1:25" x14ac:dyDescent="0.25">
      <c r="A85" s="56"/>
      <c r="B85" s="162" t="s">
        <v>116</v>
      </c>
      <c r="C85" s="163">
        <v>1152</v>
      </c>
      <c r="D85" s="163">
        <v>407</v>
      </c>
      <c r="E85" s="163">
        <v>1117</v>
      </c>
      <c r="F85" s="163">
        <v>919</v>
      </c>
      <c r="G85" s="163">
        <v>935</v>
      </c>
      <c r="H85" s="163">
        <v>974</v>
      </c>
      <c r="I85" s="164">
        <f t="shared" si="59"/>
        <v>4.1711229946524098E-2</v>
      </c>
      <c r="J85" s="164">
        <f t="shared" si="56"/>
        <v>7.7081354859132633E-3</v>
      </c>
      <c r="K85" s="163">
        <v>3221</v>
      </c>
      <c r="L85" s="163">
        <v>431</v>
      </c>
      <c r="M85" s="163">
        <v>2852</v>
      </c>
      <c r="N85" s="163">
        <v>4755</v>
      </c>
      <c r="O85" s="163">
        <v>6853</v>
      </c>
      <c r="P85" s="163">
        <v>6617</v>
      </c>
      <c r="Q85" s="164">
        <f t="shared" si="60"/>
        <v>-3.4437472639719857E-2</v>
      </c>
      <c r="R85" s="164">
        <f t="shared" si="58"/>
        <v>1.2068585019050381E-2</v>
      </c>
      <c r="S85" s="163">
        <v>4373</v>
      </c>
      <c r="T85" s="163">
        <v>3969</v>
      </c>
      <c r="U85" s="163">
        <v>5674</v>
      </c>
      <c r="V85" s="163">
        <v>7788</v>
      </c>
      <c r="W85" s="163">
        <v>7591</v>
      </c>
      <c r="X85" s="164">
        <f t="shared" si="61"/>
        <v>-2.5295326142783736E-2</v>
      </c>
      <c r="Y85" s="164">
        <f t="shared" si="62"/>
        <v>1.1251876918607323E-2</v>
      </c>
    </row>
    <row r="86" spans="1:25" x14ac:dyDescent="0.25">
      <c r="A86" s="56"/>
      <c r="B86" s="162" t="s">
        <v>123</v>
      </c>
      <c r="C86" s="163">
        <v>197</v>
      </c>
      <c r="D86" s="163">
        <v>13</v>
      </c>
      <c r="E86" s="163">
        <v>282</v>
      </c>
      <c r="F86" s="163">
        <v>260</v>
      </c>
      <c r="G86" s="163">
        <v>336</v>
      </c>
      <c r="H86" s="163">
        <v>377</v>
      </c>
      <c r="I86" s="164">
        <f t="shared" si="59"/>
        <v>0.12202380952380953</v>
      </c>
      <c r="J86" s="164">
        <f t="shared" si="56"/>
        <v>2.983539094650206E-3</v>
      </c>
      <c r="K86" s="163">
        <v>768</v>
      </c>
      <c r="L86" s="163">
        <v>35</v>
      </c>
      <c r="M86" s="163">
        <v>912</v>
      </c>
      <c r="N86" s="163">
        <v>812</v>
      </c>
      <c r="O86" s="163">
        <v>1392</v>
      </c>
      <c r="P86" s="163">
        <v>2117</v>
      </c>
      <c r="Q86" s="164">
        <f t="shared" si="60"/>
        <v>0.52083333333333326</v>
      </c>
      <c r="R86" s="164">
        <f t="shared" si="58"/>
        <v>3.8611447008205617E-3</v>
      </c>
      <c r="S86" s="163">
        <v>965</v>
      </c>
      <c r="T86" s="163">
        <v>1194</v>
      </c>
      <c r="U86" s="163">
        <v>1072</v>
      </c>
      <c r="V86" s="163">
        <v>1728</v>
      </c>
      <c r="W86" s="163">
        <v>2494</v>
      </c>
      <c r="X86" s="164">
        <f t="shared" si="61"/>
        <v>0.44328703703703698</v>
      </c>
      <c r="Y86" s="164">
        <f t="shared" si="62"/>
        <v>3.6967699953901543E-3</v>
      </c>
    </row>
    <row r="87" spans="1:25" x14ac:dyDescent="0.25">
      <c r="A87" s="56"/>
      <c r="B87" s="162" t="s">
        <v>119</v>
      </c>
      <c r="C87" s="163">
        <v>118</v>
      </c>
      <c r="D87" s="163">
        <v>41</v>
      </c>
      <c r="E87" s="163">
        <v>237</v>
      </c>
      <c r="F87" s="163">
        <v>204</v>
      </c>
      <c r="G87" s="163">
        <v>149</v>
      </c>
      <c r="H87" s="163">
        <v>173</v>
      </c>
      <c r="I87" s="164">
        <f t="shared" si="59"/>
        <v>0.16107382550335569</v>
      </c>
      <c r="J87" s="164">
        <f t="shared" si="56"/>
        <v>1.3691041468819247E-3</v>
      </c>
      <c r="K87" s="163">
        <v>638</v>
      </c>
      <c r="L87" s="163">
        <v>53</v>
      </c>
      <c r="M87" s="163">
        <v>797</v>
      </c>
      <c r="N87" s="163">
        <v>729</v>
      </c>
      <c r="O87" s="163">
        <v>941</v>
      </c>
      <c r="P87" s="163">
        <v>1198</v>
      </c>
      <c r="Q87" s="164">
        <f t="shared" si="60"/>
        <v>0.27311370882040387</v>
      </c>
      <c r="R87" s="164">
        <f t="shared" si="58"/>
        <v>2.1850030002754052E-3</v>
      </c>
      <c r="S87" s="163">
        <v>756</v>
      </c>
      <c r="T87" s="163">
        <v>1034</v>
      </c>
      <c r="U87" s="163">
        <v>933</v>
      </c>
      <c r="V87" s="163">
        <v>1090</v>
      </c>
      <c r="W87" s="163">
        <v>1371</v>
      </c>
      <c r="X87" s="164">
        <f t="shared" si="61"/>
        <v>0.25779816513761467</v>
      </c>
      <c r="Y87" s="164">
        <f t="shared" si="62"/>
        <v>2.0321859116599447E-3</v>
      </c>
    </row>
    <row r="88" spans="1:25" x14ac:dyDescent="0.25">
      <c r="A88" s="56"/>
      <c r="B88" s="162" t="s">
        <v>128</v>
      </c>
      <c r="C88" s="163">
        <v>228</v>
      </c>
      <c r="D88" s="163">
        <v>4</v>
      </c>
      <c r="E88" s="163">
        <v>118</v>
      </c>
      <c r="F88" s="163">
        <v>163</v>
      </c>
      <c r="G88" s="163">
        <v>164</v>
      </c>
      <c r="H88" s="163">
        <v>171</v>
      </c>
      <c r="I88" s="164">
        <f t="shared" si="59"/>
        <v>4.2682926829268331E-2</v>
      </c>
      <c r="J88" s="164">
        <f t="shared" si="56"/>
        <v>1.3532763532763533E-3</v>
      </c>
      <c r="K88" s="163">
        <v>1182</v>
      </c>
      <c r="L88" s="163">
        <v>2</v>
      </c>
      <c r="M88" s="163">
        <v>882</v>
      </c>
      <c r="N88" s="163">
        <v>1567</v>
      </c>
      <c r="O88" s="163">
        <v>1460</v>
      </c>
      <c r="P88" s="163">
        <v>1355</v>
      </c>
      <c r="Q88" s="164">
        <f t="shared" si="60"/>
        <v>-7.1917808219178037E-2</v>
      </c>
      <c r="R88" s="164">
        <f t="shared" si="58"/>
        <v>2.4713514736003123E-3</v>
      </c>
      <c r="S88" s="163">
        <v>1410</v>
      </c>
      <c r="T88" s="163">
        <v>1000</v>
      </c>
      <c r="U88" s="163">
        <v>1730</v>
      </c>
      <c r="V88" s="163">
        <v>1624</v>
      </c>
      <c r="W88" s="163">
        <v>1526</v>
      </c>
      <c r="X88" s="164">
        <f t="shared" si="61"/>
        <v>-6.0344827586206851E-2</v>
      </c>
      <c r="Y88" s="164">
        <f t="shared" si="62"/>
        <v>2.2619370541160288E-3</v>
      </c>
    </row>
    <row r="89" spans="1:25" x14ac:dyDescent="0.25">
      <c r="A89" s="56"/>
      <c r="B89" s="162" t="s">
        <v>131</v>
      </c>
      <c r="C89" s="163">
        <v>320</v>
      </c>
      <c r="D89" s="163">
        <v>49</v>
      </c>
      <c r="E89" s="163">
        <v>241</v>
      </c>
      <c r="F89" s="163">
        <v>216</v>
      </c>
      <c r="G89" s="163">
        <v>193</v>
      </c>
      <c r="H89" s="163">
        <v>259</v>
      </c>
      <c r="I89" s="164">
        <f t="shared" si="59"/>
        <v>0.34196891191709855</v>
      </c>
      <c r="J89" s="164">
        <f t="shared" si="56"/>
        <v>2.0496992719214943E-3</v>
      </c>
      <c r="K89" s="163">
        <v>1571</v>
      </c>
      <c r="L89" s="163">
        <v>24</v>
      </c>
      <c r="M89" s="163">
        <v>527</v>
      </c>
      <c r="N89" s="163">
        <v>1087</v>
      </c>
      <c r="O89" s="163">
        <v>1464</v>
      </c>
      <c r="P89" s="163">
        <v>981</v>
      </c>
      <c r="Q89" s="164">
        <f t="shared" si="60"/>
        <v>-0.32991803278688525</v>
      </c>
      <c r="R89" s="164">
        <f t="shared" si="58"/>
        <v>1.7892219893741006E-3</v>
      </c>
      <c r="S89" s="163">
        <v>1891</v>
      </c>
      <c r="T89" s="163">
        <v>768</v>
      </c>
      <c r="U89" s="163">
        <v>1303</v>
      </c>
      <c r="V89" s="163">
        <v>1657</v>
      </c>
      <c r="W89" s="163">
        <v>1240</v>
      </c>
      <c r="X89" s="164">
        <f t="shared" si="61"/>
        <v>-0.25165962582981294</v>
      </c>
      <c r="Y89" s="164">
        <f t="shared" si="62"/>
        <v>1.8380091396486735E-3</v>
      </c>
    </row>
    <row r="90" spans="1:25" x14ac:dyDescent="0.25">
      <c r="A90" s="56"/>
      <c r="B90" s="167" t="s">
        <v>145</v>
      </c>
      <c r="C90" s="168">
        <f t="shared" ref="C90" si="63">C82-SUM(C83:C89)</f>
        <v>5570</v>
      </c>
      <c r="D90" s="168">
        <f t="shared" ref="D90:H90" si="64">D82-SUM(D83:D89)</f>
        <v>441</v>
      </c>
      <c r="E90" s="168">
        <f t="shared" si="64"/>
        <v>4810</v>
      </c>
      <c r="F90" s="168">
        <f t="shared" si="64"/>
        <v>4024</v>
      </c>
      <c r="G90" s="168">
        <f t="shared" si="64"/>
        <v>4844</v>
      </c>
      <c r="H90" s="168">
        <f t="shared" si="64"/>
        <v>5188</v>
      </c>
      <c r="I90" s="169">
        <f t="shared" si="59"/>
        <v>7.1015689512799351E-2</v>
      </c>
      <c r="J90" s="169">
        <f t="shared" si="56"/>
        <v>4.1057296612852172E-2</v>
      </c>
      <c r="K90" s="168">
        <f t="shared" ref="K90:P90" si="65">K82-SUM(K83:K89)</f>
        <v>12311</v>
      </c>
      <c r="L90" s="168">
        <f t="shared" si="65"/>
        <v>1087</v>
      </c>
      <c r="M90" s="168">
        <f t="shared" si="65"/>
        <v>9329</v>
      </c>
      <c r="N90" s="168">
        <f t="shared" si="65"/>
        <v>15666</v>
      </c>
      <c r="O90" s="168">
        <f t="shared" si="65"/>
        <v>18528</v>
      </c>
      <c r="P90" s="168">
        <f t="shared" si="65"/>
        <v>19973</v>
      </c>
      <c r="Q90" s="169">
        <f t="shared" si="60"/>
        <v>7.7990069084628688E-2</v>
      </c>
      <c r="R90" s="169">
        <f t="shared" si="58"/>
        <v>3.6428267883556485E-2</v>
      </c>
      <c r="S90" s="168">
        <f>S82-SUM(S83:S89)</f>
        <v>17881</v>
      </c>
      <c r="T90" s="168">
        <f>T82-SUM(T83:T89)</f>
        <v>14139</v>
      </c>
      <c r="U90" s="168">
        <f>U82-SUM(U83:U89)</f>
        <v>19690</v>
      </c>
      <c r="V90" s="168">
        <f>V82-SUM(V83:V89)</f>
        <v>23372</v>
      </c>
      <c r="W90" s="168">
        <f>W82-SUM(W83:W89)</f>
        <v>25161</v>
      </c>
      <c r="X90" s="169">
        <f t="shared" si="61"/>
        <v>7.6544583262022847E-2</v>
      </c>
      <c r="Y90" s="169">
        <f t="shared" si="62"/>
        <v>3.7295280615080868E-2</v>
      </c>
    </row>
    <row r="91" spans="1:25" x14ac:dyDescent="0.25">
      <c r="A91" s="56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6"/>
      <c r="B92" s="155" t="s">
        <v>68</v>
      </c>
      <c r="C92" s="175">
        <f t="shared" ref="C92:H92" si="66">C93+C96</f>
        <v>3252</v>
      </c>
      <c r="D92" s="175">
        <f t="shared" si="66"/>
        <v>0</v>
      </c>
      <c r="E92" s="175">
        <f t="shared" si="66"/>
        <v>0</v>
      </c>
      <c r="F92" s="175">
        <f t="shared" si="66"/>
        <v>1526</v>
      </c>
      <c r="G92" s="175">
        <f t="shared" si="66"/>
        <v>1511</v>
      </c>
      <c r="H92" s="175">
        <f t="shared" si="66"/>
        <v>1643</v>
      </c>
      <c r="I92" s="176">
        <f>IFERROR(H92/G92-1,"-")</f>
        <v>8.7359364659166161E-2</v>
      </c>
      <c r="J92" s="176">
        <f t="shared" ref="J92:J104" si="67">H92/H$8</f>
        <v>1.3002532446976892E-2</v>
      </c>
      <c r="K92" s="175">
        <f t="shared" ref="K92:P92" si="68">K93+K96</f>
        <v>7304</v>
      </c>
      <c r="L92" s="175">
        <f t="shared" si="68"/>
        <v>0</v>
      </c>
      <c r="M92" s="175">
        <f t="shared" si="68"/>
        <v>0</v>
      </c>
      <c r="N92" s="175">
        <f t="shared" si="68"/>
        <v>9134</v>
      </c>
      <c r="O92" s="175">
        <f t="shared" si="68"/>
        <v>8509</v>
      </c>
      <c r="P92" s="175">
        <f t="shared" si="68"/>
        <v>7862</v>
      </c>
      <c r="Q92" s="176">
        <f>IFERROR(P92/O92-1,"-")</f>
        <v>-7.6037137148901146E-2</v>
      </c>
      <c r="R92" s="176">
        <f t="shared" ref="R92:R104" si="69">P92/P$8</f>
        <v>1.433931017376063E-2</v>
      </c>
      <c r="S92" s="175">
        <f>S93+S96</f>
        <v>10556</v>
      </c>
      <c r="T92" s="175">
        <f>T93+T96</f>
        <v>7704</v>
      </c>
      <c r="U92" s="175">
        <f>U93+U96</f>
        <v>10660</v>
      </c>
      <c r="V92" s="175">
        <f>V93+V96</f>
        <v>10020</v>
      </c>
      <c r="W92" s="175">
        <f>W93+W96</f>
        <v>9505</v>
      </c>
      <c r="X92" s="176">
        <f>IFERROR(W92/V92-1,"-")</f>
        <v>-5.1397205588822326E-2</v>
      </c>
      <c r="Y92" s="176">
        <f>W92/W$8</f>
        <v>1.4088932961581162E-2</v>
      </c>
    </row>
    <row r="93" spans="1:25" x14ac:dyDescent="0.25">
      <c r="A93" s="56"/>
      <c r="B93" s="158" t="s">
        <v>97</v>
      </c>
      <c r="C93" s="159">
        <v>2265</v>
      </c>
      <c r="D93" s="159">
        <v>0</v>
      </c>
      <c r="E93" s="159">
        <v>0</v>
      </c>
      <c r="F93" s="159">
        <v>934</v>
      </c>
      <c r="G93" s="159">
        <v>976</v>
      </c>
      <c r="H93" s="159">
        <v>1039</v>
      </c>
      <c r="I93" s="160">
        <f>IFERROR(H93/G93-1,"-")</f>
        <v>6.4549180327868827E-2</v>
      </c>
      <c r="J93" s="160">
        <f t="shared" si="67"/>
        <v>8.2225387780943335E-3</v>
      </c>
      <c r="K93" s="159">
        <v>3855</v>
      </c>
      <c r="L93" s="159">
        <v>0</v>
      </c>
      <c r="M93" s="159">
        <v>0</v>
      </c>
      <c r="N93" s="159">
        <v>5209</v>
      </c>
      <c r="O93" s="159">
        <v>3368</v>
      </c>
      <c r="P93" s="159">
        <v>3373</v>
      </c>
      <c r="Q93" s="160">
        <f>IFERROR(P93/O93-1,"-")</f>
        <v>1.4845605700712916E-3</v>
      </c>
      <c r="R93" s="160">
        <f t="shared" si="69"/>
        <v>6.1519324874198178E-3</v>
      </c>
      <c r="S93" s="159">
        <v>6120</v>
      </c>
      <c r="T93" s="159">
        <v>4026</v>
      </c>
      <c r="U93" s="159">
        <v>6143</v>
      </c>
      <c r="V93" s="159">
        <v>4344</v>
      </c>
      <c r="W93" s="159">
        <v>4412</v>
      </c>
      <c r="X93" s="160">
        <f>IFERROR(W93/V93-1,"-")</f>
        <v>1.5653775322283625E-2</v>
      </c>
      <c r="Y93" s="160">
        <f>W93/W$8</f>
        <v>6.5397551001047964E-3</v>
      </c>
    </row>
    <row r="94" spans="1:25" x14ac:dyDescent="0.25">
      <c r="A94" s="56"/>
      <c r="B94" s="162" t="s">
        <v>103</v>
      </c>
      <c r="C94" s="163">
        <v>1765</v>
      </c>
      <c r="D94" s="163">
        <v>0</v>
      </c>
      <c r="E94" s="163">
        <v>0</v>
      </c>
      <c r="F94" s="163">
        <v>664</v>
      </c>
      <c r="G94" s="163">
        <v>641</v>
      </c>
      <c r="H94" s="163">
        <v>757</v>
      </c>
      <c r="I94" s="164">
        <f>IFERROR(H94/G94-1,"-")</f>
        <v>0.18096723868954756</v>
      </c>
      <c r="J94" s="164">
        <f t="shared" si="67"/>
        <v>5.990819879708769E-3</v>
      </c>
      <c r="K94" s="163">
        <v>1760</v>
      </c>
      <c r="L94" s="163">
        <v>0</v>
      </c>
      <c r="M94" s="163">
        <v>0</v>
      </c>
      <c r="N94" s="163">
        <v>1310</v>
      </c>
      <c r="O94" s="163">
        <v>406</v>
      </c>
      <c r="P94" s="163">
        <v>532</v>
      </c>
      <c r="Q94" s="164">
        <f>IFERROR(P94/O94-1,"-")</f>
        <v>0.31034482758620685</v>
      </c>
      <c r="R94" s="164">
        <f t="shared" si="69"/>
        <v>9.7030183317739201E-4</v>
      </c>
      <c r="S94" s="163">
        <v>3525</v>
      </c>
      <c r="T94" s="163">
        <v>1856</v>
      </c>
      <c r="U94" s="163">
        <v>1974</v>
      </c>
      <c r="V94" s="163">
        <v>1047</v>
      </c>
      <c r="W94" s="163">
        <v>1289</v>
      </c>
      <c r="X94" s="164">
        <f>IFERROR(W94/V94-1,"-")</f>
        <v>0.23113658070678134</v>
      </c>
      <c r="Y94" s="164">
        <f>W94/W$8</f>
        <v>1.9106401459735001E-3</v>
      </c>
    </row>
    <row r="95" spans="1:25" x14ac:dyDescent="0.25">
      <c r="A95" s="56"/>
      <c r="B95" s="162" t="s">
        <v>100</v>
      </c>
      <c r="C95" s="163">
        <v>500</v>
      </c>
      <c r="D95" s="163">
        <v>0</v>
      </c>
      <c r="E95" s="163">
        <v>0</v>
      </c>
      <c r="F95" s="163">
        <v>270</v>
      </c>
      <c r="G95" s="163">
        <v>335</v>
      </c>
      <c r="H95" s="163">
        <v>282</v>
      </c>
      <c r="I95" s="164">
        <f>IFERROR(H95/G95-1,"-")</f>
        <v>-0.15820895522388057</v>
      </c>
      <c r="J95" s="164">
        <f t="shared" si="67"/>
        <v>2.2317188983855649E-3</v>
      </c>
      <c r="K95" s="163">
        <v>2095</v>
      </c>
      <c r="L95" s="163">
        <v>0</v>
      </c>
      <c r="M95" s="163">
        <v>0</v>
      </c>
      <c r="N95" s="163">
        <v>3899</v>
      </c>
      <c r="O95" s="163">
        <v>2962</v>
      </c>
      <c r="P95" s="163">
        <v>2841</v>
      </c>
      <c r="Q95" s="164">
        <f>IFERROR(P95/O95-1,"-")</f>
        <v>-4.085077650236324E-2</v>
      </c>
      <c r="R95" s="164">
        <f t="shared" si="69"/>
        <v>5.1816306542424263E-3</v>
      </c>
      <c r="S95" s="163">
        <v>2595</v>
      </c>
      <c r="T95" s="163">
        <v>2170</v>
      </c>
      <c r="U95" s="163">
        <v>4169</v>
      </c>
      <c r="V95" s="163">
        <v>3297</v>
      </c>
      <c r="W95" s="163">
        <v>3123</v>
      </c>
      <c r="X95" s="164">
        <f>IFERROR(W95/V95-1,"-")</f>
        <v>-5.2775250227479531E-2</v>
      </c>
      <c r="Y95" s="164">
        <f>W95/W$8</f>
        <v>4.6291149541312958E-3</v>
      </c>
    </row>
    <row r="96" spans="1:25" x14ac:dyDescent="0.25">
      <c r="A96" s="56"/>
      <c r="B96" s="158" t="s">
        <v>107</v>
      </c>
      <c r="C96" s="159">
        <v>987</v>
      </c>
      <c r="D96" s="159">
        <v>0</v>
      </c>
      <c r="E96" s="159">
        <v>0</v>
      </c>
      <c r="F96" s="159">
        <v>592</v>
      </c>
      <c r="G96" s="159">
        <v>535</v>
      </c>
      <c r="H96" s="159">
        <v>604</v>
      </c>
      <c r="I96" s="160">
        <f>IFERROR(H96/G96-1,"-")</f>
        <v>0.12897196261682242</v>
      </c>
      <c r="J96" s="160">
        <f t="shared" si="67"/>
        <v>4.7799936688825576E-3</v>
      </c>
      <c r="K96" s="159">
        <v>3449</v>
      </c>
      <c r="L96" s="159">
        <v>0</v>
      </c>
      <c r="M96" s="159">
        <v>0</v>
      </c>
      <c r="N96" s="159">
        <v>3925</v>
      </c>
      <c r="O96" s="159">
        <v>5141</v>
      </c>
      <c r="P96" s="159">
        <v>4489</v>
      </c>
      <c r="Q96" s="160">
        <f>IFERROR(P96/O96-1,"-")</f>
        <v>-0.12682357517992604</v>
      </c>
      <c r="R96" s="160">
        <f t="shared" si="69"/>
        <v>8.1873776863408132E-3</v>
      </c>
      <c r="S96" s="159">
        <v>4436</v>
      </c>
      <c r="T96" s="159">
        <v>3678</v>
      </c>
      <c r="U96" s="159">
        <v>4517</v>
      </c>
      <c r="V96" s="159">
        <v>5676</v>
      </c>
      <c r="W96" s="159">
        <v>5093</v>
      </c>
      <c r="X96" s="160">
        <f>IFERROR(W96/V96-1,"-")</f>
        <v>-0.1027131782945736</v>
      </c>
      <c r="Y96" s="160">
        <f>W96/W$8</f>
        <v>7.5491778614763657E-3</v>
      </c>
    </row>
    <row r="97" spans="1:25" s="56" customFormat="1" x14ac:dyDescent="0.25">
      <c r="B97" s="162" t="s">
        <v>110</v>
      </c>
      <c r="C97" s="163">
        <v>71</v>
      </c>
      <c r="D97" s="163">
        <v>0</v>
      </c>
      <c r="E97" s="163">
        <v>0</v>
      </c>
      <c r="F97" s="163">
        <v>47</v>
      </c>
      <c r="G97" s="163">
        <v>66</v>
      </c>
      <c r="H97" s="163">
        <v>58</v>
      </c>
      <c r="I97" s="164">
        <f t="shared" ref="I97:I104" si="70">IFERROR(H97/G97-1,"-")</f>
        <v>-0.12121212121212122</v>
      </c>
      <c r="J97" s="164">
        <f t="shared" si="67"/>
        <v>4.5900601456157013E-4</v>
      </c>
      <c r="K97" s="163">
        <v>811</v>
      </c>
      <c r="L97" s="163">
        <v>0</v>
      </c>
      <c r="M97" s="163">
        <v>0</v>
      </c>
      <c r="N97" s="163">
        <v>742</v>
      </c>
      <c r="O97" s="163">
        <v>853</v>
      </c>
      <c r="P97" s="163">
        <v>813</v>
      </c>
      <c r="Q97" s="164">
        <f t="shared" ref="Q97:Q104" si="71">IFERROR(P97/O97-1,"-")</f>
        <v>-4.6893317702227377E-2</v>
      </c>
      <c r="R97" s="164">
        <f t="shared" si="69"/>
        <v>1.4828108841601873E-3</v>
      </c>
      <c r="S97" s="163">
        <v>882</v>
      </c>
      <c r="T97" s="163">
        <v>607</v>
      </c>
      <c r="U97" s="163">
        <v>789</v>
      </c>
      <c r="V97" s="163">
        <v>919</v>
      </c>
      <c r="W97" s="163">
        <v>871</v>
      </c>
      <c r="X97" s="164">
        <f t="shared" ref="X97:X104" si="72">IFERROR(W97/V97-1,"-")</f>
        <v>-5.2230685527747567E-2</v>
      </c>
      <c r="Y97" s="164">
        <f t="shared" ref="Y97:Y104" si="73">W97/W$8</f>
        <v>1.291053194059673E-3</v>
      </c>
    </row>
    <row r="98" spans="1:25" s="56" customFormat="1" x14ac:dyDescent="0.25">
      <c r="B98" s="162" t="s">
        <v>113</v>
      </c>
      <c r="C98" s="163">
        <v>240</v>
      </c>
      <c r="D98" s="163">
        <v>0</v>
      </c>
      <c r="E98" s="163">
        <v>0</v>
      </c>
      <c r="F98" s="163">
        <v>76</v>
      </c>
      <c r="G98" s="163">
        <v>100</v>
      </c>
      <c r="H98" s="163">
        <v>99</v>
      </c>
      <c r="I98" s="164">
        <f t="shared" si="70"/>
        <v>-1.0000000000000009E-2</v>
      </c>
      <c r="J98" s="164">
        <f t="shared" si="67"/>
        <v>7.8347578347578344E-4</v>
      </c>
      <c r="K98" s="163">
        <v>645</v>
      </c>
      <c r="L98" s="163">
        <v>0</v>
      </c>
      <c r="M98" s="163">
        <v>0</v>
      </c>
      <c r="N98" s="163">
        <v>824</v>
      </c>
      <c r="O98" s="163">
        <v>1080</v>
      </c>
      <c r="P98" s="163">
        <v>932</v>
      </c>
      <c r="Q98" s="164">
        <f t="shared" si="71"/>
        <v>-0.13703703703703707</v>
      </c>
      <c r="R98" s="164">
        <f t="shared" si="69"/>
        <v>1.6998520836867092E-3</v>
      </c>
      <c r="S98" s="163">
        <v>885</v>
      </c>
      <c r="T98" s="163">
        <v>699</v>
      </c>
      <c r="U98" s="163">
        <v>900</v>
      </c>
      <c r="V98" s="163">
        <v>1180</v>
      </c>
      <c r="W98" s="163">
        <v>1031</v>
      </c>
      <c r="X98" s="164">
        <f t="shared" si="72"/>
        <v>-0.12627118644067792</v>
      </c>
      <c r="Y98" s="164">
        <f t="shared" si="73"/>
        <v>1.5282156636917598E-3</v>
      </c>
    </row>
    <row r="99" spans="1:25" x14ac:dyDescent="0.25">
      <c r="A99" s="56"/>
      <c r="B99" s="162" t="s">
        <v>116</v>
      </c>
      <c r="C99" s="163">
        <v>386</v>
      </c>
      <c r="D99" s="163">
        <v>0</v>
      </c>
      <c r="E99" s="163">
        <v>0</v>
      </c>
      <c r="F99" s="163">
        <v>229</v>
      </c>
      <c r="G99" s="163">
        <v>153</v>
      </c>
      <c r="H99" s="163">
        <v>175</v>
      </c>
      <c r="I99" s="164">
        <f t="shared" si="70"/>
        <v>0.14379084967320255</v>
      </c>
      <c r="J99" s="164">
        <f t="shared" si="67"/>
        <v>1.3849319404874961E-3</v>
      </c>
      <c r="K99" s="163">
        <v>519</v>
      </c>
      <c r="L99" s="163">
        <v>0</v>
      </c>
      <c r="M99" s="163">
        <v>0</v>
      </c>
      <c r="N99" s="163">
        <v>661</v>
      </c>
      <c r="O99" s="163">
        <v>688</v>
      </c>
      <c r="P99" s="163">
        <v>635</v>
      </c>
      <c r="Q99" s="164">
        <f t="shared" si="71"/>
        <v>-7.7034883720930258E-2</v>
      </c>
      <c r="R99" s="164">
        <f t="shared" si="69"/>
        <v>1.1581610226835412E-3</v>
      </c>
      <c r="S99" s="163">
        <v>905</v>
      </c>
      <c r="T99" s="163">
        <v>713</v>
      </c>
      <c r="U99" s="163">
        <v>890</v>
      </c>
      <c r="V99" s="163">
        <v>841</v>
      </c>
      <c r="W99" s="163">
        <v>810</v>
      </c>
      <c r="X99" s="164">
        <f t="shared" si="72"/>
        <v>-3.6860879904875188E-2</v>
      </c>
      <c r="Y99" s="164">
        <f t="shared" si="73"/>
        <v>1.2006350025124399E-3</v>
      </c>
    </row>
    <row r="100" spans="1:25" x14ac:dyDescent="0.25">
      <c r="A100" s="56"/>
      <c r="B100" s="162" t="s">
        <v>123</v>
      </c>
      <c r="C100" s="163">
        <v>47</v>
      </c>
      <c r="D100" s="163">
        <v>0</v>
      </c>
      <c r="E100" s="163">
        <v>0</v>
      </c>
      <c r="F100" s="163">
        <v>3</v>
      </c>
      <c r="G100" s="163">
        <v>32</v>
      </c>
      <c r="H100" s="163">
        <v>32</v>
      </c>
      <c r="I100" s="164">
        <f t="shared" si="70"/>
        <v>0</v>
      </c>
      <c r="J100" s="164">
        <f t="shared" si="67"/>
        <v>2.5324469768914215E-4</v>
      </c>
      <c r="K100" s="163">
        <v>195</v>
      </c>
      <c r="L100" s="163">
        <v>0</v>
      </c>
      <c r="M100" s="163">
        <v>0</v>
      </c>
      <c r="N100" s="163">
        <v>222</v>
      </c>
      <c r="O100" s="163">
        <v>268</v>
      </c>
      <c r="P100" s="163">
        <v>284</v>
      </c>
      <c r="Q100" s="164">
        <f t="shared" si="71"/>
        <v>5.9701492537313383E-2</v>
      </c>
      <c r="R100" s="164">
        <f t="shared" si="69"/>
        <v>5.1798067786161528E-4</v>
      </c>
      <c r="S100" s="163">
        <v>242</v>
      </c>
      <c r="T100" s="163">
        <v>246</v>
      </c>
      <c r="U100" s="163">
        <v>225</v>
      </c>
      <c r="V100" s="163">
        <v>300</v>
      </c>
      <c r="W100" s="163">
        <v>316</v>
      </c>
      <c r="X100" s="164">
        <f t="shared" si="72"/>
        <v>5.3333333333333233E-2</v>
      </c>
      <c r="Y100" s="164">
        <f t="shared" si="73"/>
        <v>4.683958775233716E-4</v>
      </c>
    </row>
    <row r="101" spans="1:25" x14ac:dyDescent="0.25">
      <c r="A101" s="56"/>
      <c r="B101" s="162" t="s">
        <v>119</v>
      </c>
      <c r="C101" s="163">
        <v>13</v>
      </c>
      <c r="D101" s="163">
        <v>0</v>
      </c>
      <c r="E101" s="163">
        <v>0</v>
      </c>
      <c r="F101" s="163">
        <v>23</v>
      </c>
      <c r="G101" s="163">
        <v>18</v>
      </c>
      <c r="H101" s="163">
        <v>29</v>
      </c>
      <c r="I101" s="164">
        <f t="shared" si="70"/>
        <v>0.61111111111111116</v>
      </c>
      <c r="J101" s="164">
        <f t="shared" si="67"/>
        <v>2.2950300728078507E-4</v>
      </c>
      <c r="K101" s="163">
        <v>87</v>
      </c>
      <c r="L101" s="163">
        <v>0</v>
      </c>
      <c r="M101" s="163">
        <v>0</v>
      </c>
      <c r="N101" s="163">
        <v>91</v>
      </c>
      <c r="O101" s="163">
        <v>248</v>
      </c>
      <c r="P101" s="163">
        <v>193</v>
      </c>
      <c r="Q101" s="164">
        <f t="shared" si="71"/>
        <v>-0.22177419354838712</v>
      </c>
      <c r="R101" s="164">
        <f t="shared" si="69"/>
        <v>3.5200799587074556E-4</v>
      </c>
      <c r="S101" s="163">
        <v>100</v>
      </c>
      <c r="T101" s="163">
        <v>170</v>
      </c>
      <c r="U101" s="163">
        <v>114</v>
      </c>
      <c r="V101" s="163">
        <v>266</v>
      </c>
      <c r="W101" s="163">
        <v>222</v>
      </c>
      <c r="X101" s="164">
        <f t="shared" si="72"/>
        <v>-0.16541353383458646</v>
      </c>
      <c r="Y101" s="164">
        <f t="shared" si="73"/>
        <v>3.2906292661452055E-4</v>
      </c>
    </row>
    <row r="102" spans="1:25" x14ac:dyDescent="0.25">
      <c r="A102" s="56"/>
      <c r="B102" s="162" t="s">
        <v>128</v>
      </c>
      <c r="C102" s="163">
        <v>22</v>
      </c>
      <c r="D102" s="163">
        <v>0</v>
      </c>
      <c r="E102" s="163">
        <v>0</v>
      </c>
      <c r="F102" s="163">
        <v>6</v>
      </c>
      <c r="G102" s="163">
        <v>14</v>
      </c>
      <c r="H102" s="163">
        <v>8</v>
      </c>
      <c r="I102" s="164">
        <f t="shared" si="70"/>
        <v>-0.4285714285714286</v>
      </c>
      <c r="J102" s="164">
        <f t="shared" si="67"/>
        <v>6.3311174422285538E-5</v>
      </c>
      <c r="K102" s="163">
        <v>82</v>
      </c>
      <c r="L102" s="163">
        <v>0</v>
      </c>
      <c r="M102" s="163">
        <v>0</v>
      </c>
      <c r="N102" s="163">
        <v>47</v>
      </c>
      <c r="O102" s="163">
        <v>77</v>
      </c>
      <c r="P102" s="163">
        <v>92</v>
      </c>
      <c r="Q102" s="164">
        <f t="shared" si="71"/>
        <v>0.19480519480519476</v>
      </c>
      <c r="R102" s="164">
        <f t="shared" si="69"/>
        <v>1.6779655761714298E-4</v>
      </c>
      <c r="S102" s="163">
        <v>104</v>
      </c>
      <c r="T102" s="163">
        <v>115</v>
      </c>
      <c r="U102" s="163">
        <v>53</v>
      </c>
      <c r="V102" s="163">
        <v>91</v>
      </c>
      <c r="W102" s="163">
        <v>100</v>
      </c>
      <c r="X102" s="164">
        <f t="shared" si="72"/>
        <v>9.8901098901098994E-2</v>
      </c>
      <c r="Y102" s="164">
        <f t="shared" si="73"/>
        <v>1.4822654352005432E-4</v>
      </c>
    </row>
    <row r="103" spans="1:25" x14ac:dyDescent="0.25">
      <c r="A103" s="56"/>
      <c r="B103" s="162" t="s">
        <v>131</v>
      </c>
      <c r="C103" s="163">
        <v>0</v>
      </c>
      <c r="D103" s="163">
        <v>0</v>
      </c>
      <c r="E103" s="163">
        <v>0</v>
      </c>
      <c r="F103" s="163">
        <v>0</v>
      </c>
      <c r="G103" s="163">
        <v>11</v>
      </c>
      <c r="H103" s="163">
        <v>4</v>
      </c>
      <c r="I103" s="164">
        <f t="shared" si="70"/>
        <v>-0.63636363636363635</v>
      </c>
      <c r="J103" s="164">
        <f t="shared" si="67"/>
        <v>3.1655587211142769E-5</v>
      </c>
      <c r="K103" s="163">
        <v>56</v>
      </c>
      <c r="L103" s="163">
        <v>0</v>
      </c>
      <c r="M103" s="163">
        <v>0</v>
      </c>
      <c r="N103" s="163">
        <v>80</v>
      </c>
      <c r="O103" s="163">
        <v>195</v>
      </c>
      <c r="P103" s="163">
        <v>90</v>
      </c>
      <c r="Q103" s="164">
        <f t="shared" si="71"/>
        <v>-0.53846153846153844</v>
      </c>
      <c r="R103" s="164">
        <f t="shared" si="69"/>
        <v>1.6414880636459638E-4</v>
      </c>
      <c r="S103" s="163">
        <v>56</v>
      </c>
      <c r="T103" s="163">
        <v>47</v>
      </c>
      <c r="U103" s="163">
        <v>80</v>
      </c>
      <c r="V103" s="163">
        <v>206</v>
      </c>
      <c r="W103" s="163">
        <v>94</v>
      </c>
      <c r="X103" s="164">
        <f t="shared" si="72"/>
        <v>-0.5436893203883495</v>
      </c>
      <c r="Y103" s="164">
        <f t="shared" si="73"/>
        <v>1.3933295090885105E-4</v>
      </c>
    </row>
    <row r="104" spans="1:25" x14ac:dyDescent="0.25">
      <c r="A104" s="56"/>
      <c r="B104" s="167" t="s">
        <v>145</v>
      </c>
      <c r="C104" s="168">
        <f t="shared" ref="C104" si="74">C96-SUM(C97:C103)</f>
        <v>208</v>
      </c>
      <c r="D104" s="168">
        <f t="shared" ref="D104:H104" si="75">D96-SUM(D97:D103)</f>
        <v>0</v>
      </c>
      <c r="E104" s="168">
        <f t="shared" si="75"/>
        <v>0</v>
      </c>
      <c r="F104" s="168">
        <f t="shared" si="75"/>
        <v>208</v>
      </c>
      <c r="G104" s="168">
        <f t="shared" si="75"/>
        <v>141</v>
      </c>
      <c r="H104" s="168">
        <f t="shared" si="75"/>
        <v>199</v>
      </c>
      <c r="I104" s="169">
        <f t="shared" si="70"/>
        <v>0.41134751773049638</v>
      </c>
      <c r="J104" s="169">
        <f t="shared" si="67"/>
        <v>1.5748654637543526E-3</v>
      </c>
      <c r="K104" s="168">
        <f t="shared" ref="K104:P104" si="76">K96-SUM(K97:K103)</f>
        <v>1054</v>
      </c>
      <c r="L104" s="168">
        <f t="shared" si="76"/>
        <v>0</v>
      </c>
      <c r="M104" s="168">
        <f t="shared" si="76"/>
        <v>0</v>
      </c>
      <c r="N104" s="168">
        <f t="shared" si="76"/>
        <v>1258</v>
      </c>
      <c r="O104" s="168">
        <f t="shared" si="76"/>
        <v>1732</v>
      </c>
      <c r="P104" s="168">
        <f t="shared" si="76"/>
        <v>1450</v>
      </c>
      <c r="Q104" s="169">
        <f t="shared" si="71"/>
        <v>-0.16281755196304848</v>
      </c>
      <c r="R104" s="169">
        <f t="shared" si="69"/>
        <v>2.6446196580962749E-3</v>
      </c>
      <c r="S104" s="168">
        <f>S96-SUM(S97:S103)</f>
        <v>1262</v>
      </c>
      <c r="T104" s="168">
        <f>T96-SUM(T97:T103)</f>
        <v>1081</v>
      </c>
      <c r="U104" s="168">
        <f>U96-SUM(U97:U103)</f>
        <v>1466</v>
      </c>
      <c r="V104" s="168">
        <f>V96-SUM(V97:V103)</f>
        <v>1873</v>
      </c>
      <c r="W104" s="168">
        <f>W96-SUM(W97:W103)</f>
        <v>1649</v>
      </c>
      <c r="X104" s="169">
        <f t="shared" si="72"/>
        <v>-0.11959423384943946</v>
      </c>
      <c r="Y104" s="169">
        <f t="shared" si="73"/>
        <v>2.4442557026456957E-3</v>
      </c>
    </row>
    <row r="105" spans="1:25" x14ac:dyDescent="0.25">
      <c r="A105" s="56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6"/>
      <c r="B106" s="155" t="s">
        <v>68</v>
      </c>
      <c r="C106" s="175">
        <f t="shared" ref="C106:H106" si="77">C107+C110</f>
        <v>0</v>
      </c>
      <c r="D106" s="175">
        <f t="shared" si="77"/>
        <v>0</v>
      </c>
      <c r="E106" s="175">
        <f t="shared" si="77"/>
        <v>0</v>
      </c>
      <c r="F106" s="175">
        <f t="shared" si="77"/>
        <v>0</v>
      </c>
      <c r="G106" s="175">
        <f t="shared" si="77"/>
        <v>0</v>
      </c>
      <c r="H106" s="175">
        <f t="shared" si="77"/>
        <v>0</v>
      </c>
      <c r="I106" s="176" t="str">
        <f>IFERROR(H106/G106-1,"-")</f>
        <v>-</v>
      </c>
      <c r="J106" s="176">
        <f t="shared" ref="J106:J118" si="78">H106/H$8</f>
        <v>0</v>
      </c>
      <c r="K106" s="175">
        <f t="shared" ref="K106:P106" si="79">K107+K110</f>
        <v>18939</v>
      </c>
      <c r="L106" s="175">
        <f t="shared" si="79"/>
        <v>0</v>
      </c>
      <c r="M106" s="175">
        <f t="shared" si="79"/>
        <v>0</v>
      </c>
      <c r="N106" s="175">
        <f t="shared" si="79"/>
        <v>0</v>
      </c>
      <c r="O106" s="175">
        <f t="shared" si="79"/>
        <v>0</v>
      </c>
      <c r="P106" s="175">
        <f t="shared" si="79"/>
        <v>0</v>
      </c>
      <c r="Q106" s="176" t="str">
        <f>IFERROR(P106/O106-1,"-")</f>
        <v>-</v>
      </c>
      <c r="R106" s="176">
        <f t="shared" ref="R106:R118" si="80">P106/P$8</f>
        <v>0</v>
      </c>
      <c r="S106" s="175">
        <f>S107+S110</f>
        <v>18939</v>
      </c>
      <c r="T106" s="175">
        <f>T107+T110</f>
        <v>22750</v>
      </c>
      <c r="U106" s="175">
        <f>U107+U110</f>
        <v>32086</v>
      </c>
      <c r="V106" s="175">
        <f>V107+V110</f>
        <v>31003</v>
      </c>
      <c r="W106" s="175">
        <f>W107+W110</f>
        <v>35470</v>
      </c>
      <c r="X106" s="176">
        <f>IFERROR(W106/V106-1,"-")</f>
        <v>0.14408283069380379</v>
      </c>
      <c r="Y106" s="176">
        <f>W106/W$8</f>
        <v>5.2575954986563263E-2</v>
      </c>
    </row>
    <row r="107" spans="1:25" x14ac:dyDescent="0.25">
      <c r="A107" s="56"/>
      <c r="B107" s="158" t="s">
        <v>97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8"/>
        <v>0</v>
      </c>
      <c r="K107" s="159">
        <v>4875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80"/>
        <v>0</v>
      </c>
      <c r="S107" s="159">
        <v>4875</v>
      </c>
      <c r="T107" s="159">
        <v>3740</v>
      </c>
      <c r="U107" s="159">
        <v>4760</v>
      </c>
      <c r="V107" s="159">
        <v>4048</v>
      </c>
      <c r="W107" s="159">
        <v>4744</v>
      </c>
      <c r="X107" s="160">
        <f>IFERROR(W107/V107-1,"-")</f>
        <v>0.17193675889328053</v>
      </c>
      <c r="Y107" s="160">
        <f>W107/W$8</f>
        <v>7.0318672245913766E-3</v>
      </c>
    </row>
    <row r="108" spans="1:25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8"/>
        <v>0</v>
      </c>
      <c r="K108" s="163">
        <v>245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80"/>
        <v>0</v>
      </c>
      <c r="S108" s="163">
        <v>245</v>
      </c>
      <c r="T108" s="163">
        <v>1595</v>
      </c>
      <c r="U108" s="163">
        <v>1325</v>
      </c>
      <c r="V108" s="163">
        <v>1153</v>
      </c>
      <c r="W108" s="163">
        <v>1178</v>
      </c>
      <c r="X108" s="164">
        <f>IFERROR(W108/V108-1,"-")</f>
        <v>2.1682567215958404E-2</v>
      </c>
      <c r="Y108" s="164">
        <f>W108/W$8</f>
        <v>1.7461086826662398E-3</v>
      </c>
    </row>
    <row r="109" spans="1:25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8"/>
        <v>0</v>
      </c>
      <c r="K109" s="163">
        <v>4630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80"/>
        <v>0</v>
      </c>
      <c r="S109" s="163">
        <v>4630</v>
      </c>
      <c r="T109" s="163">
        <v>2145</v>
      </c>
      <c r="U109" s="163">
        <v>3435</v>
      </c>
      <c r="V109" s="163">
        <v>2895</v>
      </c>
      <c r="W109" s="163">
        <v>3566</v>
      </c>
      <c r="X109" s="164">
        <f>IFERROR(W109/V109-1,"-")</f>
        <v>0.23177892918825571</v>
      </c>
      <c r="Y109" s="164">
        <f>W109/W$8</f>
        <v>5.2857585419251365E-3</v>
      </c>
    </row>
    <row r="110" spans="1:25" x14ac:dyDescent="0.25">
      <c r="A110" s="56"/>
      <c r="B110" s="158" t="s">
        <v>107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8"/>
        <v>0</v>
      </c>
      <c r="K110" s="159">
        <v>14064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80"/>
        <v>0</v>
      </c>
      <c r="S110" s="159">
        <v>14064</v>
      </c>
      <c r="T110" s="159">
        <v>19010</v>
      </c>
      <c r="U110" s="159">
        <v>27326</v>
      </c>
      <c r="V110" s="159">
        <v>26955</v>
      </c>
      <c r="W110" s="159">
        <v>30726</v>
      </c>
      <c r="X110" s="160">
        <f>IFERROR(W110/V110-1,"-")</f>
        <v>0.13989983305509179</v>
      </c>
      <c r="Y110" s="160">
        <f>W110/W$8</f>
        <v>4.5544087761971885E-2</v>
      </c>
    </row>
    <row r="111" spans="1:25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81">IFERROR(H111/G111-1,"-")</f>
        <v>-</v>
      </c>
      <c r="J111" s="164">
        <f t="shared" si="78"/>
        <v>0</v>
      </c>
      <c r="K111" s="163">
        <v>8087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82">IFERROR(P111/O111-1,"-")</f>
        <v>-</v>
      </c>
      <c r="R111" s="164">
        <f t="shared" si="80"/>
        <v>0</v>
      </c>
      <c r="S111" s="163">
        <v>8087</v>
      </c>
      <c r="T111" s="163">
        <v>9446</v>
      </c>
      <c r="U111" s="163">
        <v>16661</v>
      </c>
      <c r="V111" s="163">
        <v>15286</v>
      </c>
      <c r="W111" s="163">
        <v>16835</v>
      </c>
      <c r="X111" s="164">
        <f t="shared" ref="X111:X118" si="83">IFERROR(W111/V111-1,"-")</f>
        <v>0.1013345544943085</v>
      </c>
      <c r="Y111" s="164">
        <f t="shared" ref="Y111:Y118" si="84">W111/W$8</f>
        <v>2.4953938601601142E-2</v>
      </c>
    </row>
    <row r="112" spans="1:25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81"/>
        <v>-</v>
      </c>
      <c r="J112" s="164">
        <f t="shared" si="78"/>
        <v>0</v>
      </c>
      <c r="K112" s="163">
        <v>970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82"/>
        <v>-</v>
      </c>
      <c r="R112" s="164">
        <f t="shared" si="80"/>
        <v>0</v>
      </c>
      <c r="S112" s="163">
        <v>970</v>
      </c>
      <c r="T112" s="163">
        <v>1035</v>
      </c>
      <c r="U112" s="163">
        <v>1599</v>
      </c>
      <c r="V112" s="163">
        <v>1507</v>
      </c>
      <c r="W112" s="163">
        <v>1444</v>
      </c>
      <c r="X112" s="164">
        <f t="shared" si="83"/>
        <v>-4.1804910418049124E-2</v>
      </c>
      <c r="Y112" s="164">
        <f t="shared" si="84"/>
        <v>2.1403912884295842E-3</v>
      </c>
    </row>
    <row r="113" spans="1:25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81"/>
        <v>-</v>
      </c>
      <c r="J113" s="164">
        <f t="shared" si="78"/>
        <v>0</v>
      </c>
      <c r="K113" s="163">
        <v>723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82"/>
        <v>-</v>
      </c>
      <c r="R113" s="164">
        <f t="shared" si="80"/>
        <v>0</v>
      </c>
      <c r="S113" s="163">
        <v>723</v>
      </c>
      <c r="T113" s="163">
        <v>1303</v>
      </c>
      <c r="U113" s="163">
        <v>2475</v>
      </c>
      <c r="V113" s="163">
        <v>1803</v>
      </c>
      <c r="W113" s="163">
        <v>2500</v>
      </c>
      <c r="X113" s="164">
        <f t="shared" si="83"/>
        <v>0.38657792567942328</v>
      </c>
      <c r="Y113" s="164">
        <f t="shared" si="84"/>
        <v>3.7056635880013578E-3</v>
      </c>
    </row>
    <row r="114" spans="1:25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81"/>
        <v>-</v>
      </c>
      <c r="J114" s="164">
        <f t="shared" si="78"/>
        <v>0</v>
      </c>
      <c r="K114" s="163">
        <v>344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82"/>
        <v>-</v>
      </c>
      <c r="R114" s="164">
        <f t="shared" si="80"/>
        <v>0</v>
      </c>
      <c r="S114" s="163">
        <v>344</v>
      </c>
      <c r="T114" s="163">
        <v>1180</v>
      </c>
      <c r="U114" s="163">
        <v>968</v>
      </c>
      <c r="V114" s="163">
        <v>1469</v>
      </c>
      <c r="W114" s="163">
        <v>1398</v>
      </c>
      <c r="X114" s="164">
        <f t="shared" si="83"/>
        <v>-4.8332198774676649E-2</v>
      </c>
      <c r="Y114" s="164">
        <f t="shared" si="84"/>
        <v>2.0722070784103593E-3</v>
      </c>
    </row>
    <row r="115" spans="1:25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81"/>
        <v>-</v>
      </c>
      <c r="J115" s="164">
        <f t="shared" si="78"/>
        <v>0</v>
      </c>
      <c r="K115" s="163">
        <v>510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82"/>
        <v>-</v>
      </c>
      <c r="R115" s="164">
        <f t="shared" si="80"/>
        <v>0</v>
      </c>
      <c r="S115" s="163">
        <v>510</v>
      </c>
      <c r="T115" s="163">
        <v>885</v>
      </c>
      <c r="U115" s="163">
        <v>995</v>
      </c>
      <c r="V115" s="163">
        <v>1085</v>
      </c>
      <c r="W115" s="163">
        <v>826</v>
      </c>
      <c r="X115" s="164">
        <f t="shared" si="83"/>
        <v>-0.23870967741935489</v>
      </c>
      <c r="Y115" s="164">
        <f t="shared" si="84"/>
        <v>1.2243512494756485E-3</v>
      </c>
    </row>
    <row r="116" spans="1:25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81"/>
        <v>-</v>
      </c>
      <c r="J116" s="164">
        <f t="shared" si="78"/>
        <v>0</v>
      </c>
      <c r="K116" s="163">
        <v>132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82"/>
        <v>-</v>
      </c>
      <c r="R116" s="164">
        <f t="shared" si="80"/>
        <v>0</v>
      </c>
      <c r="S116" s="163">
        <v>132</v>
      </c>
      <c r="T116" s="163">
        <v>225</v>
      </c>
      <c r="U116" s="163">
        <v>327</v>
      </c>
      <c r="V116" s="163">
        <v>507</v>
      </c>
      <c r="W116" s="163">
        <v>461</v>
      </c>
      <c r="X116" s="164">
        <f t="shared" si="83"/>
        <v>-9.0729783037475364E-2</v>
      </c>
      <c r="Y116" s="164">
        <f t="shared" si="84"/>
        <v>6.8332436562745032E-4</v>
      </c>
    </row>
    <row r="117" spans="1:25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81"/>
        <v>-</v>
      </c>
      <c r="J117" s="164">
        <f t="shared" si="78"/>
        <v>0</v>
      </c>
      <c r="K117" s="163">
        <v>456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82"/>
        <v>-</v>
      </c>
      <c r="R117" s="164">
        <f t="shared" si="80"/>
        <v>0</v>
      </c>
      <c r="S117" s="163">
        <v>456</v>
      </c>
      <c r="T117" s="163">
        <v>326</v>
      </c>
      <c r="U117" s="163">
        <v>263</v>
      </c>
      <c r="V117" s="163">
        <v>648</v>
      </c>
      <c r="W117" s="163">
        <v>397</v>
      </c>
      <c r="X117" s="164">
        <f t="shared" si="83"/>
        <v>-0.38734567901234573</v>
      </c>
      <c r="Y117" s="164">
        <f t="shared" si="84"/>
        <v>5.8845937777461557E-4</v>
      </c>
    </row>
    <row r="118" spans="1:25" x14ac:dyDescent="0.25">
      <c r="A118" s="56"/>
      <c r="B118" s="167" t="s">
        <v>145</v>
      </c>
      <c r="C118" s="168">
        <f t="shared" ref="C118" si="85">C110-SUM(C111:C117)</f>
        <v>0</v>
      </c>
      <c r="D118" s="168">
        <f t="shared" ref="D118:H118" si="86">D110-SUM(D111:D117)</f>
        <v>0</v>
      </c>
      <c r="E118" s="168">
        <f t="shared" si="86"/>
        <v>0</v>
      </c>
      <c r="F118" s="168">
        <f t="shared" si="86"/>
        <v>0</v>
      </c>
      <c r="G118" s="168">
        <f t="shared" si="86"/>
        <v>0</v>
      </c>
      <c r="H118" s="168">
        <f t="shared" si="86"/>
        <v>0</v>
      </c>
      <c r="I118" s="169" t="str">
        <f t="shared" si="81"/>
        <v>-</v>
      </c>
      <c r="J118" s="169">
        <f t="shared" si="78"/>
        <v>0</v>
      </c>
      <c r="K118" s="168">
        <f t="shared" ref="K118:P118" si="87">K110-SUM(K111:K117)</f>
        <v>2842</v>
      </c>
      <c r="L118" s="168">
        <f t="shared" si="87"/>
        <v>0</v>
      </c>
      <c r="M118" s="168">
        <f t="shared" si="87"/>
        <v>0</v>
      </c>
      <c r="N118" s="168">
        <f t="shared" si="87"/>
        <v>0</v>
      </c>
      <c r="O118" s="168">
        <f t="shared" si="87"/>
        <v>0</v>
      </c>
      <c r="P118" s="168">
        <f t="shared" si="87"/>
        <v>0</v>
      </c>
      <c r="Q118" s="169" t="str">
        <f t="shared" si="82"/>
        <v>-</v>
      </c>
      <c r="R118" s="169">
        <f t="shared" si="80"/>
        <v>0</v>
      </c>
      <c r="S118" s="168">
        <f>S110-SUM(S111:S117)</f>
        <v>2842</v>
      </c>
      <c r="T118" s="168">
        <f>T110-SUM(T111:T117)</f>
        <v>4610</v>
      </c>
      <c r="U118" s="168">
        <f>U110-SUM(U111:U117)</f>
        <v>4038</v>
      </c>
      <c r="V118" s="168">
        <f>V110-SUM(V111:V117)</f>
        <v>4650</v>
      </c>
      <c r="W118" s="168">
        <f>W110-SUM(W111:W117)</f>
        <v>6865</v>
      </c>
      <c r="X118" s="169">
        <f t="shared" si="83"/>
        <v>0.47634408602150535</v>
      </c>
      <c r="Y118" s="169">
        <f t="shared" si="84"/>
        <v>1.0175752212651728E-2</v>
      </c>
    </row>
    <row r="119" spans="1:25" x14ac:dyDescent="0.25">
      <c r="A119" s="56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6"/>
      <c r="B120" s="155" t="s">
        <v>68</v>
      </c>
      <c r="C120" s="175">
        <f t="shared" ref="C120:H120" si="88">C121+C124</f>
        <v>22425</v>
      </c>
      <c r="D120" s="175">
        <f t="shared" si="88"/>
        <v>7183</v>
      </c>
      <c r="E120" s="175">
        <f t="shared" si="88"/>
        <v>12087</v>
      </c>
      <c r="F120" s="175">
        <f t="shared" si="88"/>
        <v>18544</v>
      </c>
      <c r="G120" s="175">
        <f t="shared" si="88"/>
        <v>19682</v>
      </c>
      <c r="H120" s="175">
        <f t="shared" si="88"/>
        <v>18326</v>
      </c>
      <c r="I120" s="176">
        <f>IFERROR(H120/G120-1,"-")</f>
        <v>-6.8895437455543163E-2</v>
      </c>
      <c r="J120" s="176">
        <f t="shared" ref="J120:J132" si="89">H120/H$8</f>
        <v>0.14503007280785057</v>
      </c>
      <c r="K120" s="175">
        <f t="shared" ref="K120:P120" si="90">K121+K124</f>
        <v>21492</v>
      </c>
      <c r="L120" s="175">
        <f t="shared" si="90"/>
        <v>5625</v>
      </c>
      <c r="M120" s="175">
        <f t="shared" si="90"/>
        <v>19118</v>
      </c>
      <c r="N120" s="175">
        <f t="shared" si="90"/>
        <v>27840</v>
      </c>
      <c r="O120" s="175">
        <f t="shared" si="90"/>
        <v>26810</v>
      </c>
      <c r="P120" s="175">
        <f t="shared" si="90"/>
        <v>31202</v>
      </c>
      <c r="Q120" s="176">
        <f>IFERROR(P120/O120-1,"-")</f>
        <v>0.1638194703468856</v>
      </c>
      <c r="R120" s="176">
        <f t="shared" ref="R120:R132" si="91">P120/P$8</f>
        <v>5.6908567290979296E-2</v>
      </c>
      <c r="S120" s="175">
        <f>S121+S124</f>
        <v>43917</v>
      </c>
      <c r="T120" s="175">
        <f>T121+T124</f>
        <v>31205</v>
      </c>
      <c r="U120" s="175">
        <f>U121+U124</f>
        <v>46384</v>
      </c>
      <c r="V120" s="175">
        <f>V121+V124</f>
        <v>46492</v>
      </c>
      <c r="W120" s="175">
        <f>W121+W124</f>
        <v>49528</v>
      </c>
      <c r="X120" s="176">
        <f>IFERROR(W120/V120-1,"-")</f>
        <v>6.5301557257162468E-2</v>
      </c>
      <c r="Y120" s="176">
        <f>W120/W$8</f>
        <v>7.3413642474612503E-2</v>
      </c>
    </row>
    <row r="121" spans="1:25" x14ac:dyDescent="0.25">
      <c r="A121" s="56"/>
      <c r="B121" s="158" t="s">
        <v>97</v>
      </c>
      <c r="C121" s="159">
        <v>10194</v>
      </c>
      <c r="D121" s="159">
        <v>3586</v>
      </c>
      <c r="E121" s="159">
        <v>5801</v>
      </c>
      <c r="F121" s="159">
        <v>9156</v>
      </c>
      <c r="G121" s="159">
        <v>11401</v>
      </c>
      <c r="H121" s="159">
        <v>9253</v>
      </c>
      <c r="I121" s="160">
        <f>IFERROR(H121/G121-1,"-")</f>
        <v>-0.1884045259187791</v>
      </c>
      <c r="J121" s="160">
        <f t="shared" si="89"/>
        <v>7.3227287116176001E-2</v>
      </c>
      <c r="K121" s="159">
        <v>11807</v>
      </c>
      <c r="L121" s="159">
        <v>4081</v>
      </c>
      <c r="M121" s="159">
        <v>9767</v>
      </c>
      <c r="N121" s="159">
        <v>13379</v>
      </c>
      <c r="O121" s="159">
        <v>12379</v>
      </c>
      <c r="P121" s="159">
        <v>16127</v>
      </c>
      <c r="Q121" s="160">
        <f>IFERROR(P121/O121-1,"-")</f>
        <v>0.30277082155262947</v>
      </c>
      <c r="R121" s="160">
        <f t="shared" si="91"/>
        <v>2.94136422249094E-2</v>
      </c>
      <c r="S121" s="159">
        <v>22001</v>
      </c>
      <c r="T121" s="159">
        <v>15568</v>
      </c>
      <c r="U121" s="159">
        <v>22535</v>
      </c>
      <c r="V121" s="159">
        <v>23780</v>
      </c>
      <c r="W121" s="159">
        <v>25380</v>
      </c>
      <c r="X121" s="160">
        <f>IFERROR(W121/V121-1,"-")</f>
        <v>6.728343145500415E-2</v>
      </c>
      <c r="Y121" s="160">
        <f>W121/W$8</f>
        <v>3.7619896745389785E-2</v>
      </c>
    </row>
    <row r="122" spans="1:25" x14ac:dyDescent="0.25">
      <c r="A122" s="56"/>
      <c r="B122" s="162" t="s">
        <v>103</v>
      </c>
      <c r="C122" s="163">
        <v>5412</v>
      </c>
      <c r="D122" s="163">
        <v>1905</v>
      </c>
      <c r="E122" s="163">
        <v>2465</v>
      </c>
      <c r="F122" s="163">
        <v>4350</v>
      </c>
      <c r="G122" s="163">
        <v>6427</v>
      </c>
      <c r="H122" s="163">
        <v>4334</v>
      </c>
      <c r="I122" s="164">
        <f>IFERROR(H122/G122-1,"-")</f>
        <v>-0.32565738291582391</v>
      </c>
      <c r="J122" s="164">
        <f t="shared" si="89"/>
        <v>3.4298828743273189E-2</v>
      </c>
      <c r="K122" s="163">
        <v>5891</v>
      </c>
      <c r="L122" s="163">
        <v>2157</v>
      </c>
      <c r="M122" s="163">
        <v>4198</v>
      </c>
      <c r="N122" s="163">
        <v>6290</v>
      </c>
      <c r="O122" s="163">
        <v>3981</v>
      </c>
      <c r="P122" s="163">
        <v>6654</v>
      </c>
      <c r="Q122" s="164">
        <f>IFERROR(P122/O122-1,"-")</f>
        <v>0.67143933685003776</v>
      </c>
      <c r="R122" s="164">
        <f t="shared" si="91"/>
        <v>1.2136068417222493E-2</v>
      </c>
      <c r="S122" s="163">
        <v>11303</v>
      </c>
      <c r="T122" s="163">
        <v>6663</v>
      </c>
      <c r="U122" s="163">
        <v>10640</v>
      </c>
      <c r="V122" s="163">
        <v>10408</v>
      </c>
      <c r="W122" s="163">
        <v>10988</v>
      </c>
      <c r="X122" s="164">
        <f>IFERROR(W122/V122-1,"-")</f>
        <v>5.5726364335126899E-2</v>
      </c>
      <c r="Y122" s="164">
        <f>W122/W$8</f>
        <v>1.6287132601983566E-2</v>
      </c>
    </row>
    <row r="123" spans="1:25" x14ac:dyDescent="0.25">
      <c r="A123" s="56"/>
      <c r="B123" s="162" t="s">
        <v>100</v>
      </c>
      <c r="C123" s="163">
        <v>4782</v>
      </c>
      <c r="D123" s="163">
        <v>1681</v>
      </c>
      <c r="E123" s="163">
        <v>3336</v>
      </c>
      <c r="F123" s="163">
        <v>4806</v>
      </c>
      <c r="G123" s="163">
        <v>4974</v>
      </c>
      <c r="H123" s="163">
        <v>4919</v>
      </c>
      <c r="I123" s="164">
        <f>IFERROR(H123/G123-1,"-")</f>
        <v>-1.1057498994772819E-2</v>
      </c>
      <c r="J123" s="164">
        <f t="shared" si="89"/>
        <v>3.8928458372902819E-2</v>
      </c>
      <c r="K123" s="163">
        <v>5916</v>
      </c>
      <c r="L123" s="163">
        <v>1924</v>
      </c>
      <c r="M123" s="163">
        <v>5569</v>
      </c>
      <c r="N123" s="163">
        <v>7089</v>
      </c>
      <c r="O123" s="163">
        <v>8398</v>
      </c>
      <c r="P123" s="163">
        <v>9473</v>
      </c>
      <c r="Q123" s="164">
        <f>IFERROR(P123/O123-1,"-")</f>
        <v>0.12800666825434637</v>
      </c>
      <c r="R123" s="164">
        <f t="shared" si="91"/>
        <v>1.7277573807686908E-2</v>
      </c>
      <c r="S123" s="163">
        <v>10698</v>
      </c>
      <c r="T123" s="163">
        <v>8905</v>
      </c>
      <c r="U123" s="163">
        <v>11895</v>
      </c>
      <c r="V123" s="163">
        <v>13372</v>
      </c>
      <c r="W123" s="163">
        <v>14392</v>
      </c>
      <c r="X123" s="164">
        <f>IFERROR(W123/V123-1,"-")</f>
        <v>7.6278791504636567E-2</v>
      </c>
      <c r="Y123" s="164">
        <f>W123/W$8</f>
        <v>2.1332764143406218E-2</v>
      </c>
    </row>
    <row r="124" spans="1:25" x14ac:dyDescent="0.25">
      <c r="A124" s="56"/>
      <c r="B124" s="158" t="s">
        <v>107</v>
      </c>
      <c r="C124" s="159">
        <v>12231</v>
      </c>
      <c r="D124" s="159">
        <v>3597</v>
      </c>
      <c r="E124" s="159">
        <v>6286</v>
      </c>
      <c r="F124" s="159">
        <v>9388</v>
      </c>
      <c r="G124" s="159">
        <v>8281</v>
      </c>
      <c r="H124" s="159">
        <v>9073</v>
      </c>
      <c r="I124" s="160">
        <f>IFERROR(H124/G124-1,"-")</f>
        <v>9.564062311315058E-2</v>
      </c>
      <c r="J124" s="160">
        <f t="shared" si="89"/>
        <v>7.1802785691674587E-2</v>
      </c>
      <c r="K124" s="159">
        <v>9685</v>
      </c>
      <c r="L124" s="159">
        <v>1544</v>
      </c>
      <c r="M124" s="159">
        <v>9351</v>
      </c>
      <c r="N124" s="159">
        <v>14461</v>
      </c>
      <c r="O124" s="159">
        <v>14431</v>
      </c>
      <c r="P124" s="159">
        <v>15075</v>
      </c>
      <c r="Q124" s="160">
        <f>IFERROR(P124/O124-1,"-")</f>
        <v>4.4626152033816036E-2</v>
      </c>
      <c r="R124" s="160">
        <f t="shared" si="91"/>
        <v>2.7494925066069896E-2</v>
      </c>
      <c r="S124" s="159">
        <v>21916</v>
      </c>
      <c r="T124" s="159">
        <v>15637</v>
      </c>
      <c r="U124" s="159">
        <v>23849</v>
      </c>
      <c r="V124" s="159">
        <v>22712</v>
      </c>
      <c r="W124" s="159">
        <v>24148</v>
      </c>
      <c r="X124" s="160">
        <f>IFERROR(W124/V124-1,"-")</f>
        <v>6.3226488200070374E-2</v>
      </c>
      <c r="Y124" s="160">
        <f>W124/W$8</f>
        <v>3.5793745729222712E-2</v>
      </c>
    </row>
    <row r="125" spans="1:25" s="56" customFormat="1" x14ac:dyDescent="0.25">
      <c r="B125" s="162" t="s">
        <v>110</v>
      </c>
      <c r="C125" s="163">
        <v>899</v>
      </c>
      <c r="D125" s="163">
        <v>48</v>
      </c>
      <c r="E125" s="163">
        <v>377</v>
      </c>
      <c r="F125" s="163">
        <v>714</v>
      </c>
      <c r="G125" s="163">
        <v>801</v>
      </c>
      <c r="H125" s="163">
        <v>729</v>
      </c>
      <c r="I125" s="164">
        <f t="shared" ref="I125:I132" si="92">IFERROR(H125/G125-1,"-")</f>
        <v>-8.98876404494382E-2</v>
      </c>
      <c r="J125" s="164">
        <f t="shared" si="89"/>
        <v>5.7692307692307696E-3</v>
      </c>
      <c r="K125" s="163">
        <v>1541</v>
      </c>
      <c r="L125" s="163">
        <v>75</v>
      </c>
      <c r="M125" s="163">
        <v>1285</v>
      </c>
      <c r="N125" s="163">
        <v>2223</v>
      </c>
      <c r="O125" s="163">
        <v>2339</v>
      </c>
      <c r="P125" s="163">
        <v>2141</v>
      </c>
      <c r="Q125" s="164">
        <f t="shared" ref="Q125:Q132" si="93">IFERROR(P125/O125-1,"-")</f>
        <v>-8.4651560495938472E-2</v>
      </c>
      <c r="R125" s="164">
        <f t="shared" si="91"/>
        <v>3.9049177158511205E-3</v>
      </c>
      <c r="S125" s="163">
        <v>2440</v>
      </c>
      <c r="T125" s="163">
        <v>1662</v>
      </c>
      <c r="U125" s="163">
        <v>2937</v>
      </c>
      <c r="V125" s="163">
        <v>3140</v>
      </c>
      <c r="W125" s="163">
        <v>2870</v>
      </c>
      <c r="X125" s="164">
        <f t="shared" ref="X125:X132" si="94">IFERROR(W125/V125-1,"-")</f>
        <v>-8.5987261146496796E-2</v>
      </c>
      <c r="Y125" s="164">
        <f t="shared" ref="Y125:Y132" si="95">W125/W$8</f>
        <v>4.254101799025559E-3</v>
      </c>
    </row>
    <row r="126" spans="1:25" s="56" customFormat="1" x14ac:dyDescent="0.25">
      <c r="B126" s="162" t="s">
        <v>113</v>
      </c>
      <c r="C126" s="163">
        <v>974</v>
      </c>
      <c r="D126" s="163">
        <v>361</v>
      </c>
      <c r="E126" s="163">
        <v>698</v>
      </c>
      <c r="F126" s="163">
        <v>1434</v>
      </c>
      <c r="G126" s="163">
        <v>1445</v>
      </c>
      <c r="H126" s="163">
        <v>1472</v>
      </c>
      <c r="I126" s="164">
        <f t="shared" si="92"/>
        <v>1.86851211072665E-2</v>
      </c>
      <c r="J126" s="164">
        <f t="shared" si="89"/>
        <v>1.1649256093700539E-2</v>
      </c>
      <c r="K126" s="163">
        <v>1448</v>
      </c>
      <c r="L126" s="163">
        <v>209</v>
      </c>
      <c r="M126" s="163">
        <v>1191</v>
      </c>
      <c r="N126" s="163">
        <v>2321</v>
      </c>
      <c r="O126" s="163">
        <v>2140</v>
      </c>
      <c r="P126" s="163">
        <v>2676</v>
      </c>
      <c r="Q126" s="164">
        <f t="shared" si="93"/>
        <v>0.25046728971962606</v>
      </c>
      <c r="R126" s="164">
        <f t="shared" si="91"/>
        <v>4.8806911759073325E-3</v>
      </c>
      <c r="S126" s="163">
        <v>2422</v>
      </c>
      <c r="T126" s="163">
        <v>1889</v>
      </c>
      <c r="U126" s="163">
        <v>3755</v>
      </c>
      <c r="V126" s="163">
        <v>3585</v>
      </c>
      <c r="W126" s="163">
        <v>4148</v>
      </c>
      <c r="X126" s="164">
        <f t="shared" si="94"/>
        <v>0.15704323570432366</v>
      </c>
      <c r="Y126" s="164">
        <f t="shared" si="95"/>
        <v>6.1484370252118531E-3</v>
      </c>
    </row>
    <row r="127" spans="1:25" x14ac:dyDescent="0.25">
      <c r="A127" s="56"/>
      <c r="B127" s="162" t="s">
        <v>116</v>
      </c>
      <c r="C127" s="163">
        <v>771</v>
      </c>
      <c r="D127" s="163">
        <v>254</v>
      </c>
      <c r="E127" s="163">
        <v>486</v>
      </c>
      <c r="F127" s="163">
        <v>646</v>
      </c>
      <c r="G127" s="163">
        <v>553</v>
      </c>
      <c r="H127" s="163">
        <v>777</v>
      </c>
      <c r="I127" s="164">
        <f t="shared" si="92"/>
        <v>0.40506329113924044</v>
      </c>
      <c r="J127" s="164">
        <f t="shared" si="89"/>
        <v>6.1490978157644821E-3</v>
      </c>
      <c r="K127" s="163">
        <v>790</v>
      </c>
      <c r="L127" s="163">
        <v>349</v>
      </c>
      <c r="M127" s="163">
        <v>1057</v>
      </c>
      <c r="N127" s="163">
        <v>1233</v>
      </c>
      <c r="O127" s="163">
        <v>1074</v>
      </c>
      <c r="P127" s="163">
        <v>1149</v>
      </c>
      <c r="Q127" s="164">
        <f t="shared" si="93"/>
        <v>6.9832402234636826E-2</v>
      </c>
      <c r="R127" s="164">
        <f t="shared" si="91"/>
        <v>2.095633094588014E-3</v>
      </c>
      <c r="S127" s="163">
        <v>1561</v>
      </c>
      <c r="T127" s="163">
        <v>1543</v>
      </c>
      <c r="U127" s="163">
        <v>1879</v>
      </c>
      <c r="V127" s="163">
        <v>1627</v>
      </c>
      <c r="W127" s="163">
        <v>1926</v>
      </c>
      <c r="X127" s="164">
        <f t="shared" si="94"/>
        <v>0.1837738168408114</v>
      </c>
      <c r="Y127" s="164">
        <f t="shared" si="95"/>
        <v>2.8548432281962459E-3</v>
      </c>
    </row>
    <row r="128" spans="1:25" x14ac:dyDescent="0.25">
      <c r="A128" s="56"/>
      <c r="B128" s="162" t="s">
        <v>123</v>
      </c>
      <c r="C128" s="163">
        <v>228</v>
      </c>
      <c r="D128" s="163">
        <v>42</v>
      </c>
      <c r="E128" s="163">
        <v>185</v>
      </c>
      <c r="F128" s="163">
        <v>192</v>
      </c>
      <c r="G128" s="163">
        <v>190</v>
      </c>
      <c r="H128" s="163">
        <v>268</v>
      </c>
      <c r="I128" s="164">
        <f t="shared" si="92"/>
        <v>0.41052631578947363</v>
      </c>
      <c r="J128" s="164">
        <f t="shared" si="89"/>
        <v>2.1209243431465656E-3</v>
      </c>
      <c r="K128" s="163">
        <v>218</v>
      </c>
      <c r="L128" s="163">
        <v>40</v>
      </c>
      <c r="M128" s="163">
        <v>355</v>
      </c>
      <c r="N128" s="163">
        <v>368</v>
      </c>
      <c r="O128" s="163">
        <v>409</v>
      </c>
      <c r="P128" s="163">
        <v>412</v>
      </c>
      <c r="Q128" s="164">
        <f t="shared" si="93"/>
        <v>7.3349633251833524E-3</v>
      </c>
      <c r="R128" s="164">
        <f t="shared" si="91"/>
        <v>7.5143675802459683E-4</v>
      </c>
      <c r="S128" s="163">
        <v>446</v>
      </c>
      <c r="T128" s="163">
        <v>540</v>
      </c>
      <c r="U128" s="163">
        <v>560</v>
      </c>
      <c r="V128" s="163">
        <v>599</v>
      </c>
      <c r="W128" s="163">
        <v>680</v>
      </c>
      <c r="X128" s="164">
        <f t="shared" si="94"/>
        <v>0.13522537562604331</v>
      </c>
      <c r="Y128" s="164">
        <f t="shared" si="95"/>
        <v>1.0079404959363694E-3</v>
      </c>
    </row>
    <row r="129" spans="1:25" x14ac:dyDescent="0.25">
      <c r="A129" s="56"/>
      <c r="B129" s="162" t="s">
        <v>119</v>
      </c>
      <c r="C129" s="163">
        <v>161</v>
      </c>
      <c r="D129" s="163">
        <v>32</v>
      </c>
      <c r="E129" s="163">
        <v>112</v>
      </c>
      <c r="F129" s="163">
        <v>148</v>
      </c>
      <c r="G129" s="163">
        <v>153</v>
      </c>
      <c r="H129" s="163">
        <v>150</v>
      </c>
      <c r="I129" s="164">
        <f t="shared" si="92"/>
        <v>-1.9607843137254943E-2</v>
      </c>
      <c r="J129" s="164">
        <f t="shared" si="89"/>
        <v>1.1870845204178537E-3</v>
      </c>
      <c r="K129" s="163">
        <v>209</v>
      </c>
      <c r="L129" s="163">
        <v>48</v>
      </c>
      <c r="M129" s="163">
        <v>237</v>
      </c>
      <c r="N129" s="163">
        <v>291</v>
      </c>
      <c r="O129" s="163">
        <v>322</v>
      </c>
      <c r="P129" s="163">
        <v>395</v>
      </c>
      <c r="Q129" s="164">
        <f t="shared" si="93"/>
        <v>0.22670807453416142</v>
      </c>
      <c r="R129" s="164">
        <f t="shared" si="91"/>
        <v>7.2043087237795079E-4</v>
      </c>
      <c r="S129" s="163">
        <v>370</v>
      </c>
      <c r="T129" s="163">
        <v>349</v>
      </c>
      <c r="U129" s="163">
        <v>439</v>
      </c>
      <c r="V129" s="163">
        <v>475</v>
      </c>
      <c r="W129" s="163">
        <v>545</v>
      </c>
      <c r="X129" s="164">
        <f t="shared" si="94"/>
        <v>0.14736842105263159</v>
      </c>
      <c r="Y129" s="164">
        <f t="shared" si="95"/>
        <v>8.0783466218429601E-4</v>
      </c>
    </row>
    <row r="130" spans="1:25" x14ac:dyDescent="0.25">
      <c r="A130" s="56"/>
      <c r="B130" s="162" t="s">
        <v>128</v>
      </c>
      <c r="C130" s="163">
        <v>131</v>
      </c>
      <c r="D130" s="163">
        <v>3</v>
      </c>
      <c r="E130" s="163">
        <v>73</v>
      </c>
      <c r="F130" s="163">
        <v>71</v>
      </c>
      <c r="G130" s="163">
        <v>118</v>
      </c>
      <c r="H130" s="163">
        <v>146</v>
      </c>
      <c r="I130" s="164">
        <f t="shared" si="92"/>
        <v>0.23728813559322037</v>
      </c>
      <c r="J130" s="164">
        <f t="shared" si="89"/>
        <v>1.1554289332067109E-3</v>
      </c>
      <c r="K130" s="163">
        <v>384</v>
      </c>
      <c r="L130" s="163">
        <v>1</v>
      </c>
      <c r="M130" s="163">
        <v>205</v>
      </c>
      <c r="N130" s="163">
        <v>272</v>
      </c>
      <c r="O130" s="163">
        <v>385</v>
      </c>
      <c r="P130" s="163">
        <v>256</v>
      </c>
      <c r="Q130" s="164">
        <f t="shared" si="93"/>
        <v>-0.33506493506493507</v>
      </c>
      <c r="R130" s="164">
        <f t="shared" si="91"/>
        <v>4.6691216032596305E-4</v>
      </c>
      <c r="S130" s="163">
        <v>515</v>
      </c>
      <c r="T130" s="163">
        <v>278</v>
      </c>
      <c r="U130" s="163">
        <v>343</v>
      </c>
      <c r="V130" s="163">
        <v>503</v>
      </c>
      <c r="W130" s="163">
        <v>402</v>
      </c>
      <c r="X130" s="164">
        <f t="shared" si="94"/>
        <v>-0.20079522862823063</v>
      </c>
      <c r="Y130" s="164">
        <f t="shared" si="95"/>
        <v>5.9587070495061836E-4</v>
      </c>
    </row>
    <row r="131" spans="1:25" x14ac:dyDescent="0.25">
      <c r="A131" s="56"/>
      <c r="B131" s="162" t="s">
        <v>131</v>
      </c>
      <c r="C131" s="163">
        <v>130</v>
      </c>
      <c r="D131" s="163">
        <v>16</v>
      </c>
      <c r="E131" s="163">
        <v>69</v>
      </c>
      <c r="F131" s="163">
        <v>217</v>
      </c>
      <c r="G131" s="163">
        <v>96</v>
      </c>
      <c r="H131" s="163">
        <v>115</v>
      </c>
      <c r="I131" s="164">
        <f t="shared" si="92"/>
        <v>0.19791666666666674</v>
      </c>
      <c r="J131" s="164">
        <f t="shared" si="89"/>
        <v>9.1009813232035457E-4</v>
      </c>
      <c r="K131" s="163">
        <v>664</v>
      </c>
      <c r="L131" s="163">
        <v>14</v>
      </c>
      <c r="M131" s="163">
        <v>451</v>
      </c>
      <c r="N131" s="163">
        <v>549</v>
      </c>
      <c r="O131" s="163">
        <v>621</v>
      </c>
      <c r="P131" s="163">
        <v>703</v>
      </c>
      <c r="Q131" s="164">
        <f t="shared" si="93"/>
        <v>0.13204508856682762</v>
      </c>
      <c r="R131" s="164">
        <f t="shared" si="91"/>
        <v>1.282184565270125E-3</v>
      </c>
      <c r="S131" s="163">
        <v>794</v>
      </c>
      <c r="T131" s="163">
        <v>520</v>
      </c>
      <c r="U131" s="163">
        <v>766</v>
      </c>
      <c r="V131" s="163">
        <v>717</v>
      </c>
      <c r="W131" s="163">
        <v>818</v>
      </c>
      <c r="X131" s="164">
        <f t="shared" si="94"/>
        <v>0.14086471408647139</v>
      </c>
      <c r="Y131" s="164">
        <f t="shared" si="95"/>
        <v>1.2124931259940442E-3</v>
      </c>
    </row>
    <row r="132" spans="1:25" x14ac:dyDescent="0.25">
      <c r="A132" s="56"/>
      <c r="B132" s="167" t="s">
        <v>145</v>
      </c>
      <c r="C132" s="168">
        <f t="shared" ref="C132" si="96">C124-SUM(C125:C131)</f>
        <v>8937</v>
      </c>
      <c r="D132" s="168">
        <f t="shared" ref="D132:H132" si="97">D124-SUM(D125:D131)</f>
        <v>2841</v>
      </c>
      <c r="E132" s="168">
        <f t="shared" si="97"/>
        <v>4286</v>
      </c>
      <c r="F132" s="168">
        <f t="shared" si="97"/>
        <v>5966</v>
      </c>
      <c r="G132" s="168">
        <f t="shared" si="97"/>
        <v>4925</v>
      </c>
      <c r="H132" s="168">
        <f t="shared" si="97"/>
        <v>5416</v>
      </c>
      <c r="I132" s="169">
        <f t="shared" si="92"/>
        <v>9.9695431472081264E-2</v>
      </c>
      <c r="J132" s="169">
        <f t="shared" si="89"/>
        <v>4.2861665083887307E-2</v>
      </c>
      <c r="K132" s="168">
        <f t="shared" ref="K132:P132" si="98">K124-SUM(K125:K131)</f>
        <v>4431</v>
      </c>
      <c r="L132" s="168">
        <f t="shared" si="98"/>
        <v>808</v>
      </c>
      <c r="M132" s="168">
        <f t="shared" si="98"/>
        <v>4570</v>
      </c>
      <c r="N132" s="168">
        <f t="shared" si="98"/>
        <v>7204</v>
      </c>
      <c r="O132" s="168">
        <f t="shared" si="98"/>
        <v>7141</v>
      </c>
      <c r="P132" s="168">
        <f t="shared" si="98"/>
        <v>7343</v>
      </c>
      <c r="Q132" s="169">
        <f t="shared" si="93"/>
        <v>2.8287354712225099E-2</v>
      </c>
      <c r="R132" s="169">
        <f t="shared" si="91"/>
        <v>1.3392718723724792E-2</v>
      </c>
      <c r="S132" s="168">
        <f>S124-SUM(S125:S131)</f>
        <v>13368</v>
      </c>
      <c r="T132" s="168">
        <f>T124-SUM(T125:T131)</f>
        <v>8856</v>
      </c>
      <c r="U132" s="168">
        <f>U124-SUM(U125:U131)</f>
        <v>13170</v>
      </c>
      <c r="V132" s="168">
        <f>V124-SUM(V125:V131)</f>
        <v>12066</v>
      </c>
      <c r="W132" s="168">
        <f>W124-SUM(W125:W131)</f>
        <v>12759</v>
      </c>
      <c r="X132" s="169">
        <f t="shared" si="94"/>
        <v>5.7434112381899549E-2</v>
      </c>
      <c r="Y132" s="169">
        <f t="shared" si="95"/>
        <v>1.891222468772373E-2</v>
      </c>
    </row>
    <row r="133" spans="1:25" x14ac:dyDescent="0.25">
      <c r="A133" s="56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6"/>
      <c r="B134" s="155" t="s">
        <v>68</v>
      </c>
      <c r="C134" s="175">
        <f t="shared" ref="C134:H134" si="99">C135+C138</f>
        <v>5795</v>
      </c>
      <c r="D134" s="175">
        <f t="shared" si="99"/>
        <v>0</v>
      </c>
      <c r="E134" s="175">
        <f t="shared" si="99"/>
        <v>6957</v>
      </c>
      <c r="F134" s="175">
        <f t="shared" si="99"/>
        <v>7026</v>
      </c>
      <c r="G134" s="175">
        <f t="shared" si="99"/>
        <v>8340</v>
      </c>
      <c r="H134" s="175">
        <f t="shared" si="99"/>
        <v>7862</v>
      </c>
      <c r="I134" s="176">
        <f>IFERROR(H134/G134-1,"-")</f>
        <v>-5.731414868105511E-2</v>
      </c>
      <c r="J134" s="176">
        <f t="shared" ref="J134:J146" si="100">H134/H$8</f>
        <v>6.221905666350111E-2</v>
      </c>
      <c r="K134" s="175">
        <f t="shared" ref="K134:P134" si="101">K135+K138</f>
        <v>27322</v>
      </c>
      <c r="L134" s="175">
        <f t="shared" si="101"/>
        <v>0</v>
      </c>
      <c r="M134" s="175">
        <f t="shared" si="101"/>
        <v>22952</v>
      </c>
      <c r="N134" s="175">
        <f t="shared" si="101"/>
        <v>30352</v>
      </c>
      <c r="O134" s="175">
        <f t="shared" si="101"/>
        <v>30090</v>
      </c>
      <c r="P134" s="175">
        <f t="shared" si="101"/>
        <v>29330</v>
      </c>
      <c r="Q134" s="176">
        <f>IFERROR(P134/O134-1,"-")</f>
        <v>-2.5257560651379185E-2</v>
      </c>
      <c r="R134" s="176">
        <f t="shared" ref="R134:R146" si="102">P134/P$8</f>
        <v>5.3494272118595691E-2</v>
      </c>
      <c r="S134" s="175">
        <f>S135+S138</f>
        <v>33117</v>
      </c>
      <c r="T134" s="175">
        <f>T135+T138</f>
        <v>29909</v>
      </c>
      <c r="U134" s="175">
        <f>U135+U138</f>
        <v>37378</v>
      </c>
      <c r="V134" s="175">
        <f>V135+V138</f>
        <v>38430</v>
      </c>
      <c r="W134" s="175">
        <f>W135+W138</f>
        <v>37192</v>
      </c>
      <c r="X134" s="176">
        <f>IFERROR(W134/V134-1,"-")</f>
        <v>-3.2214415820973175E-2</v>
      </c>
      <c r="Y134" s="176">
        <f>W134/W$8</f>
        <v>5.5128416065978597E-2</v>
      </c>
    </row>
    <row r="135" spans="1:25" x14ac:dyDescent="0.25">
      <c r="A135" s="56"/>
      <c r="B135" s="158" t="s">
        <v>97</v>
      </c>
      <c r="C135" s="159">
        <v>474</v>
      </c>
      <c r="D135" s="159">
        <v>0</v>
      </c>
      <c r="E135" s="159">
        <v>426</v>
      </c>
      <c r="F135" s="159">
        <v>270</v>
      </c>
      <c r="G135" s="159">
        <v>1039</v>
      </c>
      <c r="H135" s="159">
        <v>153</v>
      </c>
      <c r="I135" s="160">
        <f>IFERROR(H135/G135-1,"-")</f>
        <v>-0.85274302213666986</v>
      </c>
      <c r="J135" s="160">
        <f t="shared" si="100"/>
        <v>1.2108262108262108E-3</v>
      </c>
      <c r="K135" s="159">
        <v>1153</v>
      </c>
      <c r="L135" s="159">
        <v>0</v>
      </c>
      <c r="M135" s="159">
        <v>1405</v>
      </c>
      <c r="N135" s="159">
        <v>2013</v>
      </c>
      <c r="O135" s="159">
        <v>916</v>
      </c>
      <c r="P135" s="159">
        <v>1009</v>
      </c>
      <c r="Q135" s="160">
        <f>IFERROR(P135/O135-1,"-")</f>
        <v>0.10152838427947608</v>
      </c>
      <c r="R135" s="160">
        <f t="shared" si="102"/>
        <v>1.8402905069097527E-3</v>
      </c>
      <c r="S135" s="159">
        <v>1627</v>
      </c>
      <c r="T135" s="159">
        <v>1831</v>
      </c>
      <c r="U135" s="159">
        <v>2283</v>
      </c>
      <c r="V135" s="159">
        <v>1955</v>
      </c>
      <c r="W135" s="159">
        <v>1162</v>
      </c>
      <c r="X135" s="160">
        <f>IFERROR(W135/V135-1,"-")</f>
        <v>-0.40562659846547311</v>
      </c>
      <c r="Y135" s="160">
        <f>W135/W$8</f>
        <v>1.7223924357030311E-3</v>
      </c>
    </row>
    <row r="136" spans="1:25" x14ac:dyDescent="0.25">
      <c r="A136" s="56"/>
      <c r="B136" s="162" t="s">
        <v>103</v>
      </c>
      <c r="C136" s="163">
        <v>474</v>
      </c>
      <c r="D136" s="163">
        <v>0</v>
      </c>
      <c r="E136" s="163">
        <v>355</v>
      </c>
      <c r="F136" s="163">
        <v>270</v>
      </c>
      <c r="G136" s="163">
        <v>1039</v>
      </c>
      <c r="H136" s="163">
        <v>153</v>
      </c>
      <c r="I136" s="164">
        <f>IFERROR(H136/G136-1,"-")</f>
        <v>-0.85274302213666986</v>
      </c>
      <c r="J136" s="164">
        <f t="shared" si="100"/>
        <v>1.2108262108262108E-3</v>
      </c>
      <c r="K136" s="163">
        <v>519</v>
      </c>
      <c r="L136" s="163">
        <v>0</v>
      </c>
      <c r="M136" s="163">
        <v>619</v>
      </c>
      <c r="N136" s="163">
        <v>1164</v>
      </c>
      <c r="O136" s="163">
        <v>165</v>
      </c>
      <c r="P136" s="163">
        <v>286</v>
      </c>
      <c r="Q136" s="164">
        <f>IFERROR(P136/O136-1,"-")</f>
        <v>0.73333333333333339</v>
      </c>
      <c r="R136" s="164">
        <f t="shared" si="102"/>
        <v>5.2162842911416185E-4</v>
      </c>
      <c r="S136" s="163">
        <v>993</v>
      </c>
      <c r="T136" s="163">
        <v>974</v>
      </c>
      <c r="U136" s="163">
        <v>1434</v>
      </c>
      <c r="V136" s="163">
        <v>1204</v>
      </c>
      <c r="W136" s="163">
        <v>439</v>
      </c>
      <c r="X136" s="164">
        <f>IFERROR(W136/V136-1,"-")</f>
        <v>-0.63538205980066453</v>
      </c>
      <c r="Y136" s="164">
        <f>W136/W$8</f>
        <v>6.5071452605303841E-4</v>
      </c>
    </row>
    <row r="137" spans="1:25" x14ac:dyDescent="0.25">
      <c r="A137" s="56"/>
      <c r="B137" s="162" t="s">
        <v>100</v>
      </c>
      <c r="C137" s="163">
        <v>0</v>
      </c>
      <c r="D137" s="163">
        <v>0</v>
      </c>
      <c r="E137" s="163">
        <v>71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100"/>
        <v>0</v>
      </c>
      <c r="K137" s="163">
        <v>634</v>
      </c>
      <c r="L137" s="163">
        <v>0</v>
      </c>
      <c r="M137" s="163">
        <v>786</v>
      </c>
      <c r="N137" s="163">
        <v>849</v>
      </c>
      <c r="O137" s="163">
        <v>751</v>
      </c>
      <c r="P137" s="163">
        <v>723</v>
      </c>
      <c r="Q137" s="164">
        <f>IFERROR(P137/O137-1,"-")</f>
        <v>-3.7283621837549963E-2</v>
      </c>
      <c r="R137" s="164">
        <f t="shared" si="102"/>
        <v>1.3186620777955909E-3</v>
      </c>
      <c r="S137" s="163">
        <v>634</v>
      </c>
      <c r="T137" s="163">
        <v>857</v>
      </c>
      <c r="U137" s="163">
        <v>849</v>
      </c>
      <c r="V137" s="163">
        <v>751</v>
      </c>
      <c r="W137" s="163">
        <v>723</v>
      </c>
      <c r="X137" s="164">
        <f>IFERROR(W137/V137-1,"-")</f>
        <v>-3.7283621837549963E-2</v>
      </c>
      <c r="Y137" s="164">
        <f>W137/W$8</f>
        <v>1.0716779096499927E-3</v>
      </c>
    </row>
    <row r="138" spans="1:25" x14ac:dyDescent="0.25">
      <c r="A138" s="56"/>
      <c r="B138" s="158" t="s">
        <v>107</v>
      </c>
      <c r="C138" s="159">
        <v>5321</v>
      </c>
      <c r="D138" s="159">
        <v>0</v>
      </c>
      <c r="E138" s="159">
        <v>6531</v>
      </c>
      <c r="F138" s="159">
        <v>6756</v>
      </c>
      <c r="G138" s="159">
        <v>7301</v>
      </c>
      <c r="H138" s="159">
        <v>7709</v>
      </c>
      <c r="I138" s="160">
        <f>IFERROR(H138/G138-1,"-")</f>
        <v>5.5882755786878402E-2</v>
      </c>
      <c r="J138" s="160">
        <f t="shared" si="100"/>
        <v>6.1008230452674894E-2</v>
      </c>
      <c r="K138" s="159">
        <v>26169</v>
      </c>
      <c r="L138" s="159">
        <v>0</v>
      </c>
      <c r="M138" s="159">
        <v>21547</v>
      </c>
      <c r="N138" s="159">
        <v>28339</v>
      </c>
      <c r="O138" s="159">
        <v>29174</v>
      </c>
      <c r="P138" s="159">
        <v>28321</v>
      </c>
      <c r="Q138" s="160">
        <f>IFERROR(P138/O138-1,"-")</f>
        <v>-2.923836292589288E-2</v>
      </c>
      <c r="R138" s="160">
        <f t="shared" si="102"/>
        <v>5.1653981611685933E-2</v>
      </c>
      <c r="S138" s="159">
        <v>31490</v>
      </c>
      <c r="T138" s="159">
        <v>28078</v>
      </c>
      <c r="U138" s="159">
        <v>35095</v>
      </c>
      <c r="V138" s="159">
        <v>36475</v>
      </c>
      <c r="W138" s="159">
        <v>36030</v>
      </c>
      <c r="X138" s="160">
        <f>IFERROR(W138/V138-1,"-")</f>
        <v>-1.2200137080191964E-2</v>
      </c>
      <c r="Y138" s="160">
        <f>W138/W$8</f>
        <v>5.3406023630275565E-2</v>
      </c>
    </row>
    <row r="139" spans="1:25" s="56" customFormat="1" x14ac:dyDescent="0.25">
      <c r="B139" s="162" t="s">
        <v>110</v>
      </c>
      <c r="C139" s="163">
        <v>2728</v>
      </c>
      <c r="D139" s="163">
        <v>0</v>
      </c>
      <c r="E139" s="163">
        <v>2946</v>
      </c>
      <c r="F139" s="163">
        <v>3742</v>
      </c>
      <c r="G139" s="163">
        <v>3915</v>
      </c>
      <c r="H139" s="163">
        <v>4591</v>
      </c>
      <c r="I139" s="164">
        <f t="shared" ref="I139:I146" si="103">IFERROR(H139/G139-1,"-")</f>
        <v>0.17266922094508308</v>
      </c>
      <c r="J139" s="164">
        <f t="shared" si="100"/>
        <v>3.6332700221589111E-2</v>
      </c>
      <c r="K139" s="163">
        <v>10151</v>
      </c>
      <c r="L139" s="163">
        <v>0</v>
      </c>
      <c r="M139" s="163">
        <v>6740</v>
      </c>
      <c r="N139" s="163">
        <v>9468</v>
      </c>
      <c r="O139" s="163">
        <v>10419</v>
      </c>
      <c r="P139" s="163">
        <v>10253</v>
      </c>
      <c r="Q139" s="164">
        <f t="shared" ref="Q139:Q146" si="104">IFERROR(P139/O139-1,"-")</f>
        <v>-1.593243113542564E-2</v>
      </c>
      <c r="R139" s="164">
        <f t="shared" si="102"/>
        <v>1.8700196796180076E-2</v>
      </c>
      <c r="S139" s="163">
        <v>12879</v>
      </c>
      <c r="T139" s="163">
        <v>9686</v>
      </c>
      <c r="U139" s="163">
        <v>13210</v>
      </c>
      <c r="V139" s="163">
        <v>14334</v>
      </c>
      <c r="W139" s="163">
        <v>14844</v>
      </c>
      <c r="X139" s="164">
        <f t="shared" ref="X139:X146" si="105">IFERROR(W139/V139-1,"-")</f>
        <v>3.5579740477187149E-2</v>
      </c>
      <c r="Y139" s="164">
        <f t="shared" ref="Y139:Y146" si="106">W139/W$8</f>
        <v>2.2002748120116863E-2</v>
      </c>
    </row>
    <row r="140" spans="1:25" s="56" customFormat="1" x14ac:dyDescent="0.25">
      <c r="B140" s="162" t="s">
        <v>113</v>
      </c>
      <c r="C140" s="163">
        <v>892</v>
      </c>
      <c r="D140" s="163">
        <v>0</v>
      </c>
      <c r="E140" s="163">
        <v>167</v>
      </c>
      <c r="F140" s="163">
        <v>454</v>
      </c>
      <c r="G140" s="163">
        <v>322</v>
      </c>
      <c r="H140" s="163">
        <v>374</v>
      </c>
      <c r="I140" s="164">
        <f t="shared" si="103"/>
        <v>0.16149068322981375</v>
      </c>
      <c r="J140" s="164">
        <f t="shared" si="100"/>
        <v>2.9597974042418489E-3</v>
      </c>
      <c r="K140" s="163">
        <v>1304</v>
      </c>
      <c r="L140" s="163">
        <v>0</v>
      </c>
      <c r="M140" s="163">
        <v>1577</v>
      </c>
      <c r="N140" s="163">
        <v>2557</v>
      </c>
      <c r="O140" s="163">
        <v>2841</v>
      </c>
      <c r="P140" s="163">
        <v>2649</v>
      </c>
      <c r="Q140" s="164">
        <f t="shared" si="104"/>
        <v>-6.7581837381203824E-2</v>
      </c>
      <c r="R140" s="164">
        <f t="shared" si="102"/>
        <v>4.831446533997954E-3</v>
      </c>
      <c r="S140" s="163">
        <v>2196</v>
      </c>
      <c r="T140" s="163">
        <v>1744</v>
      </c>
      <c r="U140" s="163">
        <v>3011</v>
      </c>
      <c r="V140" s="163">
        <v>3163</v>
      </c>
      <c r="W140" s="163">
        <v>3023</v>
      </c>
      <c r="X140" s="164">
        <f t="shared" si="105"/>
        <v>-4.426177679418275E-2</v>
      </c>
      <c r="Y140" s="164">
        <f t="shared" si="106"/>
        <v>4.4808884106112418E-3</v>
      </c>
    </row>
    <row r="141" spans="1:25" x14ac:dyDescent="0.25">
      <c r="A141" s="56"/>
      <c r="B141" s="162" t="s">
        <v>116</v>
      </c>
      <c r="C141" s="163">
        <v>79</v>
      </c>
      <c r="D141" s="163">
        <v>0</v>
      </c>
      <c r="E141" s="163">
        <v>799</v>
      </c>
      <c r="F141" s="163">
        <v>471</v>
      </c>
      <c r="G141" s="163">
        <v>558</v>
      </c>
      <c r="H141" s="163">
        <v>709</v>
      </c>
      <c r="I141" s="164">
        <f t="shared" si="103"/>
        <v>0.27060931899641583</v>
      </c>
      <c r="J141" s="164">
        <f t="shared" si="100"/>
        <v>5.6109528331750556E-3</v>
      </c>
      <c r="K141" s="163">
        <v>2540</v>
      </c>
      <c r="L141" s="163">
        <v>0</v>
      </c>
      <c r="M141" s="163">
        <v>2834</v>
      </c>
      <c r="N141" s="163">
        <v>2768</v>
      </c>
      <c r="O141" s="163">
        <v>2512</v>
      </c>
      <c r="P141" s="163">
        <v>2574</v>
      </c>
      <c r="Q141" s="164">
        <f t="shared" si="104"/>
        <v>2.468152866242046E-2</v>
      </c>
      <c r="R141" s="164">
        <f t="shared" si="102"/>
        <v>4.6946558620274562E-3</v>
      </c>
      <c r="S141" s="163">
        <v>2619</v>
      </c>
      <c r="T141" s="163">
        <v>3633</v>
      </c>
      <c r="U141" s="163">
        <v>3239</v>
      </c>
      <c r="V141" s="163">
        <v>3070</v>
      </c>
      <c r="W141" s="163">
        <v>3283</v>
      </c>
      <c r="X141" s="164">
        <f t="shared" si="105"/>
        <v>6.9381107491856664E-2</v>
      </c>
      <c r="Y141" s="164">
        <f t="shared" si="106"/>
        <v>4.8662774237633833E-3</v>
      </c>
    </row>
    <row r="142" spans="1:25" x14ac:dyDescent="0.25">
      <c r="A142" s="56"/>
      <c r="B142" s="162" t="s">
        <v>123</v>
      </c>
      <c r="C142" s="163">
        <v>74</v>
      </c>
      <c r="D142" s="163">
        <v>0</v>
      </c>
      <c r="E142" s="163">
        <v>846</v>
      </c>
      <c r="F142" s="163">
        <v>508</v>
      </c>
      <c r="G142" s="163">
        <v>423</v>
      </c>
      <c r="H142" s="163">
        <v>372</v>
      </c>
      <c r="I142" s="164">
        <f t="shared" si="103"/>
        <v>-0.12056737588652477</v>
      </c>
      <c r="J142" s="164">
        <f t="shared" si="100"/>
        <v>2.9439696106362775E-3</v>
      </c>
      <c r="K142" s="163">
        <v>263</v>
      </c>
      <c r="L142" s="163">
        <v>0</v>
      </c>
      <c r="M142" s="163">
        <v>510</v>
      </c>
      <c r="N142" s="163">
        <v>666</v>
      </c>
      <c r="O142" s="163">
        <v>609</v>
      </c>
      <c r="P142" s="163">
        <v>555</v>
      </c>
      <c r="Q142" s="164">
        <f t="shared" si="104"/>
        <v>-8.8669950738916259E-2</v>
      </c>
      <c r="R142" s="164">
        <f t="shared" si="102"/>
        <v>1.0122509725816776E-3</v>
      </c>
      <c r="S142" s="163">
        <v>337</v>
      </c>
      <c r="T142" s="163">
        <v>1356</v>
      </c>
      <c r="U142" s="163">
        <v>1174</v>
      </c>
      <c r="V142" s="163">
        <v>1032</v>
      </c>
      <c r="W142" s="163">
        <v>927</v>
      </c>
      <c r="X142" s="164">
        <f t="shared" si="105"/>
        <v>-0.10174418604651159</v>
      </c>
      <c r="Y142" s="164">
        <f t="shared" si="106"/>
        <v>1.3740600584309034E-3</v>
      </c>
    </row>
    <row r="143" spans="1:25" x14ac:dyDescent="0.25">
      <c r="A143" s="56"/>
      <c r="B143" s="162" t="s">
        <v>119</v>
      </c>
      <c r="C143" s="163">
        <v>38</v>
      </c>
      <c r="D143" s="163">
        <v>0</v>
      </c>
      <c r="E143" s="163">
        <v>44</v>
      </c>
      <c r="F143" s="163">
        <v>93</v>
      </c>
      <c r="G143" s="163">
        <v>123</v>
      </c>
      <c r="H143" s="163">
        <v>0</v>
      </c>
      <c r="I143" s="164">
        <f t="shared" si="103"/>
        <v>-1</v>
      </c>
      <c r="J143" s="164">
        <f t="shared" si="100"/>
        <v>0</v>
      </c>
      <c r="K143" s="163">
        <v>472</v>
      </c>
      <c r="L143" s="163">
        <v>0</v>
      </c>
      <c r="M143" s="163">
        <v>579</v>
      </c>
      <c r="N143" s="163">
        <v>569</v>
      </c>
      <c r="O143" s="163">
        <v>551</v>
      </c>
      <c r="P143" s="163">
        <v>512</v>
      </c>
      <c r="Q143" s="164">
        <f t="shared" si="104"/>
        <v>-7.0780399274047223E-2</v>
      </c>
      <c r="R143" s="164">
        <f t="shared" si="102"/>
        <v>9.3382432065192611E-4</v>
      </c>
      <c r="S143" s="163">
        <v>510</v>
      </c>
      <c r="T143" s="163">
        <v>623</v>
      </c>
      <c r="U143" s="163">
        <v>662</v>
      </c>
      <c r="V143" s="163">
        <v>674</v>
      </c>
      <c r="W143" s="163">
        <v>512</v>
      </c>
      <c r="X143" s="164">
        <f t="shared" si="105"/>
        <v>-0.24035608308605338</v>
      </c>
      <c r="Y143" s="164">
        <f t="shared" si="106"/>
        <v>7.589199028226781E-4</v>
      </c>
    </row>
    <row r="144" spans="1:25" x14ac:dyDescent="0.25">
      <c r="A144" s="56"/>
      <c r="B144" s="162" t="s">
        <v>128</v>
      </c>
      <c r="C144" s="163">
        <v>120</v>
      </c>
      <c r="D144" s="163">
        <v>0</v>
      </c>
      <c r="E144" s="163">
        <v>49</v>
      </c>
      <c r="F144" s="163">
        <v>100</v>
      </c>
      <c r="G144" s="163">
        <v>0</v>
      </c>
      <c r="H144" s="163">
        <v>0</v>
      </c>
      <c r="I144" s="164" t="str">
        <f t="shared" si="103"/>
        <v>-</v>
      </c>
      <c r="J144" s="164">
        <f t="shared" si="100"/>
        <v>0</v>
      </c>
      <c r="K144" s="163">
        <v>1217</v>
      </c>
      <c r="L144" s="163">
        <v>0</v>
      </c>
      <c r="M144" s="163">
        <v>720</v>
      </c>
      <c r="N144" s="163">
        <v>1310</v>
      </c>
      <c r="O144" s="163">
        <v>1138</v>
      </c>
      <c r="P144" s="163">
        <v>1073</v>
      </c>
      <c r="Q144" s="164">
        <f t="shared" si="104"/>
        <v>-5.7117750439367287E-2</v>
      </c>
      <c r="R144" s="164">
        <f t="shared" si="102"/>
        <v>1.9570185469912436E-3</v>
      </c>
      <c r="S144" s="163">
        <v>1337</v>
      </c>
      <c r="T144" s="163">
        <v>769</v>
      </c>
      <c r="U144" s="163">
        <v>1410</v>
      </c>
      <c r="V144" s="163">
        <v>1138</v>
      </c>
      <c r="W144" s="163">
        <v>1073</v>
      </c>
      <c r="X144" s="164">
        <f t="shared" si="105"/>
        <v>-5.7117750439367287E-2</v>
      </c>
      <c r="Y144" s="164">
        <f t="shared" si="106"/>
        <v>1.5904708119701828E-3</v>
      </c>
    </row>
    <row r="145" spans="1:25" x14ac:dyDescent="0.25">
      <c r="A145" s="56"/>
      <c r="B145" s="162" t="s">
        <v>131</v>
      </c>
      <c r="C145" s="163">
        <v>707</v>
      </c>
      <c r="D145" s="163">
        <v>0</v>
      </c>
      <c r="E145" s="163">
        <v>25</v>
      </c>
      <c r="F145" s="163">
        <v>51</v>
      </c>
      <c r="G145" s="163">
        <v>45</v>
      </c>
      <c r="H145" s="163">
        <v>0</v>
      </c>
      <c r="I145" s="164">
        <f t="shared" si="103"/>
        <v>-1</v>
      </c>
      <c r="J145" s="164">
        <f t="shared" si="100"/>
        <v>0</v>
      </c>
      <c r="K145" s="163">
        <v>2166</v>
      </c>
      <c r="L145" s="163">
        <v>0</v>
      </c>
      <c r="M145" s="163">
        <v>355</v>
      </c>
      <c r="N145" s="163">
        <v>789</v>
      </c>
      <c r="O145" s="163">
        <v>679</v>
      </c>
      <c r="P145" s="163">
        <v>487</v>
      </c>
      <c r="Q145" s="164">
        <f t="shared" si="104"/>
        <v>-0.28276877761413843</v>
      </c>
      <c r="R145" s="164">
        <f t="shared" si="102"/>
        <v>8.8822742999509379E-4</v>
      </c>
      <c r="S145" s="163">
        <v>2873</v>
      </c>
      <c r="T145" s="163">
        <v>380</v>
      </c>
      <c r="U145" s="163">
        <v>840</v>
      </c>
      <c r="V145" s="163">
        <v>724</v>
      </c>
      <c r="W145" s="163">
        <v>487</v>
      </c>
      <c r="X145" s="164">
        <f t="shared" si="105"/>
        <v>-0.32734806629834257</v>
      </c>
      <c r="Y145" s="164">
        <f t="shared" si="106"/>
        <v>7.2186326694266448E-4</v>
      </c>
    </row>
    <row r="146" spans="1:25" x14ac:dyDescent="0.25">
      <c r="A146" s="56"/>
      <c r="B146" s="167" t="s">
        <v>145</v>
      </c>
      <c r="C146" s="168">
        <f t="shared" ref="C146" si="107">C138-SUM(C139:C145)</f>
        <v>683</v>
      </c>
      <c r="D146" s="168">
        <f t="shared" ref="D146:H146" si="108">D138-SUM(D139:D145)</f>
        <v>0</v>
      </c>
      <c r="E146" s="168">
        <f t="shared" si="108"/>
        <v>1655</v>
      </c>
      <c r="F146" s="168">
        <f t="shared" si="108"/>
        <v>1337</v>
      </c>
      <c r="G146" s="168">
        <f t="shared" si="108"/>
        <v>1915</v>
      </c>
      <c r="H146" s="168">
        <f t="shared" si="108"/>
        <v>1663</v>
      </c>
      <c r="I146" s="169">
        <f t="shared" si="103"/>
        <v>-0.1315926892950392</v>
      </c>
      <c r="J146" s="169">
        <f t="shared" si="100"/>
        <v>1.3160810383032606E-2</v>
      </c>
      <c r="K146" s="168">
        <f t="shared" ref="K146:P146" si="109">K138-SUM(K139:K145)</f>
        <v>8056</v>
      </c>
      <c r="L146" s="168">
        <f t="shared" si="109"/>
        <v>0</v>
      </c>
      <c r="M146" s="168">
        <f t="shared" si="109"/>
        <v>8232</v>
      </c>
      <c r="N146" s="168">
        <f t="shared" si="109"/>
        <v>10212</v>
      </c>
      <c r="O146" s="168">
        <f t="shared" si="109"/>
        <v>10425</v>
      </c>
      <c r="P146" s="168">
        <f t="shared" si="109"/>
        <v>10218</v>
      </c>
      <c r="Q146" s="169">
        <f t="shared" si="104"/>
        <v>-1.985611510791363E-2</v>
      </c>
      <c r="R146" s="169">
        <f t="shared" si="102"/>
        <v>1.8636361149260511E-2</v>
      </c>
      <c r="S146" s="168">
        <f>S138-SUM(S139:S145)</f>
        <v>8739</v>
      </c>
      <c r="T146" s="168">
        <f>T138-SUM(T139:T145)</f>
        <v>9887</v>
      </c>
      <c r="U146" s="168">
        <f>U138-SUM(U139:U145)</f>
        <v>11549</v>
      </c>
      <c r="V146" s="168">
        <f>V138-SUM(V139:V145)</f>
        <v>12340</v>
      </c>
      <c r="W146" s="168">
        <f>W138-SUM(W139:W145)</f>
        <v>11881</v>
      </c>
      <c r="X146" s="169">
        <f t="shared" si="105"/>
        <v>-3.7196110210696909E-2</v>
      </c>
      <c r="Y146" s="169">
        <f t="shared" si="106"/>
        <v>1.7610795635617654E-2</v>
      </c>
    </row>
    <row r="147" spans="1:25" x14ac:dyDescent="0.25">
      <c r="A147" s="56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6"/>
      <c r="B148" s="155" t="s">
        <v>68</v>
      </c>
      <c r="C148" s="175">
        <f t="shared" ref="C148:H148" si="110">C149+C152</f>
        <v>4637</v>
      </c>
      <c r="D148" s="175">
        <f t="shared" si="110"/>
        <v>1133</v>
      </c>
      <c r="E148" s="175">
        <f t="shared" si="110"/>
        <v>4278</v>
      </c>
      <c r="F148" s="175">
        <f t="shared" si="110"/>
        <v>4850</v>
      </c>
      <c r="G148" s="175">
        <f t="shared" si="110"/>
        <v>5697</v>
      </c>
      <c r="H148" s="175">
        <f t="shared" si="110"/>
        <v>6175</v>
      </c>
      <c r="I148" s="176">
        <f>IFERROR(H148/G148-1,"-")</f>
        <v>8.3903809022292331E-2</v>
      </c>
      <c r="J148" s="176">
        <f t="shared" ref="J148:J160" si="111">H148/H$8</f>
        <v>4.8868312757201646E-2</v>
      </c>
      <c r="K148" s="175">
        <f t="shared" ref="K148:P148" si="112">K149+K152</f>
        <v>13932</v>
      </c>
      <c r="L148" s="175">
        <f t="shared" si="112"/>
        <v>3766</v>
      </c>
      <c r="M148" s="175">
        <f t="shared" si="112"/>
        <v>11622</v>
      </c>
      <c r="N148" s="175">
        <f t="shared" si="112"/>
        <v>13325</v>
      </c>
      <c r="O148" s="175">
        <f t="shared" si="112"/>
        <v>14544</v>
      </c>
      <c r="P148" s="175">
        <f t="shared" si="112"/>
        <v>12679</v>
      </c>
      <c r="Q148" s="176">
        <f>IFERROR(P148/O148-1,"-")</f>
        <v>-0.1282315731573157</v>
      </c>
      <c r="R148" s="176">
        <f t="shared" ref="R148:R160" si="113">P148/P$8</f>
        <v>2.3124919065519084E-2</v>
      </c>
      <c r="S148" s="175">
        <f>S149+S152</f>
        <v>18569</v>
      </c>
      <c r="T148" s="175">
        <f>T149+T152</f>
        <v>15900</v>
      </c>
      <c r="U148" s="175">
        <f>U149+U152</f>
        <v>18175</v>
      </c>
      <c r="V148" s="175">
        <f>V149+V152</f>
        <v>20241</v>
      </c>
      <c r="W148" s="175">
        <f>W149+W152</f>
        <v>18854</v>
      </c>
      <c r="X148" s="176">
        <f>IFERROR(W148/V148-1,"-")</f>
        <v>-6.8524282397114722E-2</v>
      </c>
      <c r="Y148" s="176">
        <f>W148/W$8</f>
        <v>2.794663251527104E-2</v>
      </c>
    </row>
    <row r="149" spans="1:25" x14ac:dyDescent="0.25">
      <c r="A149" s="56"/>
      <c r="B149" s="158" t="s">
        <v>97</v>
      </c>
      <c r="C149" s="159">
        <v>2960</v>
      </c>
      <c r="D149" s="159">
        <v>642</v>
      </c>
      <c r="E149" s="159">
        <v>1994</v>
      </c>
      <c r="F149" s="159">
        <v>2557</v>
      </c>
      <c r="G149" s="159">
        <v>2150</v>
      </c>
      <c r="H149" s="159">
        <v>2101</v>
      </c>
      <c r="I149" s="160">
        <f>IFERROR(H149/G149-1,"-")</f>
        <v>-2.2790697674418658E-2</v>
      </c>
      <c r="J149" s="160">
        <f t="shared" si="111"/>
        <v>1.6627097182652737E-2</v>
      </c>
      <c r="K149" s="159">
        <v>3392</v>
      </c>
      <c r="L149" s="159">
        <v>2670</v>
      </c>
      <c r="M149" s="159">
        <v>5264</v>
      </c>
      <c r="N149" s="159">
        <v>5131</v>
      </c>
      <c r="O149" s="159">
        <v>5505</v>
      </c>
      <c r="P149" s="159">
        <v>4021</v>
      </c>
      <c r="Q149" s="160">
        <f>IFERROR(P149/O149-1,"-")</f>
        <v>-0.26957311534968209</v>
      </c>
      <c r="R149" s="160">
        <f t="shared" si="113"/>
        <v>7.3338038932449119E-3</v>
      </c>
      <c r="S149" s="159">
        <v>6352</v>
      </c>
      <c r="T149" s="159">
        <v>7258</v>
      </c>
      <c r="U149" s="159">
        <v>7688</v>
      </c>
      <c r="V149" s="159">
        <v>7655</v>
      </c>
      <c r="W149" s="159">
        <v>6122</v>
      </c>
      <c r="X149" s="160">
        <f>IFERROR(W149/V149-1,"-")</f>
        <v>-0.2002612671456564</v>
      </c>
      <c r="Y149" s="160">
        <f>W149/W$8</f>
        <v>9.0744289942977247E-3</v>
      </c>
    </row>
    <row r="150" spans="1:25" x14ac:dyDescent="0.25">
      <c r="A150" s="56"/>
      <c r="B150" s="162" t="s">
        <v>103</v>
      </c>
      <c r="C150" s="163">
        <v>468</v>
      </c>
      <c r="D150" s="163">
        <v>529</v>
      </c>
      <c r="E150" s="163">
        <v>559</v>
      </c>
      <c r="F150" s="163">
        <v>753</v>
      </c>
      <c r="G150" s="163">
        <v>680</v>
      </c>
      <c r="H150" s="163">
        <v>736</v>
      </c>
      <c r="I150" s="164">
        <f>IFERROR(H150/G150-1,"-")</f>
        <v>8.2352941176470518E-2</v>
      </c>
      <c r="J150" s="164">
        <f t="shared" si="111"/>
        <v>5.8246280468502694E-3</v>
      </c>
      <c r="K150" s="163">
        <v>2444</v>
      </c>
      <c r="L150" s="163">
        <v>2445</v>
      </c>
      <c r="M150" s="163">
        <v>4870</v>
      </c>
      <c r="N150" s="163">
        <v>4825</v>
      </c>
      <c r="O150" s="163">
        <v>5339</v>
      </c>
      <c r="P150" s="163">
        <v>3509</v>
      </c>
      <c r="Q150" s="164">
        <f>IFERROR(P150/O150-1,"-")</f>
        <v>-0.34276081663232816</v>
      </c>
      <c r="R150" s="164">
        <f t="shared" si="113"/>
        <v>6.3999795725929861E-3</v>
      </c>
      <c r="S150" s="163">
        <v>2912</v>
      </c>
      <c r="T150" s="163">
        <v>5429</v>
      </c>
      <c r="U150" s="163">
        <v>5578</v>
      </c>
      <c r="V150" s="163">
        <v>6019</v>
      </c>
      <c r="W150" s="163">
        <v>4245</v>
      </c>
      <c r="X150" s="164">
        <f>IFERROR(W150/V150-1,"-")</f>
        <v>-0.29473334440937038</v>
      </c>
      <c r="Y150" s="164">
        <f>W150/W$8</f>
        <v>6.2922167724263059E-3</v>
      </c>
    </row>
    <row r="151" spans="1:25" x14ac:dyDescent="0.25">
      <c r="A151" s="56"/>
      <c r="B151" s="162" t="s">
        <v>100</v>
      </c>
      <c r="C151" s="163">
        <v>2492</v>
      </c>
      <c r="D151" s="163">
        <v>113</v>
      </c>
      <c r="E151" s="163">
        <v>1435</v>
      </c>
      <c r="F151" s="163">
        <v>1804</v>
      </c>
      <c r="G151" s="163">
        <v>1470</v>
      </c>
      <c r="H151" s="163">
        <v>1365</v>
      </c>
      <c r="I151" s="164">
        <f>IFERROR(H151/G151-1,"-")</f>
        <v>-7.1428571428571397E-2</v>
      </c>
      <c r="J151" s="164">
        <f t="shared" si="111"/>
        <v>1.0802469135802469E-2</v>
      </c>
      <c r="K151" s="163">
        <v>948</v>
      </c>
      <c r="L151" s="163">
        <v>225</v>
      </c>
      <c r="M151" s="163">
        <v>394</v>
      </c>
      <c r="N151" s="163">
        <v>306</v>
      </c>
      <c r="O151" s="163">
        <v>166</v>
      </c>
      <c r="P151" s="163">
        <v>512</v>
      </c>
      <c r="Q151" s="164">
        <f>IFERROR(P151/O151-1,"-")</f>
        <v>2.0843373493975905</v>
      </c>
      <c r="R151" s="164">
        <f t="shared" si="113"/>
        <v>9.3382432065192611E-4</v>
      </c>
      <c r="S151" s="163">
        <v>3440</v>
      </c>
      <c r="T151" s="163">
        <v>1829</v>
      </c>
      <c r="U151" s="163">
        <v>2110</v>
      </c>
      <c r="V151" s="163">
        <v>1636</v>
      </c>
      <c r="W151" s="163">
        <v>1877</v>
      </c>
      <c r="X151" s="164">
        <f>IFERROR(W151/V151-1,"-")</f>
        <v>0.14731051344743284</v>
      </c>
      <c r="Y151" s="164">
        <f>W151/W$8</f>
        <v>2.7822122218714193E-3</v>
      </c>
    </row>
    <row r="152" spans="1:25" x14ac:dyDescent="0.25">
      <c r="A152" s="56"/>
      <c r="B152" s="158" t="s">
        <v>107</v>
      </c>
      <c r="C152" s="159">
        <v>1677</v>
      </c>
      <c r="D152" s="159">
        <v>491</v>
      </c>
      <c r="E152" s="159">
        <v>2284</v>
      </c>
      <c r="F152" s="159">
        <v>2293</v>
      </c>
      <c r="G152" s="159">
        <v>3547</v>
      </c>
      <c r="H152" s="159">
        <v>4074</v>
      </c>
      <c r="I152" s="160">
        <f>IFERROR(H152/G152-1,"-")</f>
        <v>0.14857626162954607</v>
      </c>
      <c r="J152" s="160">
        <f t="shared" si="111"/>
        <v>3.2241215574548905E-2</v>
      </c>
      <c r="K152" s="159">
        <v>10540</v>
      </c>
      <c r="L152" s="159">
        <v>1096</v>
      </c>
      <c r="M152" s="159">
        <v>6358</v>
      </c>
      <c r="N152" s="159">
        <v>8194</v>
      </c>
      <c r="O152" s="159">
        <v>9039</v>
      </c>
      <c r="P152" s="159">
        <v>8658</v>
      </c>
      <c r="Q152" s="160">
        <f>IFERROR(P152/O152-1,"-")</f>
        <v>-4.2150680384998362E-2</v>
      </c>
      <c r="R152" s="160">
        <f t="shared" si="113"/>
        <v>1.5791115172274172E-2</v>
      </c>
      <c r="S152" s="159">
        <v>12217</v>
      </c>
      <c r="T152" s="159">
        <v>8642</v>
      </c>
      <c r="U152" s="159">
        <v>10487</v>
      </c>
      <c r="V152" s="159">
        <v>12586</v>
      </c>
      <c r="W152" s="159">
        <v>12732</v>
      </c>
      <c r="X152" s="160">
        <f>IFERROR(W152/V152-1,"-")</f>
        <v>1.1600190688066059E-2</v>
      </c>
      <c r="Y152" s="160">
        <f>W152/W$8</f>
        <v>1.8872203520973314E-2</v>
      </c>
    </row>
    <row r="153" spans="1:25" s="56" customFormat="1" x14ac:dyDescent="0.25">
      <c r="B153" s="162" t="s">
        <v>110</v>
      </c>
      <c r="C153" s="163">
        <v>192</v>
      </c>
      <c r="D153" s="163">
        <v>24</v>
      </c>
      <c r="E153" s="163">
        <v>227</v>
      </c>
      <c r="F153" s="163">
        <v>192</v>
      </c>
      <c r="G153" s="163">
        <v>325</v>
      </c>
      <c r="H153" s="163">
        <v>342</v>
      </c>
      <c r="I153" s="164">
        <f t="shared" ref="I153:I160" si="114">IFERROR(H153/G153-1,"-")</f>
        <v>5.2307692307692388E-2</v>
      </c>
      <c r="J153" s="164">
        <f t="shared" si="111"/>
        <v>2.7065527065527066E-3</v>
      </c>
      <c r="K153" s="163">
        <v>3943</v>
      </c>
      <c r="L153" s="163">
        <v>37</v>
      </c>
      <c r="M153" s="163">
        <v>2633</v>
      </c>
      <c r="N153" s="163">
        <v>3086</v>
      </c>
      <c r="O153" s="163">
        <v>3651</v>
      </c>
      <c r="P153" s="163">
        <v>2541</v>
      </c>
      <c r="Q153" s="164">
        <f t="shared" ref="Q153:Q160" si="115">IFERROR(P153/O153-1,"-")</f>
        <v>-0.30402629416598193</v>
      </c>
      <c r="R153" s="164">
        <f t="shared" si="113"/>
        <v>4.6344679663604376E-3</v>
      </c>
      <c r="S153" s="163">
        <v>4135</v>
      </c>
      <c r="T153" s="163">
        <v>2860</v>
      </c>
      <c r="U153" s="163">
        <v>3278</v>
      </c>
      <c r="V153" s="163">
        <v>3976</v>
      </c>
      <c r="W153" s="163">
        <v>2883</v>
      </c>
      <c r="X153" s="164">
        <f t="shared" ref="X153:X160" si="116">IFERROR(W153/V153-1,"-")</f>
        <v>-0.27489939637826966</v>
      </c>
      <c r="Y153" s="164">
        <f t="shared" ref="Y153:Y160" si="117">W153/W$8</f>
        <v>4.2733712496831654E-3</v>
      </c>
    </row>
    <row r="154" spans="1:25" s="56" customFormat="1" x14ac:dyDescent="0.25">
      <c r="B154" s="162" t="s">
        <v>113</v>
      </c>
      <c r="C154" s="163">
        <v>328</v>
      </c>
      <c r="D154" s="163">
        <v>92</v>
      </c>
      <c r="E154" s="163">
        <v>435</v>
      </c>
      <c r="F154" s="163">
        <v>589</v>
      </c>
      <c r="G154" s="163">
        <v>832</v>
      </c>
      <c r="H154" s="163">
        <v>814</v>
      </c>
      <c r="I154" s="164">
        <f t="shared" si="114"/>
        <v>-2.1634615384615419E-2</v>
      </c>
      <c r="J154" s="164">
        <f t="shared" si="111"/>
        <v>6.4419119974675528E-3</v>
      </c>
      <c r="K154" s="163">
        <v>2768</v>
      </c>
      <c r="L154" s="163">
        <v>237</v>
      </c>
      <c r="M154" s="163">
        <v>1419</v>
      </c>
      <c r="N154" s="163">
        <v>1654</v>
      </c>
      <c r="O154" s="163">
        <v>1553</v>
      </c>
      <c r="P154" s="163">
        <v>1445</v>
      </c>
      <c r="Q154" s="164">
        <f t="shared" si="115"/>
        <v>-6.9542820347714085E-2</v>
      </c>
      <c r="R154" s="164">
        <f t="shared" si="113"/>
        <v>2.6355002799649087E-3</v>
      </c>
      <c r="S154" s="163">
        <v>3096</v>
      </c>
      <c r="T154" s="163">
        <v>1854</v>
      </c>
      <c r="U154" s="163">
        <v>2243</v>
      </c>
      <c r="V154" s="163">
        <v>2385</v>
      </c>
      <c r="W154" s="163">
        <v>2259</v>
      </c>
      <c r="X154" s="164">
        <f t="shared" si="116"/>
        <v>-5.2830188679245271E-2</v>
      </c>
      <c r="Y154" s="164">
        <f t="shared" si="117"/>
        <v>3.3484376181180269E-3</v>
      </c>
    </row>
    <row r="155" spans="1:25" x14ac:dyDescent="0.25">
      <c r="A155" s="56"/>
      <c r="B155" s="162" t="s">
        <v>116</v>
      </c>
      <c r="C155" s="163">
        <v>227</v>
      </c>
      <c r="D155" s="163">
        <v>102</v>
      </c>
      <c r="E155" s="163">
        <v>380</v>
      </c>
      <c r="F155" s="163">
        <v>389</v>
      </c>
      <c r="G155" s="163">
        <v>508</v>
      </c>
      <c r="H155" s="163">
        <v>714</v>
      </c>
      <c r="I155" s="164">
        <f t="shared" si="114"/>
        <v>0.40551181102362199</v>
      </c>
      <c r="J155" s="164">
        <f t="shared" si="111"/>
        <v>5.6505223171889841E-3</v>
      </c>
      <c r="K155" s="163">
        <v>1252</v>
      </c>
      <c r="L155" s="163">
        <v>217</v>
      </c>
      <c r="M155" s="163">
        <v>547</v>
      </c>
      <c r="N155" s="163">
        <v>995</v>
      </c>
      <c r="O155" s="163">
        <v>1248</v>
      </c>
      <c r="P155" s="163">
        <v>1969</v>
      </c>
      <c r="Q155" s="164">
        <f t="shared" si="115"/>
        <v>0.57772435897435903</v>
      </c>
      <c r="R155" s="164">
        <f t="shared" si="113"/>
        <v>3.5912111081321143E-3</v>
      </c>
      <c r="S155" s="163">
        <v>1479</v>
      </c>
      <c r="T155" s="163">
        <v>927</v>
      </c>
      <c r="U155" s="163">
        <v>1384</v>
      </c>
      <c r="V155" s="163">
        <v>1756</v>
      </c>
      <c r="W155" s="163">
        <v>2683</v>
      </c>
      <c r="X155" s="164">
        <f t="shared" si="116"/>
        <v>0.52790432801822318</v>
      </c>
      <c r="Y155" s="164">
        <f t="shared" si="117"/>
        <v>3.9769181626430573E-3</v>
      </c>
    </row>
    <row r="156" spans="1:25" x14ac:dyDescent="0.25">
      <c r="A156" s="56"/>
      <c r="B156" s="162" t="s">
        <v>123</v>
      </c>
      <c r="C156" s="163">
        <v>150</v>
      </c>
      <c r="D156" s="163">
        <v>24</v>
      </c>
      <c r="E156" s="163">
        <v>149</v>
      </c>
      <c r="F156" s="163">
        <v>164</v>
      </c>
      <c r="G156" s="163">
        <v>247</v>
      </c>
      <c r="H156" s="163">
        <v>291</v>
      </c>
      <c r="I156" s="164">
        <f t="shared" si="114"/>
        <v>0.17813765182186225</v>
      </c>
      <c r="J156" s="164">
        <f t="shared" si="111"/>
        <v>2.3029439696106361E-3</v>
      </c>
      <c r="K156" s="163">
        <v>232</v>
      </c>
      <c r="L156" s="163">
        <v>38</v>
      </c>
      <c r="M156" s="163">
        <v>168</v>
      </c>
      <c r="N156" s="163">
        <v>210</v>
      </c>
      <c r="O156" s="163">
        <v>271</v>
      </c>
      <c r="P156" s="163">
        <v>271</v>
      </c>
      <c r="Q156" s="164">
        <f t="shared" si="115"/>
        <v>0</v>
      </c>
      <c r="R156" s="164">
        <f t="shared" si="113"/>
        <v>4.9427029472006248E-4</v>
      </c>
      <c r="S156" s="163">
        <v>382</v>
      </c>
      <c r="T156" s="163">
        <v>317</v>
      </c>
      <c r="U156" s="163">
        <v>374</v>
      </c>
      <c r="V156" s="163">
        <v>518</v>
      </c>
      <c r="W156" s="163">
        <v>562</v>
      </c>
      <c r="X156" s="164">
        <f t="shared" si="116"/>
        <v>8.4942084942084994E-2</v>
      </c>
      <c r="Y156" s="164">
        <f t="shared" si="117"/>
        <v>8.3303317458270523E-4</v>
      </c>
    </row>
    <row r="157" spans="1:25" x14ac:dyDescent="0.25">
      <c r="A157" s="56"/>
      <c r="B157" s="162" t="s">
        <v>119</v>
      </c>
      <c r="C157" s="163">
        <v>90</v>
      </c>
      <c r="D157" s="163">
        <v>36</v>
      </c>
      <c r="E157" s="163">
        <v>92</v>
      </c>
      <c r="F157" s="163">
        <v>116</v>
      </c>
      <c r="G157" s="163">
        <v>180</v>
      </c>
      <c r="H157" s="163">
        <v>209</v>
      </c>
      <c r="I157" s="164">
        <f t="shared" si="114"/>
        <v>0.1611111111111112</v>
      </c>
      <c r="J157" s="164">
        <f t="shared" si="111"/>
        <v>1.6540044317822095E-3</v>
      </c>
      <c r="K157" s="163">
        <v>320</v>
      </c>
      <c r="L157" s="163">
        <v>27</v>
      </c>
      <c r="M157" s="163">
        <v>318</v>
      </c>
      <c r="N157" s="163">
        <v>419</v>
      </c>
      <c r="O157" s="163">
        <v>382</v>
      </c>
      <c r="P157" s="163">
        <v>433</v>
      </c>
      <c r="Q157" s="164">
        <f t="shared" si="115"/>
        <v>0.13350785340314131</v>
      </c>
      <c r="R157" s="164">
        <f t="shared" si="113"/>
        <v>7.8973814617633591E-4</v>
      </c>
      <c r="S157" s="163">
        <v>410</v>
      </c>
      <c r="T157" s="163">
        <v>410</v>
      </c>
      <c r="U157" s="163">
        <v>535</v>
      </c>
      <c r="V157" s="163">
        <v>562</v>
      </c>
      <c r="W157" s="163">
        <v>642</v>
      </c>
      <c r="X157" s="164">
        <f t="shared" si="116"/>
        <v>0.14234875444839856</v>
      </c>
      <c r="Y157" s="164">
        <f t="shared" si="117"/>
        <v>9.5161440939874867E-4</v>
      </c>
    </row>
    <row r="158" spans="1:25" x14ac:dyDescent="0.25">
      <c r="A158" s="56"/>
      <c r="B158" s="162" t="s">
        <v>128</v>
      </c>
      <c r="C158" s="163">
        <v>36</v>
      </c>
      <c r="D158" s="163">
        <v>7</v>
      </c>
      <c r="E158" s="163">
        <v>45</v>
      </c>
      <c r="F158" s="163">
        <v>29</v>
      </c>
      <c r="G158" s="163">
        <v>36</v>
      </c>
      <c r="H158" s="163">
        <v>31</v>
      </c>
      <c r="I158" s="164">
        <f t="shared" si="114"/>
        <v>-0.13888888888888884</v>
      </c>
      <c r="J158" s="164">
        <f t="shared" si="111"/>
        <v>2.4533080088635646E-4</v>
      </c>
      <c r="K158" s="163">
        <v>153</v>
      </c>
      <c r="L158" s="163">
        <v>3</v>
      </c>
      <c r="M158" s="163">
        <v>111</v>
      </c>
      <c r="N158" s="163">
        <v>91</v>
      </c>
      <c r="O158" s="163">
        <v>142</v>
      </c>
      <c r="P158" s="163">
        <v>90</v>
      </c>
      <c r="Q158" s="164">
        <f t="shared" si="115"/>
        <v>-0.36619718309859151</v>
      </c>
      <c r="R158" s="164">
        <f t="shared" si="113"/>
        <v>1.6414880636459638E-4</v>
      </c>
      <c r="S158" s="163">
        <v>189</v>
      </c>
      <c r="T158" s="163">
        <v>156</v>
      </c>
      <c r="U158" s="163">
        <v>120</v>
      </c>
      <c r="V158" s="163">
        <v>178</v>
      </c>
      <c r="W158" s="163">
        <v>121</v>
      </c>
      <c r="X158" s="164">
        <f t="shared" si="116"/>
        <v>-0.3202247191011236</v>
      </c>
      <c r="Y158" s="164">
        <f t="shared" si="117"/>
        <v>1.7935411765926572E-4</v>
      </c>
    </row>
    <row r="159" spans="1:25" x14ac:dyDescent="0.25">
      <c r="A159" s="56"/>
      <c r="B159" s="162" t="s">
        <v>131</v>
      </c>
      <c r="C159" s="163">
        <v>40</v>
      </c>
      <c r="D159" s="163">
        <v>7</v>
      </c>
      <c r="E159" s="163">
        <v>19</v>
      </c>
      <c r="F159" s="163">
        <v>22</v>
      </c>
      <c r="G159" s="163">
        <v>26</v>
      </c>
      <c r="H159" s="163">
        <v>30</v>
      </c>
      <c r="I159" s="164">
        <f t="shared" si="114"/>
        <v>0.15384615384615374</v>
      </c>
      <c r="J159" s="164">
        <f t="shared" si="111"/>
        <v>2.3741690408357076E-4</v>
      </c>
      <c r="K159" s="163">
        <v>198</v>
      </c>
      <c r="L159" s="163">
        <v>11</v>
      </c>
      <c r="M159" s="163">
        <v>176</v>
      </c>
      <c r="N159" s="163">
        <v>285</v>
      </c>
      <c r="O159" s="163">
        <v>178</v>
      </c>
      <c r="P159" s="163">
        <v>100</v>
      </c>
      <c r="Q159" s="164">
        <f t="shared" si="115"/>
        <v>-0.4382022471910112</v>
      </c>
      <c r="R159" s="164">
        <f t="shared" si="113"/>
        <v>1.8238756262732933E-4</v>
      </c>
      <c r="S159" s="163">
        <v>238</v>
      </c>
      <c r="T159" s="163">
        <v>195</v>
      </c>
      <c r="U159" s="163">
        <v>307</v>
      </c>
      <c r="V159" s="163">
        <v>204</v>
      </c>
      <c r="W159" s="163">
        <v>130</v>
      </c>
      <c r="X159" s="164">
        <f t="shared" si="116"/>
        <v>-0.36274509803921573</v>
      </c>
      <c r="Y159" s="164">
        <f t="shared" si="117"/>
        <v>1.926945065760706E-4</v>
      </c>
    </row>
    <row r="160" spans="1:25" x14ac:dyDescent="0.25">
      <c r="A160" s="56"/>
      <c r="B160" s="167" t="s">
        <v>145</v>
      </c>
      <c r="C160" s="168">
        <f t="shared" ref="C160" si="118">C152-SUM(C153:C159)</f>
        <v>614</v>
      </c>
      <c r="D160" s="168">
        <f t="shared" ref="D160:H160" si="119">D152-SUM(D153:D159)</f>
        <v>199</v>
      </c>
      <c r="E160" s="168">
        <f t="shared" si="119"/>
        <v>937</v>
      </c>
      <c r="F160" s="168">
        <f t="shared" si="119"/>
        <v>792</v>
      </c>
      <c r="G160" s="168">
        <f t="shared" si="119"/>
        <v>1393</v>
      </c>
      <c r="H160" s="168">
        <f t="shared" si="119"/>
        <v>1643</v>
      </c>
      <c r="I160" s="169">
        <f t="shared" si="114"/>
        <v>0.1794687724335966</v>
      </c>
      <c r="J160" s="169">
        <f t="shared" si="111"/>
        <v>1.3002532446976892E-2</v>
      </c>
      <c r="K160" s="168">
        <f t="shared" ref="K160:P160" si="120">K152-SUM(K153:K159)</f>
        <v>1674</v>
      </c>
      <c r="L160" s="168">
        <f t="shared" si="120"/>
        <v>526</v>
      </c>
      <c r="M160" s="168">
        <f t="shared" si="120"/>
        <v>986</v>
      </c>
      <c r="N160" s="168">
        <f t="shared" si="120"/>
        <v>1454</v>
      </c>
      <c r="O160" s="168">
        <f t="shared" si="120"/>
        <v>1614</v>
      </c>
      <c r="P160" s="168">
        <f t="shared" si="120"/>
        <v>1809</v>
      </c>
      <c r="Q160" s="169">
        <f t="shared" si="115"/>
        <v>0.12081784386617089</v>
      </c>
      <c r="R160" s="169">
        <f t="shared" si="113"/>
        <v>3.2993910079283872E-3</v>
      </c>
      <c r="S160" s="168">
        <f>S152-SUM(S153:S159)</f>
        <v>2288</v>
      </c>
      <c r="T160" s="168">
        <f>T152-SUM(T153:T159)</f>
        <v>1923</v>
      </c>
      <c r="U160" s="168">
        <f>U152-SUM(U153:U159)</f>
        <v>2246</v>
      </c>
      <c r="V160" s="168">
        <f>V152-SUM(V153:V159)</f>
        <v>3007</v>
      </c>
      <c r="W160" s="168">
        <f>W152-SUM(W153:W159)</f>
        <v>3452</v>
      </c>
      <c r="X160" s="169">
        <f t="shared" si="116"/>
        <v>0.14798802793481869</v>
      </c>
      <c r="Y160" s="169">
        <f t="shared" si="117"/>
        <v>5.1167802823122747E-3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DE5B6-4D4C-408E-A9B8-33E92D51533C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68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96</v>
      </c>
      <c r="B10" s="158" t="s">
        <v>97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103</v>
      </c>
      <c r="B11" s="162" t="s">
        <v>103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100</v>
      </c>
      <c r="B12" s="162" t="s">
        <v>100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146</v>
      </c>
      <c r="B13" s="158" t="s">
        <v>107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110</v>
      </c>
      <c r="B14" s="162" t="s">
        <v>110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113</v>
      </c>
      <c r="B15" s="162" t="s">
        <v>113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116</v>
      </c>
      <c r="B16" s="162" t="s">
        <v>116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123</v>
      </c>
      <c r="B17" s="162" t="s">
        <v>123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119</v>
      </c>
      <c r="B18" s="162" t="s">
        <v>119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128</v>
      </c>
      <c r="B19" s="162" t="s">
        <v>128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131</v>
      </c>
      <c r="B20" s="162" t="s">
        <v>131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145</v>
      </c>
      <c r="B21" s="167" t="s">
        <v>145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68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96</v>
      </c>
      <c r="B24" s="158" t="s">
        <v>97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103</v>
      </c>
      <c r="B25" s="162" t="s">
        <v>103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100</v>
      </c>
      <c r="B26" s="162" t="s">
        <v>100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146</v>
      </c>
      <c r="B27" s="158" t="s">
        <v>107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110</v>
      </c>
      <c r="B28" s="162" t="s">
        <v>110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113</v>
      </c>
      <c r="B29" s="162" t="s">
        <v>113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116</v>
      </c>
      <c r="B30" s="162" t="s">
        <v>116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123</v>
      </c>
      <c r="B31" s="162" t="s">
        <v>123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119</v>
      </c>
      <c r="B32" s="162" t="s">
        <v>119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128</v>
      </c>
      <c r="B33" s="162" t="s">
        <v>128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131</v>
      </c>
      <c r="B34" s="162" t="s">
        <v>131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145</v>
      </c>
      <c r="B35" s="167" t="s">
        <v>145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68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96</v>
      </c>
      <c r="B38" s="158" t="s">
        <v>97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103</v>
      </c>
      <c r="B39" s="162" t="s">
        <v>103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100</v>
      </c>
      <c r="B40" s="162" t="s">
        <v>100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146</v>
      </c>
      <c r="B41" s="158" t="s">
        <v>107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110</v>
      </c>
      <c r="B42" s="162" t="s">
        <v>110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113</v>
      </c>
      <c r="B43" s="162" t="s">
        <v>113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116</v>
      </c>
      <c r="B44" s="162" t="s">
        <v>116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123</v>
      </c>
      <c r="B45" s="162" t="s">
        <v>123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119</v>
      </c>
      <c r="B46" s="162" t="s">
        <v>119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128</v>
      </c>
      <c r="B47" s="162" t="s">
        <v>128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131</v>
      </c>
      <c r="B48" s="162" t="s">
        <v>131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145</v>
      </c>
      <c r="B49" s="167" t="s">
        <v>145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68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96</v>
      </c>
      <c r="B52" s="158" t="s">
        <v>97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146</v>
      </c>
      <c r="B55" s="158" t="s">
        <v>107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145</v>
      </c>
      <c r="B63" s="167" t="s">
        <v>145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68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96</v>
      </c>
      <c r="B66" s="158" t="s">
        <v>97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103</v>
      </c>
      <c r="B67" s="162" t="s">
        <v>103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100</v>
      </c>
      <c r="B68" s="162" t="s">
        <v>100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146</v>
      </c>
      <c r="B69" s="158" t="s">
        <v>107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110</v>
      </c>
      <c r="B70" s="162" t="s">
        <v>110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113</v>
      </c>
      <c r="B71" s="162" t="s">
        <v>113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116</v>
      </c>
      <c r="B72" s="162" t="s">
        <v>116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123</v>
      </c>
      <c r="B73" s="162" t="s">
        <v>123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128</v>
      </c>
      <c r="B75" s="162" t="s">
        <v>128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131</v>
      </c>
      <c r="B76" s="162" t="s">
        <v>131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145</v>
      </c>
      <c r="B77" s="167" t="s">
        <v>145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68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96</v>
      </c>
      <c r="B80" s="158" t="s">
        <v>97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103</v>
      </c>
      <c r="B81" s="162" t="s">
        <v>103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100</v>
      </c>
      <c r="B82" s="162" t="s">
        <v>100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146</v>
      </c>
      <c r="B83" s="158" t="s">
        <v>107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110</v>
      </c>
      <c r="B84" s="162" t="s">
        <v>110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113</v>
      </c>
      <c r="B85" s="162" t="s">
        <v>113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116</v>
      </c>
      <c r="B86" s="162" t="s">
        <v>116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123</v>
      </c>
      <c r="B87" s="162" t="s">
        <v>123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119</v>
      </c>
      <c r="B88" s="162" t="s">
        <v>119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128</v>
      </c>
      <c r="B89" s="162" t="s">
        <v>128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131</v>
      </c>
      <c r="B90" s="162" t="s">
        <v>131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145</v>
      </c>
      <c r="B91" s="167" t="s">
        <v>145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68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96</v>
      </c>
      <c r="B94" s="158" t="s">
        <v>97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103</v>
      </c>
      <c r="B95" s="162" t="s">
        <v>103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100</v>
      </c>
      <c r="B96" s="162" t="s">
        <v>100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146</v>
      </c>
      <c r="B97" s="158" t="s">
        <v>107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110</v>
      </c>
      <c r="B98" s="162" t="s">
        <v>110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113</v>
      </c>
      <c r="B99" s="162" t="s">
        <v>113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116</v>
      </c>
      <c r="B100" s="162" t="s">
        <v>116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123</v>
      </c>
      <c r="B101" s="162" t="s">
        <v>123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119</v>
      </c>
      <c r="B102" s="162" t="s">
        <v>119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128</v>
      </c>
      <c r="B103" s="162" t="s">
        <v>128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131</v>
      </c>
      <c r="B104" s="162" t="s">
        <v>131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145</v>
      </c>
      <c r="B105" s="167" t="s">
        <v>145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68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96</v>
      </c>
      <c r="B108" s="158" t="s">
        <v>97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146</v>
      </c>
      <c r="B111" s="158" t="s">
        <v>107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145</v>
      </c>
      <c r="B119" s="167" t="s">
        <v>145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68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96</v>
      </c>
      <c r="B122" s="158" t="s">
        <v>97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103</v>
      </c>
      <c r="B123" s="162" t="s">
        <v>103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100</v>
      </c>
      <c r="B124" s="162" t="s">
        <v>100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146</v>
      </c>
      <c r="B125" s="158" t="s">
        <v>107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110</v>
      </c>
      <c r="B126" s="162" t="s">
        <v>110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113</v>
      </c>
      <c r="B127" s="162" t="s">
        <v>113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116</v>
      </c>
      <c r="B128" s="162" t="s">
        <v>116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123</v>
      </c>
      <c r="B129" s="162" t="s">
        <v>123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119</v>
      </c>
      <c r="B130" s="162" t="s">
        <v>119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128</v>
      </c>
      <c r="B131" s="162" t="s">
        <v>128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131</v>
      </c>
      <c r="B132" s="162" t="s">
        <v>131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145</v>
      </c>
      <c r="B133" s="167" t="s">
        <v>145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68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96</v>
      </c>
      <c r="B136" s="158" t="s">
        <v>97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103</v>
      </c>
      <c r="B137" s="162" t="s">
        <v>103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146</v>
      </c>
      <c r="B139" s="158" t="s">
        <v>107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110</v>
      </c>
      <c r="B140" s="162" t="s">
        <v>110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113</v>
      </c>
      <c r="B141" s="162" t="s">
        <v>113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116</v>
      </c>
      <c r="B142" s="162" t="s">
        <v>116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123</v>
      </c>
      <c r="B143" s="162" t="s">
        <v>123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119</v>
      </c>
      <c r="B144" s="162" t="s">
        <v>119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128</v>
      </c>
      <c r="B145" s="162" t="s">
        <v>128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131</v>
      </c>
      <c r="B146" s="162" t="s">
        <v>131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145</v>
      </c>
      <c r="B147" s="167" t="s">
        <v>145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68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96</v>
      </c>
      <c r="B150" s="158" t="s">
        <v>97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103</v>
      </c>
      <c r="B151" s="162" t="s">
        <v>103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100</v>
      </c>
      <c r="B152" s="162" t="s">
        <v>100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146</v>
      </c>
      <c r="B153" s="158" t="s">
        <v>107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110</v>
      </c>
      <c r="B154" s="162" t="s">
        <v>110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113</v>
      </c>
      <c r="B155" s="162" t="s">
        <v>113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116</v>
      </c>
      <c r="B156" s="162" t="s">
        <v>116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123</v>
      </c>
      <c r="B157" s="162" t="s">
        <v>123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119</v>
      </c>
      <c r="B158" s="162" t="s">
        <v>119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128</v>
      </c>
      <c r="B159" s="162" t="s">
        <v>128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131</v>
      </c>
      <c r="B160" s="162" t="s">
        <v>131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145</v>
      </c>
      <c r="B161" s="167" t="s">
        <v>145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15D9F-D766-4321-A235-CD6750D959B9}">
  <sheetPr>
    <tabColor theme="8" tint="0.59999389629810485"/>
  </sheetPr>
  <dimension ref="A4:L76"/>
  <sheetViews>
    <sheetView showGridLines="0" zoomScaleNormal="100" workbookViewId="0">
      <selection activeCell="O8" sqref="O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8" t="s">
        <v>222</v>
      </c>
      <c r="C4" s="268"/>
      <c r="D4" s="268"/>
      <c r="E4" s="268"/>
      <c r="F4" s="268"/>
      <c r="G4" s="268"/>
      <c r="H4" s="268"/>
      <c r="I4" s="268"/>
      <c r="J4" s="268"/>
      <c r="K4" s="268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223</v>
      </c>
      <c r="F6" s="13" t="s">
        <v>224</v>
      </c>
      <c r="G6" s="13" t="s">
        <v>225</v>
      </c>
      <c r="H6" s="13" t="s">
        <v>226</v>
      </c>
      <c r="I6" s="13" t="s">
        <v>227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febrero 2025</v>
      </c>
    </row>
    <row r="7" spans="2:12" x14ac:dyDescent="0.25">
      <c r="B7" s="269" t="s">
        <v>47</v>
      </c>
      <c r="C7" s="272" t="s">
        <v>8</v>
      </c>
      <c r="D7" s="15" t="s">
        <v>30</v>
      </c>
      <c r="E7" s="16">
        <v>1554</v>
      </c>
      <c r="F7" s="16">
        <v>10397</v>
      </c>
      <c r="G7" s="16">
        <v>18389</v>
      </c>
      <c r="H7" s="16">
        <v>24407</v>
      </c>
      <c r="I7" s="16">
        <v>15773</v>
      </c>
      <c r="J7" s="17">
        <f>I7/H7-1</f>
        <v>-0.35375097308149306</v>
      </c>
      <c r="K7" s="16">
        <f>I7-H7</f>
        <v>-8634</v>
      </c>
      <c r="L7" s="18">
        <f>I7/$I$7</f>
        <v>1</v>
      </c>
    </row>
    <row r="8" spans="2:12" x14ac:dyDescent="0.25">
      <c r="B8" s="270"/>
      <c r="C8" s="273"/>
      <c r="D8" s="19" t="s">
        <v>31</v>
      </c>
      <c r="E8" s="20">
        <v>1496</v>
      </c>
      <c r="F8" s="20">
        <v>9937</v>
      </c>
      <c r="G8" s="20">
        <v>17660</v>
      </c>
      <c r="H8" s="20">
        <v>20778</v>
      </c>
      <c r="I8" s="20">
        <v>12705</v>
      </c>
      <c r="J8" s="21">
        <f t="shared" ref="J8:J20" si="0">I8/H8-1</f>
        <v>-0.38853595148714992</v>
      </c>
      <c r="K8" s="20">
        <f t="shared" ref="K8:K17" si="1">I8-H8</f>
        <v>-8073</v>
      </c>
      <c r="L8" s="22">
        <f>I8/$I$7</f>
        <v>0.80549039497876118</v>
      </c>
    </row>
    <row r="9" spans="2:12" x14ac:dyDescent="0.25">
      <c r="B9" s="270"/>
      <c r="C9" s="274"/>
      <c r="D9" s="23" t="s">
        <v>32</v>
      </c>
      <c r="E9" s="24" t="s">
        <v>228</v>
      </c>
      <c r="F9" s="24" t="s">
        <v>228</v>
      </c>
      <c r="G9" s="24" t="s">
        <v>228</v>
      </c>
      <c r="H9" s="24" t="s">
        <v>228</v>
      </c>
      <c r="I9" s="24" t="s">
        <v>228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70"/>
      <c r="C10" s="275" t="s">
        <v>33</v>
      </c>
      <c r="D10" s="26" t="s">
        <v>30</v>
      </c>
      <c r="E10" s="27">
        <v>1889</v>
      </c>
      <c r="F10" s="27">
        <v>11385</v>
      </c>
      <c r="G10" s="27">
        <v>21667</v>
      </c>
      <c r="H10" s="27">
        <v>27867</v>
      </c>
      <c r="I10" s="27">
        <v>18081</v>
      </c>
      <c r="J10" s="28">
        <f t="shared" si="0"/>
        <v>-0.3511680482290882</v>
      </c>
      <c r="K10" s="27">
        <f t="shared" si="1"/>
        <v>-9786</v>
      </c>
      <c r="L10" s="18">
        <f>I10/$I$10</f>
        <v>1</v>
      </c>
    </row>
    <row r="11" spans="2:12" x14ac:dyDescent="0.25">
      <c r="B11" s="270"/>
      <c r="C11" s="276"/>
      <c r="D11" s="4" t="s">
        <v>31</v>
      </c>
      <c r="E11" s="29">
        <v>1817</v>
      </c>
      <c r="F11" s="29">
        <v>10840</v>
      </c>
      <c r="G11" s="29">
        <v>20852</v>
      </c>
      <c r="H11" s="29">
        <v>23616</v>
      </c>
      <c r="I11" s="29">
        <v>14457</v>
      </c>
      <c r="J11" s="30">
        <f t="shared" si="0"/>
        <v>-0.38783028455284552</v>
      </c>
      <c r="K11" s="29">
        <f t="shared" si="1"/>
        <v>-9159</v>
      </c>
      <c r="L11" s="31">
        <f>I11/$I$10</f>
        <v>0.79956860793097728</v>
      </c>
    </row>
    <row r="12" spans="2:12" x14ac:dyDescent="0.25">
      <c r="B12" s="270"/>
      <c r="C12" s="277"/>
      <c r="D12" s="32" t="s">
        <v>32</v>
      </c>
      <c r="E12" s="33" t="s">
        <v>228</v>
      </c>
      <c r="F12" s="33" t="s">
        <v>228</v>
      </c>
      <c r="G12" s="33" t="s">
        <v>228</v>
      </c>
      <c r="H12" s="33" t="s">
        <v>228</v>
      </c>
      <c r="I12" s="33" t="s">
        <v>228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70"/>
      <c r="C13" s="272" t="s">
        <v>21</v>
      </c>
      <c r="D13" s="15" t="s">
        <v>30</v>
      </c>
      <c r="E13" s="16">
        <v>12940</v>
      </c>
      <c r="F13" s="16">
        <v>56495</v>
      </c>
      <c r="G13" s="16">
        <v>116676</v>
      </c>
      <c r="H13" s="16">
        <v>145638</v>
      </c>
      <c r="I13" s="16">
        <v>91918</v>
      </c>
      <c r="J13" s="17">
        <f t="shared" si="0"/>
        <v>-0.36885977560801442</v>
      </c>
      <c r="K13" s="16">
        <f t="shared" si="1"/>
        <v>-53720</v>
      </c>
      <c r="L13" s="18">
        <f>I13/$I$13</f>
        <v>1</v>
      </c>
    </row>
    <row r="14" spans="2:12" x14ac:dyDescent="0.25">
      <c r="B14" s="270"/>
      <c r="C14" s="273"/>
      <c r="D14" s="19" t="s">
        <v>31</v>
      </c>
      <c r="E14" s="20">
        <v>12370</v>
      </c>
      <c r="F14" s="20">
        <v>52756</v>
      </c>
      <c r="G14" s="20">
        <v>111801</v>
      </c>
      <c r="H14" s="20">
        <v>126419</v>
      </c>
      <c r="I14" s="20">
        <v>74038</v>
      </c>
      <c r="J14" s="21">
        <f t="shared" si="0"/>
        <v>-0.41434436279356746</v>
      </c>
      <c r="K14" s="20">
        <f t="shared" si="1"/>
        <v>-52381</v>
      </c>
      <c r="L14" s="22">
        <f>I14/$I$13</f>
        <v>0.80547879631845776</v>
      </c>
    </row>
    <row r="15" spans="2:12" x14ac:dyDescent="0.25">
      <c r="B15" s="270"/>
      <c r="C15" s="274"/>
      <c r="D15" s="23" t="s">
        <v>32</v>
      </c>
      <c r="E15" s="24" t="s">
        <v>228</v>
      </c>
      <c r="F15" s="24" t="s">
        <v>228</v>
      </c>
      <c r="G15" s="24" t="s">
        <v>228</v>
      </c>
      <c r="H15" s="24" t="s">
        <v>228</v>
      </c>
      <c r="I15" s="24" t="s">
        <v>228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70"/>
      <c r="C16" s="275" t="s">
        <v>22</v>
      </c>
      <c r="D16" s="26" t="s">
        <v>30</v>
      </c>
      <c r="E16" s="35">
        <v>8.326898326898327</v>
      </c>
      <c r="F16" s="35">
        <v>5.433778974704242</v>
      </c>
      <c r="G16" s="35">
        <v>6.3448800913589647</v>
      </c>
      <c r="H16" s="35">
        <v>5.967058630720695</v>
      </c>
      <c r="I16" s="35">
        <v>5.8275534140620051</v>
      </c>
      <c r="J16" s="36">
        <f t="shared" si="0"/>
        <v>-2.3379226733329483E-2</v>
      </c>
      <c r="K16" s="37">
        <f t="shared" si="1"/>
        <v>-0.13950521665868987</v>
      </c>
      <c r="L16" s="38"/>
    </row>
    <row r="17" spans="2:12" x14ac:dyDescent="0.25">
      <c r="B17" s="270"/>
      <c r="C17" s="276"/>
      <c r="D17" s="4" t="s">
        <v>31</v>
      </c>
      <c r="E17" s="39">
        <f>E14/E8</f>
        <v>8.2687165775401077</v>
      </c>
      <c r="F17" s="39">
        <f t="shared" ref="F17:I17" si="2">F14/F8</f>
        <v>5.3090469960752742</v>
      </c>
      <c r="G17" s="39">
        <f t="shared" si="2"/>
        <v>6.3307474518686293</v>
      </c>
      <c r="H17" s="39">
        <f t="shared" si="2"/>
        <v>6.0842718259697754</v>
      </c>
      <c r="I17" s="39">
        <f t="shared" si="2"/>
        <v>5.8274695001967727</v>
      </c>
      <c r="J17" s="40">
        <f t="shared" si="0"/>
        <v>-4.2207569470660622E-2</v>
      </c>
      <c r="K17" s="41">
        <f t="shared" si="1"/>
        <v>-0.25680232577300277</v>
      </c>
      <c r="L17" s="42"/>
    </row>
    <row r="18" spans="2:12" x14ac:dyDescent="0.25">
      <c r="B18" s="270"/>
      <c r="C18" s="277"/>
      <c r="D18" s="32" t="s">
        <v>32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0"/>
      <c r="C19" s="278" t="s">
        <v>34</v>
      </c>
      <c r="D19" s="15" t="s">
        <v>30</v>
      </c>
      <c r="E19" s="18">
        <v>0.1265</v>
      </c>
      <c r="F19" s="18">
        <v>0.44229999999999997</v>
      </c>
      <c r="G19" s="18">
        <v>0.91339999999999999</v>
      </c>
      <c r="H19" s="18">
        <v>1.1008</v>
      </c>
      <c r="I19" s="18">
        <v>0.71120000000000005</v>
      </c>
      <c r="J19" s="17">
        <f t="shared" si="0"/>
        <v>-0.35392441860465107</v>
      </c>
      <c r="K19" s="44">
        <f>(I19-H19)*100</f>
        <v>-38.959999999999994</v>
      </c>
      <c r="L19" s="18"/>
    </row>
    <row r="20" spans="2:12" x14ac:dyDescent="0.25">
      <c r="B20" s="270"/>
      <c r="C20" s="279"/>
      <c r="D20" s="19" t="s">
        <v>31</v>
      </c>
      <c r="E20" s="22">
        <v>0.1497</v>
      </c>
      <c r="F20" s="22">
        <v>0.4879</v>
      </c>
      <c r="G20" s="22">
        <v>1.0339</v>
      </c>
      <c r="H20" s="22">
        <v>1.1691</v>
      </c>
      <c r="I20" s="22">
        <v>0.67519999999999991</v>
      </c>
      <c r="J20" s="21">
        <f t="shared" si="0"/>
        <v>-0.42246172269266968</v>
      </c>
      <c r="K20" s="45">
        <f>(I20-H20)*100</f>
        <v>-49.390000000000015</v>
      </c>
      <c r="L20" s="22"/>
    </row>
    <row r="21" spans="2:12" x14ac:dyDescent="0.25">
      <c r="B21" s="270"/>
      <c r="C21" s="280"/>
      <c r="D21" s="23" t="s">
        <v>32</v>
      </c>
      <c r="E21" s="25" t="s">
        <v>228</v>
      </c>
      <c r="F21" s="25" t="s">
        <v>228</v>
      </c>
      <c r="G21" s="25" t="s">
        <v>228</v>
      </c>
      <c r="H21" s="25" t="s">
        <v>228</v>
      </c>
      <c r="I21" s="25" t="s">
        <v>228</v>
      </c>
      <c r="J21" s="25" t="str">
        <f>IFERROR(I21/H21-1,"-")</f>
        <v>-</v>
      </c>
      <c r="K21" s="24" t="str">
        <f>IFERROR(I21-H21,"-")</f>
        <v>-</v>
      </c>
      <c r="L21" s="46"/>
    </row>
    <row r="22" spans="2:12" x14ac:dyDescent="0.25">
      <c r="B22" s="270"/>
      <c r="C22" s="281" t="s">
        <v>35</v>
      </c>
      <c r="D22" s="26" t="s">
        <v>30</v>
      </c>
      <c r="E22" s="27">
        <v>3652</v>
      </c>
      <c r="F22" s="27">
        <v>4562</v>
      </c>
      <c r="G22" s="27">
        <v>4562</v>
      </c>
      <c r="H22" s="27">
        <v>4562</v>
      </c>
      <c r="I22" s="27">
        <v>4616</v>
      </c>
      <c r="J22" s="36">
        <f>I22/H22-1</f>
        <v>1.1836913634370783E-2</v>
      </c>
      <c r="K22" s="27">
        <f>I22-H22</f>
        <v>54</v>
      </c>
      <c r="L22" s="38">
        <f>I22/$I$22</f>
        <v>1</v>
      </c>
    </row>
    <row r="23" spans="2:12" x14ac:dyDescent="0.25">
      <c r="B23" s="270"/>
      <c r="C23" s="282"/>
      <c r="D23" s="4" t="s">
        <v>31</v>
      </c>
      <c r="E23" s="29">
        <v>2952</v>
      </c>
      <c r="F23" s="29">
        <v>3862</v>
      </c>
      <c r="G23" s="29">
        <v>3862</v>
      </c>
      <c r="H23" s="29">
        <v>3862</v>
      </c>
      <c r="I23" s="29">
        <v>3916</v>
      </c>
      <c r="J23" s="40">
        <f>I23/H23-1</f>
        <v>1.3982392542724043E-2</v>
      </c>
      <c r="K23" s="29">
        <f>I23-H23</f>
        <v>54</v>
      </c>
      <c r="L23" s="42">
        <f>I23/$I$22</f>
        <v>0.84835355285961866</v>
      </c>
    </row>
    <row r="24" spans="2:12" x14ac:dyDescent="0.25">
      <c r="B24" s="271"/>
      <c r="C24" s="283"/>
      <c r="D24" s="32" t="s">
        <v>32</v>
      </c>
      <c r="E24" s="33" t="s">
        <v>228</v>
      </c>
      <c r="F24" s="33" t="s">
        <v>228</v>
      </c>
      <c r="G24" s="33" t="s">
        <v>228</v>
      </c>
      <c r="H24" s="33" t="s">
        <v>228</v>
      </c>
      <c r="I24" s="33" t="s">
        <v>228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47"/>
    </row>
    <row r="26" spans="2:12" ht="24.75" customHeight="1" x14ac:dyDescent="0.25">
      <c r="B26" s="285" t="s">
        <v>36</v>
      </c>
      <c r="C26" s="286"/>
      <c r="D26" s="286"/>
      <c r="E26" s="286"/>
      <c r="F26" s="286"/>
      <c r="G26" s="286"/>
      <c r="H26" s="286"/>
      <c r="I26" s="286"/>
      <c r="J26" s="286"/>
      <c r="K26" s="286"/>
    </row>
    <row r="29" spans="2:12" ht="21.75" customHeight="1" thickBot="1" x14ac:dyDescent="0.3">
      <c r="B29" s="268" t="s">
        <v>222</v>
      </c>
      <c r="C29" s="268"/>
      <c r="D29" s="268"/>
      <c r="E29" s="268"/>
      <c r="F29" s="268"/>
      <c r="G29" s="268"/>
      <c r="H29" s="268"/>
      <c r="I29" s="268"/>
      <c r="J29" s="268"/>
      <c r="K29" s="268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febrero 2025</v>
      </c>
    </row>
    <row r="32" spans="2:12" ht="15" customHeight="1" x14ac:dyDescent="0.25">
      <c r="B32" s="269" t="s">
        <v>47</v>
      </c>
      <c r="C32" s="272" t="s">
        <v>8</v>
      </c>
      <c r="D32" s="15" t="s">
        <v>30</v>
      </c>
      <c r="E32" s="49">
        <v>2751</v>
      </c>
      <c r="F32" s="49">
        <v>20293</v>
      </c>
      <c r="G32" s="49">
        <v>36336</v>
      </c>
      <c r="H32" s="49">
        <v>40248</v>
      </c>
      <c r="I32" s="49">
        <v>30561</v>
      </c>
      <c r="J32" s="17">
        <f>I32/H32-1</f>
        <v>-0.24068276684555756</v>
      </c>
      <c r="K32" s="16">
        <f>I32-H32</f>
        <v>-9687</v>
      </c>
      <c r="L32" s="18">
        <f>I32/$I$32</f>
        <v>1</v>
      </c>
    </row>
    <row r="33" spans="1:12" x14ac:dyDescent="0.25">
      <c r="B33" s="270"/>
      <c r="C33" s="273"/>
      <c r="D33" s="19" t="s">
        <v>31</v>
      </c>
      <c r="E33" s="50">
        <v>2646</v>
      </c>
      <c r="F33" s="50">
        <v>17483</v>
      </c>
      <c r="G33" s="50">
        <v>35122</v>
      </c>
      <c r="H33" s="50">
        <v>32864</v>
      </c>
      <c r="I33" s="50">
        <v>24060</v>
      </c>
      <c r="J33" s="21">
        <f t="shared" ref="J33:J45" si="4">I33/H33-1</f>
        <v>-0.26789191820837388</v>
      </c>
      <c r="K33" s="20">
        <f t="shared" ref="K33:K42" si="5">I33-H33</f>
        <v>-8804</v>
      </c>
      <c r="L33" s="22">
        <f>I33/$I$32</f>
        <v>0.78727790320997348</v>
      </c>
    </row>
    <row r="34" spans="1:12" x14ac:dyDescent="0.25">
      <c r="B34" s="270"/>
      <c r="C34" s="274"/>
      <c r="D34" s="23" t="s">
        <v>32</v>
      </c>
      <c r="E34" s="24" t="s">
        <v>228</v>
      </c>
      <c r="F34" s="24" t="s">
        <v>228</v>
      </c>
      <c r="G34" s="24" t="s">
        <v>228</v>
      </c>
      <c r="H34" s="24" t="s">
        <v>228</v>
      </c>
      <c r="I34" s="24" t="s">
        <v>228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70"/>
      <c r="C35" s="275" t="s">
        <v>33</v>
      </c>
      <c r="D35" s="26" t="s">
        <v>30</v>
      </c>
      <c r="E35" s="51">
        <v>4027</v>
      </c>
      <c r="F35" s="51">
        <v>24471</v>
      </c>
      <c r="G35" s="51">
        <v>43145</v>
      </c>
      <c r="H35" s="51">
        <v>46632</v>
      </c>
      <c r="I35" s="51">
        <v>35887</v>
      </c>
      <c r="J35" s="28">
        <f t="shared" si="4"/>
        <v>-0.2304211700120089</v>
      </c>
      <c r="K35" s="27">
        <f t="shared" si="5"/>
        <v>-10745</v>
      </c>
      <c r="L35" s="18">
        <f>I35/$I$35</f>
        <v>1</v>
      </c>
    </row>
    <row r="36" spans="1:12" x14ac:dyDescent="0.25">
      <c r="B36" s="270"/>
      <c r="C36" s="276"/>
      <c r="D36" s="4" t="s">
        <v>31</v>
      </c>
      <c r="E36" s="52">
        <v>3890</v>
      </c>
      <c r="F36" s="52">
        <v>20968</v>
      </c>
      <c r="G36" s="52">
        <v>41637</v>
      </c>
      <c r="H36" s="52">
        <v>38025</v>
      </c>
      <c r="I36" s="52">
        <v>28272</v>
      </c>
      <c r="J36" s="30">
        <f t="shared" si="4"/>
        <v>-0.25648915187376731</v>
      </c>
      <c r="K36" s="29">
        <f t="shared" si="5"/>
        <v>-9753</v>
      </c>
      <c r="L36" s="31">
        <f>I36/$I$35</f>
        <v>0.78780616936495107</v>
      </c>
    </row>
    <row r="37" spans="1:12" x14ac:dyDescent="0.25">
      <c r="B37" s="270"/>
      <c r="C37" s="277"/>
      <c r="D37" s="32" t="s">
        <v>32</v>
      </c>
      <c r="E37" s="33" t="s">
        <v>228</v>
      </c>
      <c r="F37" s="33" t="s">
        <v>228</v>
      </c>
      <c r="G37" s="33" t="s">
        <v>228</v>
      </c>
      <c r="H37" s="33" t="s">
        <v>228</v>
      </c>
      <c r="I37" s="33" t="s">
        <v>228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70"/>
      <c r="C38" s="272" t="s">
        <v>21</v>
      </c>
      <c r="D38" s="15" t="s">
        <v>30</v>
      </c>
      <c r="E38" s="49">
        <v>25853</v>
      </c>
      <c r="F38" s="49">
        <v>127192</v>
      </c>
      <c r="G38" s="49">
        <v>236821</v>
      </c>
      <c r="H38" s="49">
        <v>235129</v>
      </c>
      <c r="I38" s="49">
        <v>182543</v>
      </c>
      <c r="J38" s="17">
        <f t="shared" si="4"/>
        <v>-0.22364744459424402</v>
      </c>
      <c r="K38" s="16">
        <f t="shared" si="5"/>
        <v>-52586</v>
      </c>
      <c r="L38" s="18">
        <f>I38/$I$38</f>
        <v>1</v>
      </c>
    </row>
    <row r="39" spans="1:12" x14ac:dyDescent="0.25">
      <c r="B39" s="270"/>
      <c r="C39" s="273"/>
      <c r="D39" s="19" t="s">
        <v>31</v>
      </c>
      <c r="E39" s="50">
        <v>24769</v>
      </c>
      <c r="F39" s="50">
        <v>105623</v>
      </c>
      <c r="G39" s="50">
        <v>227468</v>
      </c>
      <c r="H39" s="50">
        <v>195878</v>
      </c>
      <c r="I39" s="50">
        <v>144472</v>
      </c>
      <c r="J39" s="21">
        <f t="shared" si="4"/>
        <v>-0.262438865007811</v>
      </c>
      <c r="K39" s="20">
        <f t="shared" si="5"/>
        <v>-51406</v>
      </c>
      <c r="L39" s="22">
        <f>I39/$I$38</f>
        <v>0.79144092076935302</v>
      </c>
    </row>
    <row r="40" spans="1:12" x14ac:dyDescent="0.25">
      <c r="B40" s="270"/>
      <c r="C40" s="274"/>
      <c r="D40" s="23" t="s">
        <v>32</v>
      </c>
      <c r="E40" s="24" t="s">
        <v>228</v>
      </c>
      <c r="F40" s="24" t="s">
        <v>228</v>
      </c>
      <c r="G40" s="24" t="s">
        <v>228</v>
      </c>
      <c r="H40" s="24" t="s">
        <v>228</v>
      </c>
      <c r="I40" s="24" t="s">
        <v>228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70"/>
      <c r="C41" s="275" t="s">
        <v>22</v>
      </c>
      <c r="D41" s="26" t="s">
        <v>30</v>
      </c>
      <c r="E41" s="53">
        <v>9.3976735732460916</v>
      </c>
      <c r="F41" s="53">
        <v>6.2677770659833438</v>
      </c>
      <c r="G41" s="53">
        <v>6.5175308234258038</v>
      </c>
      <c r="H41" s="53">
        <v>5.8420045716557345</v>
      </c>
      <c r="I41" s="53">
        <v>5.9730702529367496</v>
      </c>
      <c r="J41" s="36">
        <f t="shared" si="4"/>
        <v>2.2435052844176129E-2</v>
      </c>
      <c r="K41" s="37">
        <f t="shared" si="5"/>
        <v>0.13106568128101515</v>
      </c>
      <c r="L41" s="38"/>
    </row>
    <row r="42" spans="1:12" x14ac:dyDescent="0.25">
      <c r="B42" s="270"/>
      <c r="C42" s="276"/>
      <c r="D42" s="4" t="s">
        <v>31</v>
      </c>
      <c r="E42" s="54">
        <f t="shared" ref="E42:I42" si="6">E39/E33</f>
        <v>9.3609221466364332</v>
      </c>
      <c r="F42" s="54">
        <f t="shared" si="6"/>
        <v>6.0414688554595894</v>
      </c>
      <c r="G42" s="54">
        <f t="shared" si="6"/>
        <v>6.4765104492910428</v>
      </c>
      <c r="H42" s="54">
        <f t="shared" si="6"/>
        <v>5.9602604673807207</v>
      </c>
      <c r="I42" s="54">
        <f t="shared" si="6"/>
        <v>6.0046550290939322</v>
      </c>
      <c r="J42" s="40">
        <f t="shared" si="4"/>
        <v>7.4484264498462238E-3</v>
      </c>
      <c r="K42" s="41">
        <f t="shared" si="5"/>
        <v>4.4394561713211544E-2</v>
      </c>
      <c r="L42" s="42"/>
    </row>
    <row r="43" spans="1:12" x14ac:dyDescent="0.25">
      <c r="B43" s="270"/>
      <c r="C43" s="277"/>
      <c r="D43" s="32" t="s">
        <v>32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5"/>
    </row>
    <row r="44" spans="1:12" x14ac:dyDescent="0.25">
      <c r="A44" s="56"/>
      <c r="B44" s="270"/>
      <c r="C44" s="278" t="s">
        <v>34</v>
      </c>
      <c r="D44" s="15" t="s">
        <v>30</v>
      </c>
      <c r="E44" s="57">
        <v>0.11998533424916925</v>
      </c>
      <c r="F44" s="57">
        <v>0.47255515347862592</v>
      </c>
      <c r="G44" s="57">
        <v>0.87985867037204912</v>
      </c>
      <c r="H44" s="57">
        <v>0.85901285985678799</v>
      </c>
      <c r="I44" s="57">
        <v>0.67026628088006346</v>
      </c>
      <c r="J44" s="57">
        <f t="shared" si="4"/>
        <v>-0.21972497479047259</v>
      </c>
      <c r="K44" s="44">
        <f>(I44-H44)*100</f>
        <v>-18.874657897672453</v>
      </c>
      <c r="L44" s="18"/>
    </row>
    <row r="45" spans="1:12" x14ac:dyDescent="0.25">
      <c r="B45" s="270"/>
      <c r="C45" s="279"/>
      <c r="D45" s="19" t="s">
        <v>31</v>
      </c>
      <c r="E45" s="58">
        <v>0.1422132653529925</v>
      </c>
      <c r="F45" s="58">
        <v>0.46354747254869261</v>
      </c>
      <c r="G45" s="58">
        <v>0.99828840769251026</v>
      </c>
      <c r="H45" s="58">
        <v>0.84532194027274299</v>
      </c>
      <c r="I45" s="58">
        <v>0.62530080850400793</v>
      </c>
      <c r="J45" s="58">
        <f t="shared" si="4"/>
        <v>-0.26028087204000083</v>
      </c>
      <c r="K45" s="45">
        <f>(I45-H45)*100</f>
        <v>-22.002113176873507</v>
      </c>
      <c r="L45" s="22"/>
    </row>
    <row r="46" spans="1:12" x14ac:dyDescent="0.25">
      <c r="B46" s="270"/>
      <c r="C46" s="280"/>
      <c r="D46" s="23" t="s">
        <v>32</v>
      </c>
      <c r="E46" s="59" t="s">
        <v>228</v>
      </c>
      <c r="F46" s="59" t="s">
        <v>228</v>
      </c>
      <c r="G46" s="59" t="s">
        <v>228</v>
      </c>
      <c r="H46" s="59" t="s">
        <v>228</v>
      </c>
      <c r="I46" s="59" t="s">
        <v>228</v>
      </c>
      <c r="J46" s="25" t="str">
        <f>IFERROR(I46/H46-1,"-")</f>
        <v>-</v>
      </c>
      <c r="K46" s="24" t="str">
        <f>IFERROR(I46-H46,"-")</f>
        <v>-</v>
      </c>
      <c r="L46" s="46"/>
    </row>
    <row r="47" spans="1:12" x14ac:dyDescent="0.25">
      <c r="B47" s="270"/>
      <c r="C47" s="281" t="s">
        <v>37</v>
      </c>
      <c r="D47" s="26" t="s">
        <v>30</v>
      </c>
      <c r="E47" s="51">
        <v>3652</v>
      </c>
      <c r="F47" s="51">
        <v>4562</v>
      </c>
      <c r="G47" s="51">
        <v>4562</v>
      </c>
      <c r="H47" s="51">
        <v>4562</v>
      </c>
      <c r="I47" s="51">
        <v>4616</v>
      </c>
      <c r="J47" s="36">
        <f>I47/H47-1</f>
        <v>1.1836913634370783E-2</v>
      </c>
      <c r="K47" s="27">
        <f>I47-H47</f>
        <v>54</v>
      </c>
      <c r="L47" s="38">
        <f>I47/$I$22</f>
        <v>1</v>
      </c>
    </row>
    <row r="48" spans="1:12" x14ac:dyDescent="0.25">
      <c r="B48" s="270"/>
      <c r="C48" s="276"/>
      <c r="D48" s="4" t="s">
        <v>31</v>
      </c>
      <c r="E48" s="52">
        <v>2952</v>
      </c>
      <c r="F48" s="52">
        <v>3862</v>
      </c>
      <c r="G48" s="52">
        <v>3862</v>
      </c>
      <c r="H48" s="52">
        <v>3862</v>
      </c>
      <c r="I48" s="52">
        <v>3916</v>
      </c>
      <c r="J48" s="40">
        <f>I48/H48-1</f>
        <v>1.3982392542724043E-2</v>
      </c>
      <c r="K48" s="29">
        <f>I48-H48</f>
        <v>54</v>
      </c>
      <c r="L48" s="42">
        <f>I48/$I$22</f>
        <v>0.84835355285961866</v>
      </c>
    </row>
    <row r="49" spans="2:12" x14ac:dyDescent="0.25">
      <c r="B49" s="271"/>
      <c r="C49" s="277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IFERROR(I49/I47,"-")</f>
        <v>-</v>
      </c>
    </row>
    <row r="50" spans="2:12" ht="6" customHeight="1" x14ac:dyDescent="0.25"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47"/>
    </row>
    <row r="51" spans="2:12" ht="28.5" customHeight="1" x14ac:dyDescent="0.25">
      <c r="B51" s="285" t="s">
        <v>38</v>
      </c>
      <c r="C51" s="286"/>
      <c r="D51" s="286"/>
      <c r="E51" s="286"/>
      <c r="F51" s="286"/>
      <c r="G51" s="286"/>
      <c r="H51" s="286"/>
      <c r="I51" s="286"/>
      <c r="J51" s="286"/>
      <c r="K51" s="286"/>
    </row>
    <row r="52" spans="2:12" x14ac:dyDescent="0.25">
      <c r="B52" s="60"/>
    </row>
    <row r="54" spans="2:12" ht="21.75" thickBot="1" x14ac:dyDescent="0.3">
      <c r="B54" s="268" t="s">
        <v>222</v>
      </c>
      <c r="C54" s="268"/>
      <c r="D54" s="268"/>
      <c r="E54" s="268"/>
      <c r="F54" s="268"/>
      <c r="G54" s="268"/>
      <c r="H54" s="268"/>
      <c r="I54" s="268"/>
      <c r="J54" s="268"/>
      <c r="K54" s="268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69" t="s">
        <v>47</v>
      </c>
      <c r="C57" s="272" t="s">
        <v>8</v>
      </c>
      <c r="D57" s="15" t="s">
        <v>30</v>
      </c>
      <c r="E57" s="49">
        <v>55313</v>
      </c>
      <c r="F57" s="49">
        <v>70304</v>
      </c>
      <c r="G57" s="49">
        <v>161080</v>
      </c>
      <c r="H57" s="49">
        <v>179837</v>
      </c>
      <c r="I57" s="49">
        <v>231856</v>
      </c>
      <c r="J57" s="17">
        <f t="shared" ref="J57:J73" si="8">I57/H57-1</f>
        <v>0.28925638216829674</v>
      </c>
      <c r="K57" s="16">
        <f t="shared" ref="K57:K73" si="9">I57-H57</f>
        <v>52019</v>
      </c>
      <c r="L57" s="17">
        <f>I57/$I$57</f>
        <v>1</v>
      </c>
    </row>
    <row r="58" spans="2:12" x14ac:dyDescent="0.25">
      <c r="B58" s="270"/>
      <c r="C58" s="273"/>
      <c r="D58" s="19" t="s">
        <v>31</v>
      </c>
      <c r="E58" s="50">
        <v>54073</v>
      </c>
      <c r="F58" s="50">
        <v>62020</v>
      </c>
      <c r="G58" s="50">
        <v>151473</v>
      </c>
      <c r="H58" s="50">
        <v>170958</v>
      </c>
      <c r="I58" s="50">
        <v>191595</v>
      </c>
      <c r="J58" s="21">
        <f t="shared" si="8"/>
        <v>0.12071385954444946</v>
      </c>
      <c r="K58" s="20">
        <f t="shared" si="9"/>
        <v>20637</v>
      </c>
      <c r="L58" s="21">
        <f t="shared" ref="L58" si="10">I58/$I$57</f>
        <v>0.82635342626457797</v>
      </c>
    </row>
    <row r="59" spans="2:12" x14ac:dyDescent="0.25">
      <c r="B59" s="270"/>
      <c r="C59" s="274"/>
      <c r="D59" s="23" t="s">
        <v>32</v>
      </c>
      <c r="E59" s="24" t="s">
        <v>228</v>
      </c>
      <c r="F59" s="24" t="s">
        <v>228</v>
      </c>
      <c r="G59" s="24" t="s">
        <v>228</v>
      </c>
      <c r="H59" s="24" t="s">
        <v>228</v>
      </c>
      <c r="I59" s="24" t="s">
        <v>228</v>
      </c>
      <c r="J59" s="25" t="str">
        <f>IFERROR(I59/H59-1,"-")</f>
        <v>-</v>
      </c>
      <c r="K59" s="24" t="str">
        <f>IFERROR(I59-H59,"-")</f>
        <v>-</v>
      </c>
      <c r="L59" s="25" t="str">
        <f>IFERROR(I59/I57,"-")</f>
        <v>-</v>
      </c>
    </row>
    <row r="60" spans="2:12" x14ac:dyDescent="0.25">
      <c r="B60" s="270"/>
      <c r="C60" s="275" t="s">
        <v>33</v>
      </c>
      <c r="D60" s="26" t="s">
        <v>30</v>
      </c>
      <c r="E60" s="51">
        <v>55313</v>
      </c>
      <c r="F60" s="51">
        <v>70304</v>
      </c>
      <c r="G60" s="51">
        <v>161080</v>
      </c>
      <c r="H60" s="51">
        <v>179837</v>
      </c>
      <c r="I60" s="51">
        <v>231856</v>
      </c>
      <c r="J60" s="36">
        <f t="shared" si="8"/>
        <v>0.28925638216829674</v>
      </c>
      <c r="K60" s="51">
        <f t="shared" si="9"/>
        <v>52019</v>
      </c>
      <c r="L60" s="36">
        <f>I60/$I$60</f>
        <v>1</v>
      </c>
    </row>
    <row r="61" spans="2:12" x14ac:dyDescent="0.25">
      <c r="B61" s="270"/>
      <c r="C61" s="276"/>
      <c r="D61" s="4" t="s">
        <v>31</v>
      </c>
      <c r="E61" s="52">
        <v>54073</v>
      </c>
      <c r="F61" s="52">
        <v>62020</v>
      </c>
      <c r="G61" s="52">
        <v>151473</v>
      </c>
      <c r="H61" s="52">
        <v>170958</v>
      </c>
      <c r="I61" s="52">
        <v>191595</v>
      </c>
      <c r="J61" s="40">
        <f t="shared" si="8"/>
        <v>0.12071385954444946</v>
      </c>
      <c r="K61" s="52">
        <f t="shared" si="9"/>
        <v>20637</v>
      </c>
      <c r="L61" s="40">
        <f t="shared" ref="L61" si="11">I61/$I$60</f>
        <v>0.82635342626457797</v>
      </c>
    </row>
    <row r="62" spans="2:12" x14ac:dyDescent="0.25">
      <c r="B62" s="270"/>
      <c r="C62" s="277"/>
      <c r="D62" s="32" t="s">
        <v>32</v>
      </c>
      <c r="E62" s="33" t="s">
        <v>228</v>
      </c>
      <c r="F62" s="33" t="s">
        <v>228</v>
      </c>
      <c r="G62" s="33" t="s">
        <v>228</v>
      </c>
      <c r="H62" s="33" t="s">
        <v>228</v>
      </c>
      <c r="I62" s="33" t="s">
        <v>228</v>
      </c>
      <c r="J62" s="34" t="str">
        <f>IFERROR(I62/H62-1,"-")</f>
        <v>-</v>
      </c>
      <c r="K62" s="33" t="str">
        <f>IFERROR(I62-H62,"-")</f>
        <v>-</v>
      </c>
      <c r="L62" s="61" t="str">
        <f>IFERROR(I62/I60,"-")</f>
        <v>-</v>
      </c>
    </row>
    <row r="63" spans="2:12" x14ac:dyDescent="0.25">
      <c r="B63" s="270"/>
      <c r="C63" s="272" t="s">
        <v>21</v>
      </c>
      <c r="D63" s="15" t="s">
        <v>30</v>
      </c>
      <c r="E63" s="49">
        <v>295880</v>
      </c>
      <c r="F63" s="49">
        <v>419370</v>
      </c>
      <c r="G63" s="49">
        <v>1014697</v>
      </c>
      <c r="H63" s="49">
        <v>1034949</v>
      </c>
      <c r="I63" s="49">
        <v>1361415</v>
      </c>
      <c r="J63" s="17">
        <f t="shared" si="8"/>
        <v>0.31544163045715301</v>
      </c>
      <c r="K63" s="16">
        <f t="shared" si="9"/>
        <v>326466</v>
      </c>
      <c r="L63" s="17">
        <f>I63/$I$63</f>
        <v>1</v>
      </c>
    </row>
    <row r="64" spans="2:12" x14ac:dyDescent="0.25">
      <c r="B64" s="270"/>
      <c r="C64" s="273"/>
      <c r="D64" s="19" t="s">
        <v>31</v>
      </c>
      <c r="E64" s="50">
        <v>288930</v>
      </c>
      <c r="F64" s="50">
        <v>361249</v>
      </c>
      <c r="G64" s="50">
        <v>947011</v>
      </c>
      <c r="H64" s="50">
        <v>974648</v>
      </c>
      <c r="I64" s="50">
        <v>1136806</v>
      </c>
      <c r="J64" s="21">
        <f t="shared" si="8"/>
        <v>0.16637596342474414</v>
      </c>
      <c r="K64" s="20">
        <f t="shared" si="9"/>
        <v>162158</v>
      </c>
      <c r="L64" s="21">
        <f t="shared" ref="L64" si="12">I64/$I$63</f>
        <v>0.83501797761887453</v>
      </c>
    </row>
    <row r="65" spans="2:12" x14ac:dyDescent="0.25">
      <c r="B65" s="270"/>
      <c r="C65" s="274"/>
      <c r="D65" s="23" t="s">
        <v>32</v>
      </c>
      <c r="E65" s="24" t="s">
        <v>228</v>
      </c>
      <c r="F65" s="24" t="s">
        <v>228</v>
      </c>
      <c r="G65" s="24" t="s">
        <v>228</v>
      </c>
      <c r="H65" s="24" t="s">
        <v>228</v>
      </c>
      <c r="I65" s="24" t="s">
        <v>228</v>
      </c>
      <c r="J65" s="25" t="str">
        <f>IFERROR(I65/H65-1,"-")</f>
        <v>-</v>
      </c>
      <c r="K65" s="24" t="str">
        <f>IFERROR(I65-H65,"-")</f>
        <v>-</v>
      </c>
      <c r="L65" s="25" t="str">
        <f>IFERROR(I65/I63,"-")</f>
        <v>-</v>
      </c>
    </row>
    <row r="66" spans="2:12" x14ac:dyDescent="0.25">
      <c r="B66" s="270"/>
      <c r="C66" s="275" t="s">
        <v>22</v>
      </c>
      <c r="D66" s="26" t="s">
        <v>30</v>
      </c>
      <c r="E66" s="53">
        <v>5.3491945835517871</v>
      </c>
      <c r="F66" s="53">
        <v>5.9650944469731453</v>
      </c>
      <c r="G66" s="53">
        <v>6.2993357337968714</v>
      </c>
      <c r="H66" s="53">
        <v>5.7549280737556785</v>
      </c>
      <c r="I66" s="53">
        <v>5.8718126768338967</v>
      </c>
      <c r="J66" s="36">
        <f t="shared" si="8"/>
        <v>2.0310349943598593E-2</v>
      </c>
      <c r="K66" s="37">
        <f t="shared" si="9"/>
        <v>0.11688460307821824</v>
      </c>
      <c r="L66" s="36"/>
    </row>
    <row r="67" spans="2:12" x14ac:dyDescent="0.25">
      <c r="B67" s="270"/>
      <c r="C67" s="276"/>
      <c r="D67" s="4" t="s">
        <v>31</v>
      </c>
      <c r="E67" s="54">
        <f t="shared" ref="E67:I67" si="13">E64/E58</f>
        <v>5.3433321620771919</v>
      </c>
      <c r="F67" s="54">
        <f t="shared" si="13"/>
        <v>5.824717832957111</v>
      </c>
      <c r="G67" s="54">
        <f t="shared" si="13"/>
        <v>6.252011909713282</v>
      </c>
      <c r="H67" s="54">
        <f t="shared" si="13"/>
        <v>5.7010961756688774</v>
      </c>
      <c r="I67" s="54">
        <f t="shared" si="13"/>
        <v>5.9333803074192959</v>
      </c>
      <c r="J67" s="40">
        <f t="shared" si="8"/>
        <v>4.0743766565763284E-2</v>
      </c>
      <c r="K67" s="41">
        <f t="shared" si="9"/>
        <v>0.23228413175041851</v>
      </c>
      <c r="L67" s="40"/>
    </row>
    <row r="68" spans="2:12" x14ac:dyDescent="0.25">
      <c r="B68" s="270"/>
      <c r="C68" s="277"/>
      <c r="D68" s="32" t="s">
        <v>32</v>
      </c>
      <c r="E68" s="43" t="str">
        <f>IFERROR(E65/E59,"-")</f>
        <v>-</v>
      </c>
      <c r="F68" s="43" t="str">
        <f t="shared" ref="F68:I68" si="14">IFERROR(F65/F59,"-")</f>
        <v>-</v>
      </c>
      <c r="G68" s="43" t="str">
        <f t="shared" si="14"/>
        <v>-</v>
      </c>
      <c r="H68" s="43" t="str">
        <f t="shared" si="14"/>
        <v>-</v>
      </c>
      <c r="I68" s="43" t="str">
        <f t="shared" si="14"/>
        <v>-</v>
      </c>
      <c r="J68" s="34" t="str">
        <f>IFERROR(I68/H68-1,"-")</f>
        <v>-</v>
      </c>
      <c r="K68" s="33" t="str">
        <f>IFERROR(I68-H68,"-")</f>
        <v>-</v>
      </c>
      <c r="L68" s="61" t="str">
        <f>IFERROR(I68/I66,"-")</f>
        <v>-</v>
      </c>
    </row>
    <row r="69" spans="2:12" x14ac:dyDescent="0.25">
      <c r="B69" s="270"/>
      <c r="C69" s="278" t="s">
        <v>34</v>
      </c>
      <c r="D69" s="15" t="s">
        <v>30</v>
      </c>
      <c r="E69" s="57">
        <v>0.31148476369141237</v>
      </c>
      <c r="F69" s="57">
        <v>0.28621210694206145</v>
      </c>
      <c r="G69" s="57">
        <v>0.60938004840462912</v>
      </c>
      <c r="H69" s="57">
        <v>0.6452598187198163</v>
      </c>
      <c r="I69" s="57">
        <v>0.84038066713662607</v>
      </c>
      <c r="J69" s="57">
        <f t="shared" si="8"/>
        <v>0.30239113416968366</v>
      </c>
      <c r="K69" s="44">
        <f t="shared" si="9"/>
        <v>0.19512084841680977</v>
      </c>
      <c r="L69" s="17"/>
    </row>
    <row r="70" spans="2:12" x14ac:dyDescent="0.25">
      <c r="B70" s="270"/>
      <c r="C70" s="279"/>
      <c r="D70" s="19" t="s">
        <v>31</v>
      </c>
      <c r="E70" s="58">
        <v>0.34528128719544549</v>
      </c>
      <c r="F70" s="58">
        <v>0.2986165645236753</v>
      </c>
      <c r="G70" s="58">
        <v>0.6718152990501054</v>
      </c>
      <c r="H70" s="58">
        <v>0.72280421765821778</v>
      </c>
      <c r="I70" s="58">
        <v>0.83355892881497118</v>
      </c>
      <c r="J70" s="58">
        <f t="shared" si="8"/>
        <v>0.15322919879408392</v>
      </c>
      <c r="K70" s="45">
        <f t="shared" si="9"/>
        <v>0.11075471115675339</v>
      </c>
      <c r="L70" s="21"/>
    </row>
    <row r="71" spans="2:12" x14ac:dyDescent="0.25">
      <c r="B71" s="270"/>
      <c r="C71" s="280"/>
      <c r="D71" s="23" t="s">
        <v>32</v>
      </c>
      <c r="E71" s="59" t="s">
        <v>228</v>
      </c>
      <c r="F71" s="59" t="s">
        <v>228</v>
      </c>
      <c r="G71" s="59" t="s">
        <v>228</v>
      </c>
      <c r="H71" s="59" t="s">
        <v>228</v>
      </c>
      <c r="I71" s="59" t="s">
        <v>228</v>
      </c>
      <c r="J71" s="25" t="str">
        <f>IFERROR(I71/H71-1,"-")</f>
        <v>-</v>
      </c>
      <c r="K71" s="24" t="str">
        <f>IFERROR(I71-H71,"-")</f>
        <v>-</v>
      </c>
      <c r="L71" s="25" t="str">
        <f>IFERROR(I71/I69,"-")</f>
        <v>-</v>
      </c>
    </row>
    <row r="72" spans="2:12" x14ac:dyDescent="0.25">
      <c r="B72" s="270"/>
      <c r="C72" s="281" t="s">
        <v>39</v>
      </c>
      <c r="D72" s="26" t="s">
        <v>30</v>
      </c>
      <c r="E72" s="51">
        <v>2900</v>
      </c>
      <c r="F72" s="51">
        <v>4012</v>
      </c>
      <c r="G72" s="51">
        <v>4562</v>
      </c>
      <c r="H72" s="51">
        <v>4395</v>
      </c>
      <c r="I72" s="51">
        <v>4427</v>
      </c>
      <c r="J72" s="36">
        <f t="shared" si="8"/>
        <v>7.2810011376565065E-3</v>
      </c>
      <c r="K72" s="27">
        <f t="shared" si="9"/>
        <v>32</v>
      </c>
      <c r="L72" s="36">
        <f>I72/$I$72</f>
        <v>1</v>
      </c>
    </row>
    <row r="73" spans="2:12" x14ac:dyDescent="0.25">
      <c r="B73" s="270"/>
      <c r="C73" s="276"/>
      <c r="D73" s="4" t="s">
        <v>31</v>
      </c>
      <c r="E73" s="52">
        <v>2534</v>
      </c>
      <c r="F73" s="52">
        <v>3312</v>
      </c>
      <c r="G73" s="52">
        <v>3862</v>
      </c>
      <c r="H73" s="52">
        <v>3695</v>
      </c>
      <c r="I73" s="52">
        <v>3727</v>
      </c>
      <c r="J73" s="40">
        <f t="shared" si="8"/>
        <v>8.6603518267929225E-3</v>
      </c>
      <c r="K73" s="29">
        <f t="shared" si="9"/>
        <v>32</v>
      </c>
      <c r="L73" s="40">
        <f t="shared" ref="L73" si="15">I73/$I$72</f>
        <v>0.8418793765529704</v>
      </c>
    </row>
    <row r="74" spans="2:12" x14ac:dyDescent="0.25">
      <c r="B74" s="271"/>
      <c r="C74" s="277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1">
        <f>IFERROR(I74/I72,"-")</f>
        <v>0</v>
      </c>
    </row>
    <row r="75" spans="2:12" x14ac:dyDescent="0.25">
      <c r="B75" s="284"/>
      <c r="C75" s="284"/>
      <c r="D75" s="284"/>
      <c r="E75" s="284"/>
      <c r="F75" s="284"/>
      <c r="G75" s="284"/>
      <c r="H75" s="284"/>
      <c r="I75" s="284"/>
      <c r="J75" s="284"/>
      <c r="K75" s="284"/>
      <c r="L75" s="47"/>
    </row>
    <row r="76" spans="2:12" ht="27" customHeight="1" x14ac:dyDescent="0.25">
      <c r="B76" s="285" t="s">
        <v>36</v>
      </c>
      <c r="C76" s="286"/>
      <c r="D76" s="286"/>
      <c r="E76" s="286"/>
      <c r="F76" s="286"/>
      <c r="G76" s="286"/>
      <c r="H76" s="286"/>
      <c r="I76" s="286"/>
      <c r="J76" s="286"/>
      <c r="K76" s="286"/>
    </row>
  </sheetData>
  <mergeCells count="30"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DB3A1-9D27-4EEB-91DF-C4966B3DE5A1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3A399-9E34-4846-8E59-F0F8F7021D29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68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8"/>
      <c r="D5" s="268"/>
      <c r="E5" s="268"/>
      <c r="F5" s="268"/>
      <c r="G5" s="268"/>
      <c r="H5" s="268"/>
      <c r="I5" s="268"/>
      <c r="K5" s="268" t="s">
        <v>266</v>
      </c>
      <c r="L5" s="268"/>
      <c r="M5" s="268"/>
      <c r="N5" s="268"/>
      <c r="O5" s="268"/>
      <c r="P5" s="268"/>
      <c r="Q5" s="268"/>
      <c r="R5" s="268"/>
    </row>
    <row r="6" spans="1:18" ht="6" customHeight="1" x14ac:dyDescent="0.25"/>
    <row r="7" spans="1:18" ht="15.75" x14ac:dyDescent="0.25">
      <c r="B7" s="144"/>
      <c r="C7" s="301" t="s">
        <v>43</v>
      </c>
      <c r="D7" s="302"/>
      <c r="E7" s="302"/>
      <c r="F7" s="302"/>
      <c r="G7" s="302"/>
      <c r="H7" s="302"/>
      <c r="I7" s="302"/>
    </row>
    <row r="8" spans="1:18" s="145" customFormat="1" ht="72" customHeight="1" x14ac:dyDescent="0.25">
      <c r="A8"/>
      <c r="B8" s="185"/>
      <c r="C8" s="171" t="s">
        <v>223</v>
      </c>
      <c r="D8" s="171" t="s">
        <v>224</v>
      </c>
      <c r="E8" s="171" t="s">
        <v>225</v>
      </c>
      <c r="F8" s="171" t="s">
        <v>226</v>
      </c>
      <c r="G8" s="171" t="s">
        <v>227</v>
      </c>
      <c r="H8" s="172" t="str">
        <f>CONCATENATE("var. ",RIGHT(G8,2),"/",RIGHT(F8,2))</f>
        <v>var. 25/24</v>
      </c>
      <c r="I8" s="172" t="str">
        <f>CONCATENATE("Cuota s/ total lugares de residencia ",RIGHT(G8,4))</f>
        <v>Cuota s/ total lugares de residencia 2025</v>
      </c>
      <c r="K8" s="185"/>
      <c r="L8" s="171" t="s">
        <v>223</v>
      </c>
      <c r="M8" s="171" t="s">
        <v>224</v>
      </c>
      <c r="N8" s="171" t="s">
        <v>225</v>
      </c>
      <c r="O8" s="171" t="s">
        <v>226</v>
      </c>
      <c r="P8" s="171" t="s">
        <v>227</v>
      </c>
      <c r="Q8" s="172" t="str">
        <f>CONCATENATE("var. ",RIGHT(P8,2),"/",RIGHT(O8,2))</f>
        <v>var. 25/24</v>
      </c>
      <c r="R8" s="172" t="str">
        <f>CONCATENATE("Cuota s/ total lugares de residencia ",RIGHT(P8,4))</f>
        <v>Cuota s/ total lugares de residencia 2025</v>
      </c>
    </row>
    <row r="9" spans="1:18" x14ac:dyDescent="0.25">
      <c r="B9" s="151" t="s">
        <v>43</v>
      </c>
      <c r="C9" s="152"/>
      <c r="D9" s="152"/>
      <c r="E9" s="152"/>
      <c r="F9" s="152"/>
      <c r="G9" s="152"/>
      <c r="H9" s="153"/>
      <c r="I9" s="153"/>
      <c r="K9" s="154" t="s">
        <v>47</v>
      </c>
      <c r="L9" s="173"/>
      <c r="M9" s="173"/>
      <c r="N9" s="173"/>
      <c r="O9" s="173"/>
      <c r="P9" s="173"/>
      <c r="Q9" s="174"/>
      <c r="R9" s="174"/>
    </row>
    <row r="10" spans="1:18" x14ac:dyDescent="0.25">
      <c r="B10" s="155" t="s">
        <v>68</v>
      </c>
      <c r="C10" s="175">
        <v>62524</v>
      </c>
      <c r="D10" s="175">
        <v>401172</v>
      </c>
      <c r="E10" s="175">
        <v>491339</v>
      </c>
      <c r="F10" s="175">
        <v>527075</v>
      </c>
      <c r="G10" s="175">
        <v>515316</v>
      </c>
      <c r="H10" s="176">
        <f t="shared" ref="H10:H22" si="0">IFERROR(G10/F10-1,"-")</f>
        <v>-2.2309917943366675E-2</v>
      </c>
      <c r="I10" s="176">
        <f t="shared" ref="I10:I22" si="1">G10/G$10</f>
        <v>1</v>
      </c>
      <c r="K10" s="155" t="s">
        <v>68</v>
      </c>
      <c r="L10" s="175">
        <v>1889</v>
      </c>
      <c r="M10" s="175">
        <v>11385</v>
      </c>
      <c r="N10" s="175">
        <v>21667</v>
      </c>
      <c r="O10" s="175">
        <v>27867</v>
      </c>
      <c r="P10" s="175">
        <v>18081</v>
      </c>
      <c r="Q10" s="176">
        <f t="shared" ref="Q10:Q22" si="2">IFERROR(P10/O10-1,"-")</f>
        <v>-0.3511680482290882</v>
      </c>
      <c r="R10" s="176">
        <f t="shared" ref="R10:R22" si="3">P10/P$10</f>
        <v>1</v>
      </c>
    </row>
    <row r="11" spans="1:18" x14ac:dyDescent="0.25">
      <c r="B11" s="158" t="s">
        <v>97</v>
      </c>
      <c r="C11" s="159">
        <v>28045</v>
      </c>
      <c r="D11" s="159">
        <v>60612</v>
      </c>
      <c r="E11" s="159">
        <v>60671</v>
      </c>
      <c r="F11" s="159">
        <v>62028</v>
      </c>
      <c r="G11" s="159">
        <v>59950</v>
      </c>
      <c r="H11" s="160">
        <f t="shared" si="0"/>
        <v>-3.3500999548590982E-2</v>
      </c>
      <c r="I11" s="160">
        <f t="shared" si="1"/>
        <v>0.11633638388872071</v>
      </c>
      <c r="J11" s="79"/>
      <c r="K11" s="158" t="s">
        <v>97</v>
      </c>
      <c r="L11" s="159">
        <v>843</v>
      </c>
      <c r="M11" s="159">
        <v>2571</v>
      </c>
      <c r="N11" s="159">
        <v>2445</v>
      </c>
      <c r="O11" s="159">
        <v>3850</v>
      </c>
      <c r="P11" s="159">
        <v>2230</v>
      </c>
      <c r="Q11" s="160">
        <f t="shared" si="2"/>
        <v>-0.42077922077922081</v>
      </c>
      <c r="R11" s="160">
        <f t="shared" si="3"/>
        <v>0.12333388640008849</v>
      </c>
    </row>
    <row r="12" spans="1:18" x14ac:dyDescent="0.25">
      <c r="B12" s="162" t="s">
        <v>103</v>
      </c>
      <c r="C12" s="163">
        <v>20651</v>
      </c>
      <c r="D12" s="163">
        <v>25231</v>
      </c>
      <c r="E12" s="163">
        <v>22038</v>
      </c>
      <c r="F12" s="163">
        <v>22297</v>
      </c>
      <c r="G12" s="163">
        <v>19505</v>
      </c>
      <c r="H12" s="164">
        <f t="shared" si="0"/>
        <v>-0.1252186392788267</v>
      </c>
      <c r="I12" s="164">
        <f t="shared" si="1"/>
        <v>3.785056159715592E-2</v>
      </c>
      <c r="J12" s="79"/>
      <c r="K12" s="162" t="s">
        <v>103</v>
      </c>
      <c r="L12" s="163">
        <v>824</v>
      </c>
      <c r="M12" s="163">
        <v>1614</v>
      </c>
      <c r="N12" s="163">
        <v>2101</v>
      </c>
      <c r="O12" s="163">
        <v>2238</v>
      </c>
      <c r="P12" s="163">
        <v>792</v>
      </c>
      <c r="Q12" s="164">
        <f t="shared" si="2"/>
        <v>-0.64611260053619302</v>
      </c>
      <c r="R12" s="164">
        <f t="shared" si="3"/>
        <v>4.3802887008461924E-2</v>
      </c>
    </row>
    <row r="13" spans="1:18" x14ac:dyDescent="0.25">
      <c r="B13" s="162" t="s">
        <v>100</v>
      </c>
      <c r="C13" s="163">
        <v>7394</v>
      </c>
      <c r="D13" s="163">
        <v>35381</v>
      </c>
      <c r="E13" s="163">
        <v>38633</v>
      </c>
      <c r="F13" s="163">
        <v>39731</v>
      </c>
      <c r="G13" s="163">
        <v>40445</v>
      </c>
      <c r="H13" s="164">
        <f t="shared" si="0"/>
        <v>1.7970853993103608E-2</v>
      </c>
      <c r="I13" s="164">
        <f t="shared" si="1"/>
        <v>7.8485822291564783E-2</v>
      </c>
      <c r="J13" s="79"/>
      <c r="K13" s="162" t="s">
        <v>100</v>
      </c>
      <c r="L13" s="163">
        <v>19</v>
      </c>
      <c r="M13" s="163">
        <v>957</v>
      </c>
      <c r="N13" s="163">
        <v>344</v>
      </c>
      <c r="O13" s="163">
        <v>1612</v>
      </c>
      <c r="P13" s="163">
        <v>1438</v>
      </c>
      <c r="Q13" s="164">
        <f t="shared" si="2"/>
        <v>-0.10794044665012403</v>
      </c>
      <c r="R13" s="164">
        <f>P13/P$10</f>
        <v>7.953099939162657E-2</v>
      </c>
    </row>
    <row r="14" spans="1:18" x14ac:dyDescent="0.25">
      <c r="B14" s="158" t="s">
        <v>107</v>
      </c>
      <c r="C14" s="159">
        <v>34479</v>
      </c>
      <c r="D14" s="159">
        <v>340560</v>
      </c>
      <c r="E14" s="159">
        <v>430668</v>
      </c>
      <c r="F14" s="159">
        <v>465047</v>
      </c>
      <c r="G14" s="159">
        <v>455366</v>
      </c>
      <c r="H14" s="160">
        <f t="shared" si="0"/>
        <v>-2.081725072949614E-2</v>
      </c>
      <c r="I14" s="160">
        <f t="shared" si="1"/>
        <v>0.8836636161112793</v>
      </c>
      <c r="J14" s="79"/>
      <c r="K14" s="158" t="s">
        <v>107</v>
      </c>
      <c r="L14" s="159">
        <v>1046</v>
      </c>
      <c r="M14" s="159">
        <v>8814</v>
      </c>
      <c r="N14" s="159">
        <v>19222</v>
      </c>
      <c r="O14" s="159">
        <v>24017</v>
      </c>
      <c r="P14" s="159">
        <v>15851</v>
      </c>
      <c r="Q14" s="160">
        <f t="shared" si="2"/>
        <v>-0.34000916017820715</v>
      </c>
      <c r="R14" s="160">
        <f t="shared" si="3"/>
        <v>0.87666611359991153</v>
      </c>
    </row>
    <row r="15" spans="1:18" x14ac:dyDescent="0.25">
      <c r="B15" s="162" t="s">
        <v>110</v>
      </c>
      <c r="C15" s="163">
        <v>1527</v>
      </c>
      <c r="D15" s="163">
        <v>133640</v>
      </c>
      <c r="E15" s="163">
        <v>168526</v>
      </c>
      <c r="F15" s="163">
        <v>181322</v>
      </c>
      <c r="G15" s="163">
        <v>182398</v>
      </c>
      <c r="H15" s="164">
        <f t="shared" si="0"/>
        <v>5.9341944165627325E-3</v>
      </c>
      <c r="I15" s="164">
        <f t="shared" si="1"/>
        <v>0.35395369055104053</v>
      </c>
      <c r="J15" s="79"/>
      <c r="K15" s="162" t="s">
        <v>110</v>
      </c>
      <c r="L15" s="163">
        <v>5</v>
      </c>
      <c r="M15" s="163">
        <v>3192</v>
      </c>
      <c r="N15" s="163">
        <v>6111</v>
      </c>
      <c r="O15" s="163">
        <v>7341</v>
      </c>
      <c r="P15" s="163">
        <v>7296</v>
      </c>
      <c r="Q15" s="164">
        <f t="shared" si="2"/>
        <v>-6.129955046996316E-3</v>
      </c>
      <c r="R15" s="164">
        <f t="shared" si="3"/>
        <v>0.40351750456280072</v>
      </c>
    </row>
    <row r="16" spans="1:18" x14ac:dyDescent="0.25">
      <c r="B16" s="162" t="s">
        <v>113</v>
      </c>
      <c r="C16" s="163">
        <v>5039</v>
      </c>
      <c r="D16" s="163">
        <v>35627</v>
      </c>
      <c r="E16" s="163">
        <v>49170</v>
      </c>
      <c r="F16" s="163">
        <v>54099</v>
      </c>
      <c r="G16" s="163">
        <v>49506</v>
      </c>
      <c r="H16" s="164">
        <f t="shared" si="0"/>
        <v>-8.4899905728386793E-2</v>
      </c>
      <c r="I16" s="164">
        <f t="shared" si="1"/>
        <v>9.6069208019933405E-2</v>
      </c>
      <c r="J16" s="79"/>
      <c r="K16" s="162" t="s">
        <v>113</v>
      </c>
      <c r="L16" s="163">
        <v>313</v>
      </c>
      <c r="M16" s="163">
        <v>1320</v>
      </c>
      <c r="N16" s="163">
        <v>1171</v>
      </c>
      <c r="O16" s="163">
        <v>1585</v>
      </c>
      <c r="P16" s="163">
        <v>1198</v>
      </c>
      <c r="Q16" s="164">
        <f t="shared" si="2"/>
        <v>-0.2441640378548896</v>
      </c>
      <c r="R16" s="164">
        <f t="shared" si="3"/>
        <v>6.6257397267850224E-2</v>
      </c>
    </row>
    <row r="17" spans="2:22" x14ac:dyDescent="0.25">
      <c r="B17" s="162" t="s">
        <v>116</v>
      </c>
      <c r="C17" s="163">
        <v>8324</v>
      </c>
      <c r="D17" s="163">
        <v>20225</v>
      </c>
      <c r="E17" s="163">
        <v>25546</v>
      </c>
      <c r="F17" s="163">
        <v>26942</v>
      </c>
      <c r="G17" s="163">
        <v>24872</v>
      </c>
      <c r="H17" s="164">
        <f t="shared" si="0"/>
        <v>-7.6831712567738131E-2</v>
      </c>
      <c r="I17" s="164">
        <f t="shared" si="1"/>
        <v>4.8265530276568165E-2</v>
      </c>
      <c r="J17" s="79"/>
      <c r="K17" s="162" t="s">
        <v>116</v>
      </c>
      <c r="L17" s="163">
        <v>177</v>
      </c>
      <c r="M17" s="163">
        <v>775</v>
      </c>
      <c r="N17" s="163">
        <v>3031</v>
      </c>
      <c r="O17" s="163">
        <v>3212</v>
      </c>
      <c r="P17" s="163">
        <v>1026</v>
      </c>
      <c r="Q17" s="164">
        <f t="shared" si="2"/>
        <v>-0.68057285180572857</v>
      </c>
      <c r="R17" s="164">
        <f t="shared" si="3"/>
        <v>5.6744649079143852E-2</v>
      </c>
    </row>
    <row r="18" spans="2:22" x14ac:dyDescent="0.25">
      <c r="B18" s="162" t="s">
        <v>123</v>
      </c>
      <c r="C18" s="163">
        <v>646</v>
      </c>
      <c r="D18" s="163">
        <v>16794</v>
      </c>
      <c r="E18" s="163">
        <v>15703</v>
      </c>
      <c r="F18" s="163">
        <v>18859</v>
      </c>
      <c r="G18" s="163">
        <v>18189</v>
      </c>
      <c r="H18" s="164">
        <f t="shared" si="0"/>
        <v>-3.5526804178376392E-2</v>
      </c>
      <c r="I18" s="164">
        <f t="shared" si="1"/>
        <v>3.5296788766504439E-2</v>
      </c>
      <c r="J18" s="79"/>
      <c r="K18" s="162" t="s">
        <v>123</v>
      </c>
      <c r="L18" s="163">
        <v>23</v>
      </c>
      <c r="M18" s="163">
        <v>226</v>
      </c>
      <c r="N18" s="163">
        <v>390</v>
      </c>
      <c r="O18" s="163">
        <v>1033</v>
      </c>
      <c r="P18" s="163">
        <v>627</v>
      </c>
      <c r="Q18" s="164">
        <f t="shared" si="2"/>
        <v>-0.39303000968054214</v>
      </c>
      <c r="R18" s="164">
        <f t="shared" si="3"/>
        <v>3.4677285548365688E-2</v>
      </c>
    </row>
    <row r="19" spans="2:22" x14ac:dyDescent="0.25">
      <c r="B19" s="162" t="s">
        <v>119</v>
      </c>
      <c r="C19" s="163">
        <v>677</v>
      </c>
      <c r="D19" s="163">
        <v>16122</v>
      </c>
      <c r="E19" s="163">
        <v>16177</v>
      </c>
      <c r="F19" s="163">
        <v>17001</v>
      </c>
      <c r="G19" s="163">
        <v>15355</v>
      </c>
      <c r="H19" s="164">
        <f t="shared" si="0"/>
        <v>-9.6817834245044421E-2</v>
      </c>
      <c r="I19" s="164">
        <f t="shared" si="1"/>
        <v>2.9797250619037638E-2</v>
      </c>
      <c r="J19" s="79"/>
      <c r="K19" s="162" t="s">
        <v>119</v>
      </c>
      <c r="L19" s="163">
        <v>1</v>
      </c>
      <c r="M19" s="163">
        <v>234</v>
      </c>
      <c r="N19" s="163">
        <v>369</v>
      </c>
      <c r="O19" s="163">
        <v>703</v>
      </c>
      <c r="P19" s="163">
        <v>358</v>
      </c>
      <c r="Q19" s="164">
        <f t="shared" si="2"/>
        <v>-0.49075391180654337</v>
      </c>
      <c r="R19" s="164">
        <f t="shared" si="3"/>
        <v>1.9799789834633041E-2</v>
      </c>
    </row>
    <row r="20" spans="2:22" x14ac:dyDescent="0.25">
      <c r="B20" s="162" t="s">
        <v>128</v>
      </c>
      <c r="C20" s="163">
        <v>117</v>
      </c>
      <c r="D20" s="163">
        <v>10516</v>
      </c>
      <c r="E20" s="163">
        <v>15767</v>
      </c>
      <c r="F20" s="163">
        <v>13877</v>
      </c>
      <c r="G20" s="163">
        <v>12487</v>
      </c>
      <c r="H20" s="164">
        <f t="shared" si="0"/>
        <v>-0.10016574187504501</v>
      </c>
      <c r="I20" s="164">
        <f t="shared" si="1"/>
        <v>2.4231733538256139E-2</v>
      </c>
      <c r="J20" s="79"/>
      <c r="K20" s="162" t="s">
        <v>128</v>
      </c>
      <c r="L20" s="163">
        <v>0</v>
      </c>
      <c r="M20" s="163">
        <v>265</v>
      </c>
      <c r="N20" s="163">
        <v>1385</v>
      </c>
      <c r="O20" s="163">
        <v>1055</v>
      </c>
      <c r="P20" s="163">
        <v>485</v>
      </c>
      <c r="Q20" s="164">
        <f t="shared" si="2"/>
        <v>-0.54028436018957349</v>
      </c>
      <c r="R20" s="164">
        <f t="shared" si="3"/>
        <v>2.6823737625131353E-2</v>
      </c>
    </row>
    <row r="21" spans="2:22" x14ac:dyDescent="0.25">
      <c r="B21" s="162" t="s">
        <v>131</v>
      </c>
      <c r="C21" s="163">
        <v>680</v>
      </c>
      <c r="D21" s="163">
        <v>6902</v>
      </c>
      <c r="E21" s="163">
        <v>12428</v>
      </c>
      <c r="F21" s="163">
        <v>14263</v>
      </c>
      <c r="G21" s="163">
        <v>11218</v>
      </c>
      <c r="H21" s="164">
        <f t="shared" si="0"/>
        <v>-0.21348944822267402</v>
      </c>
      <c r="I21" s="164">
        <f t="shared" si="1"/>
        <v>2.1769166880127921E-2</v>
      </c>
      <c r="J21" s="79"/>
      <c r="K21" s="162" t="s">
        <v>131</v>
      </c>
      <c r="L21" s="163">
        <v>0</v>
      </c>
      <c r="M21" s="163">
        <v>154</v>
      </c>
      <c r="N21" s="163">
        <v>247</v>
      </c>
      <c r="O21" s="163">
        <v>513</v>
      </c>
      <c r="P21" s="163">
        <v>608</v>
      </c>
      <c r="Q21" s="164">
        <f t="shared" si="2"/>
        <v>0.18518518518518512</v>
      </c>
      <c r="R21" s="164">
        <f t="shared" si="3"/>
        <v>3.3626458713566725E-2</v>
      </c>
    </row>
    <row r="22" spans="2:22" x14ac:dyDescent="0.25">
      <c r="B22" s="167" t="s">
        <v>145</v>
      </c>
      <c r="C22" s="168">
        <f>C14-SUM(C15:C21)</f>
        <v>17469</v>
      </c>
      <c r="D22" s="168">
        <f>D14-SUM(D15:D21)</f>
        <v>100734</v>
      </c>
      <c r="E22" s="168">
        <f>E14-SUM(E15:E21)</f>
        <v>127351</v>
      </c>
      <c r="F22" s="168">
        <f>F14-SUM(F15:F21)</f>
        <v>138684</v>
      </c>
      <c r="G22" s="168">
        <f>G14-SUM(G15:G21)</f>
        <v>141341</v>
      </c>
      <c r="H22" s="169">
        <f t="shared" si="0"/>
        <v>1.9158662859450226E-2</v>
      </c>
      <c r="I22" s="169">
        <f t="shared" si="1"/>
        <v>0.27428024745981106</v>
      </c>
      <c r="J22" s="79"/>
      <c r="K22" s="167" t="s">
        <v>145</v>
      </c>
      <c r="L22" s="168">
        <f>L14-SUM(L15:L21)</f>
        <v>527</v>
      </c>
      <c r="M22" s="168">
        <f>M14-SUM(M15:M21)</f>
        <v>2648</v>
      </c>
      <c r="N22" s="168">
        <f>N14-SUM(N15:N21)</f>
        <v>6518</v>
      </c>
      <c r="O22" s="168">
        <f>O14-SUM(O15:O21)</f>
        <v>8575</v>
      </c>
      <c r="P22" s="168">
        <f>P14-SUM(P15:P21)</f>
        <v>4253</v>
      </c>
      <c r="Q22" s="169">
        <f t="shared" si="2"/>
        <v>-0.50402332361516033</v>
      </c>
      <c r="R22" s="169">
        <f t="shared" si="3"/>
        <v>0.2352192909684199</v>
      </c>
    </row>
    <row r="23" spans="2:22" x14ac:dyDescent="0.25">
      <c r="B23" s="154" t="s">
        <v>44</v>
      </c>
      <c r="C23" s="173"/>
      <c r="D23" s="173"/>
      <c r="E23" s="173"/>
      <c r="F23" s="173"/>
      <c r="G23" s="173"/>
      <c r="H23" s="174"/>
      <c r="I23" s="174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5" t="s">
        <v>68</v>
      </c>
      <c r="C24" s="175">
        <v>21931</v>
      </c>
      <c r="D24" s="175">
        <v>153015</v>
      </c>
      <c r="E24" s="175">
        <v>177657</v>
      </c>
      <c r="F24" s="175">
        <v>186781</v>
      </c>
      <c r="G24" s="175">
        <v>178289</v>
      </c>
      <c r="H24" s="176">
        <f t="shared" ref="H24:H36" si="4">IFERROR(G24/F24-1,"-")</f>
        <v>-4.5465009824339764E-2</v>
      </c>
      <c r="I24" s="176">
        <f t="shared" ref="I24:I36" si="5">G24/G$10</f>
        <v>0.34597994240427232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8" t="s">
        <v>97</v>
      </c>
      <c r="C25" s="159">
        <v>8935</v>
      </c>
      <c r="D25" s="159">
        <v>10386</v>
      </c>
      <c r="E25" s="159">
        <v>7225</v>
      </c>
      <c r="F25" s="159">
        <v>8736</v>
      </c>
      <c r="G25" s="159">
        <v>6280</v>
      </c>
      <c r="H25" s="160">
        <f t="shared" si="4"/>
        <v>-0.28113553113553114</v>
      </c>
      <c r="I25" s="160">
        <f t="shared" si="5"/>
        <v>1.2186697094598267E-2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2" t="s">
        <v>103</v>
      </c>
      <c r="C26" s="163">
        <v>6493</v>
      </c>
      <c r="D26" s="163">
        <v>4569</v>
      </c>
      <c r="E26" s="163">
        <v>2646</v>
      </c>
      <c r="F26" s="163">
        <v>3348</v>
      </c>
      <c r="G26" s="163">
        <v>2159</v>
      </c>
      <c r="H26" s="164">
        <f t="shared" si="4"/>
        <v>-0.35513739545997614</v>
      </c>
      <c r="I26" s="164">
        <f t="shared" si="5"/>
        <v>4.189662265483703E-3</v>
      </c>
    </row>
    <row r="27" spans="2:22" x14ac:dyDescent="0.25">
      <c r="B27" s="162" t="s">
        <v>100</v>
      </c>
      <c r="C27" s="163">
        <v>2442</v>
      </c>
      <c r="D27" s="163">
        <v>5817</v>
      </c>
      <c r="E27" s="163">
        <v>4579</v>
      </c>
      <c r="F27" s="163">
        <v>5388</v>
      </c>
      <c r="G27" s="163">
        <v>4121</v>
      </c>
      <c r="H27" s="164">
        <f t="shared" si="4"/>
        <v>-0.2351521900519673</v>
      </c>
      <c r="I27" s="164">
        <f t="shared" si="5"/>
        <v>7.9970348291145636E-3</v>
      </c>
    </row>
    <row r="28" spans="2:22" x14ac:dyDescent="0.25">
      <c r="B28" s="158" t="s">
        <v>107</v>
      </c>
      <c r="C28" s="159">
        <v>12996</v>
      </c>
      <c r="D28" s="159">
        <v>142629</v>
      </c>
      <c r="E28" s="159">
        <v>170432</v>
      </c>
      <c r="F28" s="159">
        <v>178045</v>
      </c>
      <c r="G28" s="159">
        <v>172009</v>
      </c>
      <c r="H28" s="160">
        <f t="shared" si="4"/>
        <v>-3.3901541745064434E-2</v>
      </c>
      <c r="I28" s="160">
        <f t="shared" si="5"/>
        <v>0.33379324530967408</v>
      </c>
    </row>
    <row r="29" spans="2:22" x14ac:dyDescent="0.25">
      <c r="B29" s="162" t="s">
        <v>110</v>
      </c>
      <c r="C29" s="163">
        <v>594</v>
      </c>
      <c r="D29" s="163">
        <v>64598</v>
      </c>
      <c r="E29" s="163">
        <v>76477</v>
      </c>
      <c r="F29" s="163">
        <v>80160</v>
      </c>
      <c r="G29" s="163">
        <v>80153</v>
      </c>
      <c r="H29" s="164">
        <f t="shared" si="4"/>
        <v>-8.7325349301448085E-5</v>
      </c>
      <c r="I29" s="164">
        <f t="shared" si="5"/>
        <v>0.15554145417569026</v>
      </c>
    </row>
    <row r="30" spans="2:22" x14ac:dyDescent="0.25">
      <c r="B30" s="162" t="s">
        <v>113</v>
      </c>
      <c r="C30" s="163">
        <v>1912</v>
      </c>
      <c r="D30" s="163">
        <v>13926</v>
      </c>
      <c r="E30" s="163">
        <v>18213</v>
      </c>
      <c r="F30" s="163">
        <v>18866</v>
      </c>
      <c r="G30" s="163">
        <v>16993</v>
      </c>
      <c r="H30" s="164">
        <f t="shared" si="4"/>
        <v>-9.9279126470899981E-2</v>
      </c>
      <c r="I30" s="164">
        <f t="shared" si="5"/>
        <v>3.2975882759316615E-2</v>
      </c>
    </row>
    <row r="31" spans="2:22" x14ac:dyDescent="0.25">
      <c r="B31" s="162" t="s">
        <v>116</v>
      </c>
      <c r="C31" s="163">
        <v>3688</v>
      </c>
      <c r="D31" s="163">
        <v>7162</v>
      </c>
      <c r="E31" s="163">
        <v>8107</v>
      </c>
      <c r="F31" s="163">
        <v>8148</v>
      </c>
      <c r="G31" s="163">
        <v>6377</v>
      </c>
      <c r="H31" s="164">
        <f t="shared" si="4"/>
        <v>-0.21735395189003437</v>
      </c>
      <c r="I31" s="164">
        <f t="shared" si="5"/>
        <v>1.2374931110231392E-2</v>
      </c>
    </row>
    <row r="32" spans="2:22" x14ac:dyDescent="0.25">
      <c r="B32" s="162" t="s">
        <v>123</v>
      </c>
      <c r="C32" s="163">
        <v>203</v>
      </c>
      <c r="D32" s="163">
        <v>7968</v>
      </c>
      <c r="E32" s="163">
        <v>6555</v>
      </c>
      <c r="F32" s="163">
        <v>7447</v>
      </c>
      <c r="G32" s="163">
        <v>7101</v>
      </c>
      <c r="H32" s="164">
        <f t="shared" si="4"/>
        <v>-4.6461662414395088E-2</v>
      </c>
      <c r="I32" s="164">
        <f t="shared" si="5"/>
        <v>1.3779894278462148E-2</v>
      </c>
    </row>
    <row r="33" spans="2:9" x14ac:dyDescent="0.25">
      <c r="B33" s="162" t="s">
        <v>119</v>
      </c>
      <c r="C33" s="163">
        <v>393</v>
      </c>
      <c r="D33" s="163">
        <v>9731</v>
      </c>
      <c r="E33" s="163">
        <v>9109</v>
      </c>
      <c r="F33" s="163">
        <v>8588</v>
      </c>
      <c r="G33" s="163">
        <v>8273</v>
      </c>
      <c r="H33" s="164">
        <f t="shared" si="4"/>
        <v>-3.6679087098276719E-2</v>
      </c>
      <c r="I33" s="164">
        <f t="shared" si="5"/>
        <v>1.6054226920957239E-2</v>
      </c>
    </row>
    <row r="34" spans="2:9" x14ac:dyDescent="0.25">
      <c r="B34" s="162" t="s">
        <v>128</v>
      </c>
      <c r="C34" s="163">
        <v>42</v>
      </c>
      <c r="D34" s="163">
        <v>3919</v>
      </c>
      <c r="E34" s="163">
        <v>5444</v>
      </c>
      <c r="F34" s="163">
        <v>4603</v>
      </c>
      <c r="G34" s="163">
        <v>4422</v>
      </c>
      <c r="H34" s="164">
        <f t="shared" si="4"/>
        <v>-3.9322181186182914E-2</v>
      </c>
      <c r="I34" s="164">
        <f t="shared" si="5"/>
        <v>8.5811424446359131E-3</v>
      </c>
    </row>
    <row r="35" spans="2:9" x14ac:dyDescent="0.25">
      <c r="B35" s="162" t="s">
        <v>131</v>
      </c>
      <c r="C35" s="163">
        <v>101</v>
      </c>
      <c r="D35" s="163">
        <v>2037</v>
      </c>
      <c r="E35" s="163">
        <v>4234</v>
      </c>
      <c r="F35" s="163">
        <v>4561</v>
      </c>
      <c r="G35" s="163">
        <v>3830</v>
      </c>
      <c r="H35" s="164">
        <f t="shared" si="4"/>
        <v>-0.16027187020390266</v>
      </c>
      <c r="I35" s="164">
        <f t="shared" si="5"/>
        <v>7.4323327822151848E-3</v>
      </c>
    </row>
    <row r="36" spans="2:9" x14ac:dyDescent="0.25">
      <c r="B36" s="167" t="s">
        <v>145</v>
      </c>
      <c r="C36" s="168">
        <f>C28-SUM(C29:C35)</f>
        <v>6063</v>
      </c>
      <c r="D36" s="168">
        <f>D28-SUM(D29:D35)</f>
        <v>33288</v>
      </c>
      <c r="E36" s="168">
        <f>E28-SUM(E29:E35)</f>
        <v>42293</v>
      </c>
      <c r="F36" s="168">
        <f>F28-SUM(F29:F35)</f>
        <v>45672</v>
      </c>
      <c r="G36" s="168">
        <f>G28-SUM(G29:G35)</f>
        <v>44860</v>
      </c>
      <c r="H36" s="169">
        <f t="shared" si="4"/>
        <v>-1.7778945524610235E-2</v>
      </c>
      <c r="I36" s="169">
        <f t="shared" si="5"/>
        <v>8.7053380838165315E-2</v>
      </c>
    </row>
    <row r="37" spans="2:9" x14ac:dyDescent="0.25">
      <c r="B37" s="154" t="s">
        <v>45</v>
      </c>
      <c r="C37" s="173"/>
      <c r="D37" s="173"/>
      <c r="E37" s="173"/>
      <c r="F37" s="173"/>
      <c r="G37" s="173"/>
      <c r="H37" s="174"/>
      <c r="I37" s="174"/>
    </row>
    <row r="38" spans="2:9" x14ac:dyDescent="0.25">
      <c r="B38" s="155" t="s">
        <v>68</v>
      </c>
      <c r="C38" s="175">
        <v>11333</v>
      </c>
      <c r="D38" s="175">
        <v>102912</v>
      </c>
      <c r="E38" s="175">
        <v>125630</v>
      </c>
      <c r="F38" s="175">
        <v>135469</v>
      </c>
      <c r="G38" s="175">
        <v>138529</v>
      </c>
      <c r="H38" s="176">
        <f t="shared" ref="H38:H50" si="6">IFERROR(G38/F38-1,"-")</f>
        <v>2.2588193608869878E-2</v>
      </c>
      <c r="I38" s="176">
        <f t="shared" ref="I38:I50" si="7">G38/G$10</f>
        <v>0.26882340156331258</v>
      </c>
    </row>
    <row r="39" spans="2:9" x14ac:dyDescent="0.25">
      <c r="B39" s="158" t="s">
        <v>97</v>
      </c>
      <c r="C39" s="159">
        <v>3197</v>
      </c>
      <c r="D39" s="159">
        <v>6316</v>
      </c>
      <c r="E39" s="159">
        <v>4714</v>
      </c>
      <c r="F39" s="159">
        <v>5537</v>
      </c>
      <c r="G39" s="159">
        <v>6574</v>
      </c>
      <c r="H39" s="160">
        <f t="shared" si="6"/>
        <v>0.18728553368249945</v>
      </c>
      <c r="I39" s="160">
        <f t="shared" si="7"/>
        <v>1.2757220812084236E-2</v>
      </c>
    </row>
    <row r="40" spans="2:9" x14ac:dyDescent="0.25">
      <c r="B40" s="162" t="s">
        <v>103</v>
      </c>
      <c r="C40" s="163">
        <v>2429</v>
      </c>
      <c r="D40" s="163">
        <v>2586</v>
      </c>
      <c r="E40" s="163">
        <v>1495</v>
      </c>
      <c r="F40" s="163">
        <v>1960</v>
      </c>
      <c r="G40" s="163">
        <v>2386</v>
      </c>
      <c r="H40" s="164">
        <f t="shared" si="6"/>
        <v>0.21734693877551026</v>
      </c>
      <c r="I40" s="164">
        <f t="shared" si="7"/>
        <v>4.6301686732024621E-3</v>
      </c>
    </row>
    <row r="41" spans="2:9" x14ac:dyDescent="0.25">
      <c r="B41" s="162" t="s">
        <v>100</v>
      </c>
      <c r="C41" s="163">
        <v>768</v>
      </c>
      <c r="D41" s="163">
        <v>3730</v>
      </c>
      <c r="E41" s="163">
        <v>3219</v>
      </c>
      <c r="F41" s="163">
        <v>3577</v>
      </c>
      <c r="G41" s="163">
        <v>4188</v>
      </c>
      <c r="H41" s="164">
        <f t="shared" si="6"/>
        <v>0.17081353089180884</v>
      </c>
      <c r="I41" s="164">
        <f t="shared" si="7"/>
        <v>8.1270521388817733E-3</v>
      </c>
    </row>
    <row r="42" spans="2:9" x14ac:dyDescent="0.25">
      <c r="B42" s="158" t="s">
        <v>107</v>
      </c>
      <c r="C42" s="159">
        <v>8136</v>
      </c>
      <c r="D42" s="159">
        <v>96596</v>
      </c>
      <c r="E42" s="159">
        <v>120916</v>
      </c>
      <c r="F42" s="159">
        <v>129932</v>
      </c>
      <c r="G42" s="159">
        <v>131955</v>
      </c>
      <c r="H42" s="160">
        <f t="shared" si="6"/>
        <v>1.5569682603207902E-2</v>
      </c>
      <c r="I42" s="160">
        <f t="shared" si="7"/>
        <v>0.25606618075122839</v>
      </c>
    </row>
    <row r="43" spans="2:9" x14ac:dyDescent="0.25">
      <c r="B43" s="162" t="s">
        <v>110</v>
      </c>
      <c r="C43" s="163">
        <v>338</v>
      </c>
      <c r="D43" s="163">
        <v>39247</v>
      </c>
      <c r="E43" s="163">
        <v>49531</v>
      </c>
      <c r="F43" s="163">
        <v>54933</v>
      </c>
      <c r="G43" s="163">
        <v>56207</v>
      </c>
      <c r="H43" s="164">
        <f t="shared" si="6"/>
        <v>2.3191888300293062E-2</v>
      </c>
      <c r="I43" s="164">
        <f t="shared" si="7"/>
        <v>0.10907287955351667</v>
      </c>
    </row>
    <row r="44" spans="2:9" x14ac:dyDescent="0.25">
      <c r="B44" s="162" t="s">
        <v>113</v>
      </c>
      <c r="C44" s="163">
        <v>719</v>
      </c>
      <c r="D44" s="163">
        <v>3775</v>
      </c>
      <c r="E44" s="163">
        <v>5933</v>
      </c>
      <c r="F44" s="163">
        <v>5850</v>
      </c>
      <c r="G44" s="163">
        <v>5416</v>
      </c>
      <c r="H44" s="164">
        <f t="shared" si="6"/>
        <v>-7.4188034188034213E-2</v>
      </c>
      <c r="I44" s="164">
        <f t="shared" si="7"/>
        <v>1.0510055965659905E-2</v>
      </c>
    </row>
    <row r="45" spans="2:9" x14ac:dyDescent="0.25">
      <c r="B45" s="162" t="s">
        <v>116</v>
      </c>
      <c r="C45" s="163">
        <v>1531</v>
      </c>
      <c r="D45" s="163">
        <v>2966</v>
      </c>
      <c r="E45" s="163">
        <v>3332</v>
      </c>
      <c r="F45" s="163">
        <v>3469</v>
      </c>
      <c r="G45" s="163">
        <v>3829</v>
      </c>
      <c r="H45" s="164">
        <f t="shared" si="6"/>
        <v>0.1037763044104929</v>
      </c>
      <c r="I45" s="164">
        <f t="shared" si="7"/>
        <v>7.4303922253529872E-3</v>
      </c>
    </row>
    <row r="46" spans="2:9" x14ac:dyDescent="0.25">
      <c r="B46" s="162" t="s">
        <v>123</v>
      </c>
      <c r="C46" s="163">
        <v>166</v>
      </c>
      <c r="D46" s="163">
        <v>5224</v>
      </c>
      <c r="E46" s="163">
        <v>5687</v>
      </c>
      <c r="F46" s="163">
        <v>6060</v>
      </c>
      <c r="G46" s="163">
        <v>5899</v>
      </c>
      <c r="H46" s="164">
        <f t="shared" si="6"/>
        <v>-2.6567656765676517E-2</v>
      </c>
      <c r="I46" s="164">
        <f t="shared" si="7"/>
        <v>1.1447344930101142E-2</v>
      </c>
    </row>
    <row r="47" spans="2:9" x14ac:dyDescent="0.25">
      <c r="B47" s="162" t="s">
        <v>119</v>
      </c>
      <c r="C47" s="163">
        <v>83</v>
      </c>
      <c r="D47" s="163">
        <v>3834</v>
      </c>
      <c r="E47" s="163">
        <v>4177</v>
      </c>
      <c r="F47" s="163">
        <v>4879</v>
      </c>
      <c r="G47" s="163">
        <v>3967</v>
      </c>
      <c r="H47" s="164">
        <f t="shared" si="6"/>
        <v>-0.18692354990776794</v>
      </c>
      <c r="I47" s="164">
        <f t="shared" si="7"/>
        <v>7.6981890723361972E-3</v>
      </c>
    </row>
    <row r="48" spans="2:9" x14ac:dyDescent="0.25">
      <c r="B48" s="162" t="s">
        <v>128</v>
      </c>
      <c r="C48" s="163">
        <v>37</v>
      </c>
      <c r="D48" s="163">
        <v>4252</v>
      </c>
      <c r="E48" s="163">
        <v>5396</v>
      </c>
      <c r="F48" s="163">
        <v>4760</v>
      </c>
      <c r="G48" s="163">
        <v>4547</v>
      </c>
      <c r="H48" s="164">
        <f t="shared" si="6"/>
        <v>-4.4747899159663818E-2</v>
      </c>
      <c r="I48" s="164">
        <f t="shared" si="7"/>
        <v>8.8237120524105594E-3</v>
      </c>
    </row>
    <row r="49" spans="2:9" x14ac:dyDescent="0.25">
      <c r="B49" s="162" t="s">
        <v>131</v>
      </c>
      <c r="C49" s="163">
        <v>437</v>
      </c>
      <c r="D49" s="163">
        <v>3074</v>
      </c>
      <c r="E49" s="163">
        <v>4976</v>
      </c>
      <c r="F49" s="163">
        <v>5436</v>
      </c>
      <c r="G49" s="163">
        <v>4418</v>
      </c>
      <c r="H49" s="164">
        <f t="shared" si="6"/>
        <v>-0.1872700515084621</v>
      </c>
      <c r="I49" s="164">
        <f t="shared" si="7"/>
        <v>8.5733802171871244E-3</v>
      </c>
    </row>
    <row r="50" spans="2:9" x14ac:dyDescent="0.25">
      <c r="B50" s="167" t="s">
        <v>145</v>
      </c>
      <c r="C50" s="168">
        <f>C42-SUM(C43:C49)</f>
        <v>4825</v>
      </c>
      <c r="D50" s="168">
        <f>D42-SUM(D43:D49)</f>
        <v>34224</v>
      </c>
      <c r="E50" s="168">
        <f>E42-SUM(E43:E49)</f>
        <v>41884</v>
      </c>
      <c r="F50" s="168">
        <f>F42-SUM(F43:F49)</f>
        <v>44545</v>
      </c>
      <c r="G50" s="168">
        <f>G42-SUM(G43:G49)</f>
        <v>47672</v>
      </c>
      <c r="H50" s="169">
        <f t="shared" si="6"/>
        <v>7.0198675496688789E-2</v>
      </c>
      <c r="I50" s="169">
        <f t="shared" si="7"/>
        <v>9.2510226734663775E-2</v>
      </c>
    </row>
    <row r="51" spans="2:9" x14ac:dyDescent="0.25">
      <c r="B51" s="154" t="s">
        <v>46</v>
      </c>
      <c r="C51" s="173"/>
      <c r="D51" s="173"/>
      <c r="E51" s="173"/>
      <c r="F51" s="173"/>
      <c r="G51" s="173"/>
      <c r="H51" s="174"/>
      <c r="I51" s="174"/>
    </row>
    <row r="52" spans="2:9" x14ac:dyDescent="0.25">
      <c r="B52" s="155" t="s">
        <v>68</v>
      </c>
      <c r="C52" s="175">
        <v>390</v>
      </c>
      <c r="D52" s="175">
        <v>3092</v>
      </c>
      <c r="E52" s="175">
        <v>4933</v>
      </c>
      <c r="F52" s="175">
        <v>5269</v>
      </c>
      <c r="G52" s="175">
        <v>4496</v>
      </c>
      <c r="H52" s="176">
        <f t="shared" ref="H52:H64" si="8">IFERROR(G52/F52-1,"-")</f>
        <v>-0.14670715505788579</v>
      </c>
      <c r="I52" s="176">
        <f t="shared" ref="I52:I64" si="9">G52/G$10</f>
        <v>8.7247436524385043E-3</v>
      </c>
    </row>
    <row r="53" spans="2:9" x14ac:dyDescent="0.25">
      <c r="B53" s="158" t="s">
        <v>97</v>
      </c>
      <c r="C53" s="159">
        <v>51</v>
      </c>
      <c r="D53" s="159">
        <v>142</v>
      </c>
      <c r="E53" s="159">
        <v>1670</v>
      </c>
      <c r="F53" s="159">
        <v>972</v>
      </c>
      <c r="G53" s="159">
        <v>653</v>
      </c>
      <c r="H53" s="160">
        <f t="shared" si="8"/>
        <v>-0.32818930041152261</v>
      </c>
      <c r="I53" s="160">
        <f t="shared" si="9"/>
        <v>1.2671836310147559E-3</v>
      </c>
    </row>
    <row r="54" spans="2:9" x14ac:dyDescent="0.25">
      <c r="B54" s="162" t="s">
        <v>103</v>
      </c>
      <c r="C54" s="163">
        <v>39</v>
      </c>
      <c r="D54" s="163">
        <v>28</v>
      </c>
      <c r="E54" s="163">
        <v>1178</v>
      </c>
      <c r="F54" s="163">
        <v>379</v>
      </c>
      <c r="G54" s="163">
        <v>397</v>
      </c>
      <c r="H54" s="164">
        <f t="shared" si="8"/>
        <v>4.7493403693931402E-2</v>
      </c>
      <c r="I54" s="164">
        <f t="shared" si="9"/>
        <v>7.7040107429227891E-4</v>
      </c>
    </row>
    <row r="55" spans="2:9" x14ac:dyDescent="0.25">
      <c r="B55" s="162" t="s">
        <v>100</v>
      </c>
      <c r="C55" s="163">
        <v>12</v>
      </c>
      <c r="D55" s="163">
        <v>114</v>
      </c>
      <c r="E55" s="163">
        <v>492</v>
      </c>
      <c r="F55" s="163">
        <v>593</v>
      </c>
      <c r="G55" s="163">
        <v>256</v>
      </c>
      <c r="H55" s="164">
        <f t="shared" si="8"/>
        <v>-0.56829679595278249</v>
      </c>
      <c r="I55" s="164">
        <f t="shared" si="9"/>
        <v>4.9678255672247712E-4</v>
      </c>
    </row>
    <row r="56" spans="2:9" x14ac:dyDescent="0.25">
      <c r="B56" s="158" t="s">
        <v>107</v>
      </c>
      <c r="C56" s="159">
        <v>339</v>
      </c>
      <c r="D56" s="159">
        <v>2950</v>
      </c>
      <c r="E56" s="159">
        <v>3263</v>
      </c>
      <c r="F56" s="159">
        <v>4297</v>
      </c>
      <c r="G56" s="159">
        <v>3843</v>
      </c>
      <c r="H56" s="160">
        <f t="shared" si="8"/>
        <v>-0.10565510821503377</v>
      </c>
      <c r="I56" s="160">
        <f t="shared" si="9"/>
        <v>7.4575600214237476E-3</v>
      </c>
    </row>
    <row r="57" spans="2:9" x14ac:dyDescent="0.25">
      <c r="B57" s="162" t="s">
        <v>110</v>
      </c>
      <c r="C57" s="163">
        <v>6</v>
      </c>
      <c r="D57" s="163">
        <v>1084</v>
      </c>
      <c r="E57" s="163">
        <v>977</v>
      </c>
      <c r="F57" s="163">
        <v>1192</v>
      </c>
      <c r="G57" s="163">
        <v>1206</v>
      </c>
      <c r="H57" s="164">
        <f t="shared" si="8"/>
        <v>1.1744966442952975E-2</v>
      </c>
      <c r="I57" s="164">
        <f t="shared" si="9"/>
        <v>2.3403115758097942E-3</v>
      </c>
    </row>
    <row r="58" spans="2:9" x14ac:dyDescent="0.25">
      <c r="B58" s="162" t="s">
        <v>113</v>
      </c>
      <c r="C58" s="163">
        <v>207</v>
      </c>
      <c r="D58" s="163">
        <v>660</v>
      </c>
      <c r="E58" s="163">
        <v>642</v>
      </c>
      <c r="F58" s="163">
        <v>898</v>
      </c>
      <c r="G58" s="163">
        <v>865</v>
      </c>
      <c r="H58" s="164">
        <f t="shared" si="8"/>
        <v>-3.674832962138086E-2</v>
      </c>
      <c r="I58" s="164">
        <f t="shared" si="9"/>
        <v>1.6785816858005574E-3</v>
      </c>
    </row>
    <row r="59" spans="2:9" x14ac:dyDescent="0.25">
      <c r="B59" s="162" t="s">
        <v>116</v>
      </c>
      <c r="C59" s="163">
        <v>29</v>
      </c>
      <c r="D59" s="163">
        <v>140</v>
      </c>
      <c r="E59" s="163">
        <v>308</v>
      </c>
      <c r="F59" s="163">
        <v>306</v>
      </c>
      <c r="G59" s="163">
        <v>209</v>
      </c>
      <c r="H59" s="164">
        <f t="shared" si="8"/>
        <v>-0.31699346405228757</v>
      </c>
      <c r="I59" s="164">
        <f t="shared" si="9"/>
        <v>4.0557638419920982E-4</v>
      </c>
    </row>
    <row r="60" spans="2:9" x14ac:dyDescent="0.25">
      <c r="B60" s="162" t="s">
        <v>123</v>
      </c>
      <c r="C60" s="163">
        <v>6</v>
      </c>
      <c r="D60" s="163">
        <v>121</v>
      </c>
      <c r="E60" s="163">
        <v>79</v>
      </c>
      <c r="F60" s="163">
        <v>174</v>
      </c>
      <c r="G60" s="163">
        <v>105</v>
      </c>
      <c r="H60" s="164">
        <f t="shared" si="8"/>
        <v>-0.39655172413793105</v>
      </c>
      <c r="I60" s="164">
        <f t="shared" si="9"/>
        <v>2.0375847053070349E-4</v>
      </c>
    </row>
    <row r="61" spans="2:9" x14ac:dyDescent="0.25">
      <c r="B61" s="162" t="s">
        <v>119</v>
      </c>
      <c r="C61" s="163">
        <v>3</v>
      </c>
      <c r="D61" s="163">
        <v>120</v>
      </c>
      <c r="E61" s="163">
        <v>75</v>
      </c>
      <c r="F61" s="163">
        <v>101</v>
      </c>
      <c r="G61" s="163">
        <v>139</v>
      </c>
      <c r="H61" s="164">
        <f t="shared" si="8"/>
        <v>0.37623762376237613</v>
      </c>
      <c r="I61" s="164">
        <f t="shared" si="9"/>
        <v>2.6973740384540746E-4</v>
      </c>
    </row>
    <row r="62" spans="2:9" x14ac:dyDescent="0.25">
      <c r="B62" s="162" t="s">
        <v>128</v>
      </c>
      <c r="C62" s="163">
        <v>0</v>
      </c>
      <c r="D62" s="163">
        <v>13</v>
      </c>
      <c r="E62" s="163">
        <v>52</v>
      </c>
      <c r="F62" s="163">
        <v>27</v>
      </c>
      <c r="G62" s="163">
        <v>77</v>
      </c>
      <c r="H62" s="164">
        <f t="shared" si="8"/>
        <v>1.8518518518518516</v>
      </c>
      <c r="I62" s="164">
        <f t="shared" si="9"/>
        <v>1.4942287838918256E-4</v>
      </c>
    </row>
    <row r="63" spans="2:9" x14ac:dyDescent="0.25">
      <c r="B63" s="162" t="s">
        <v>131</v>
      </c>
      <c r="C63" s="163">
        <v>0</v>
      </c>
      <c r="D63" s="163">
        <v>39</v>
      </c>
      <c r="E63" s="163">
        <v>57</v>
      </c>
      <c r="F63" s="163">
        <v>46</v>
      </c>
      <c r="G63" s="163">
        <v>27</v>
      </c>
      <c r="H63" s="164">
        <f t="shared" si="8"/>
        <v>-0.41304347826086951</v>
      </c>
      <c r="I63" s="164">
        <f t="shared" si="9"/>
        <v>5.2395035279323756E-5</v>
      </c>
    </row>
    <row r="64" spans="2:9" x14ac:dyDescent="0.25">
      <c r="B64" s="167" t="s">
        <v>145</v>
      </c>
      <c r="C64" s="168">
        <f>C56-SUM(C57:C63)</f>
        <v>88</v>
      </c>
      <c r="D64" s="168">
        <f>D56-SUM(D57:D63)</f>
        <v>773</v>
      </c>
      <c r="E64" s="168">
        <f>E56-SUM(E57:E63)</f>
        <v>1073</v>
      </c>
      <c r="F64" s="168">
        <f>F56-SUM(F57:F63)</f>
        <v>1553</v>
      </c>
      <c r="G64" s="168">
        <f>G56-SUM(G57:G63)</f>
        <v>1215</v>
      </c>
      <c r="H64" s="169">
        <f t="shared" si="8"/>
        <v>-0.21764327108821635</v>
      </c>
      <c r="I64" s="169">
        <f t="shared" si="9"/>
        <v>2.3577765875695687E-3</v>
      </c>
    </row>
    <row r="65" spans="2:9" x14ac:dyDescent="0.25">
      <c r="B65" s="154" t="s">
        <v>47</v>
      </c>
      <c r="C65" s="173"/>
      <c r="D65" s="173"/>
      <c r="E65" s="173"/>
      <c r="F65" s="173"/>
      <c r="G65" s="173"/>
      <c r="H65" s="174"/>
      <c r="I65" s="174"/>
    </row>
    <row r="66" spans="2:9" x14ac:dyDescent="0.25">
      <c r="B66" s="155" t="s">
        <v>68</v>
      </c>
      <c r="C66" s="175">
        <v>1889</v>
      </c>
      <c r="D66" s="175">
        <v>11385</v>
      </c>
      <c r="E66" s="175">
        <v>21667</v>
      </c>
      <c r="F66" s="175">
        <v>27867</v>
      </c>
      <c r="G66" s="175">
        <v>18081</v>
      </c>
      <c r="H66" s="176">
        <f t="shared" ref="H66:H78" si="10">IFERROR(G66/F66-1,"-")</f>
        <v>-0.3511680482290882</v>
      </c>
      <c r="I66" s="176">
        <f t="shared" ref="I66:I78" si="11">G66/G$10</f>
        <v>3.508720862538714E-2</v>
      </c>
    </row>
    <row r="67" spans="2:9" x14ac:dyDescent="0.25">
      <c r="B67" s="158" t="s">
        <v>97</v>
      </c>
      <c r="C67" s="159">
        <v>843</v>
      </c>
      <c r="D67" s="159">
        <v>2571</v>
      </c>
      <c r="E67" s="159">
        <v>2445</v>
      </c>
      <c r="F67" s="159">
        <v>3850</v>
      </c>
      <c r="G67" s="159">
        <v>2230</v>
      </c>
      <c r="H67" s="160">
        <f t="shared" si="10"/>
        <v>-0.42077922077922081</v>
      </c>
      <c r="I67" s="160">
        <f t="shared" si="11"/>
        <v>4.3274418026997023E-3</v>
      </c>
    </row>
    <row r="68" spans="2:9" x14ac:dyDescent="0.25">
      <c r="B68" s="162" t="s">
        <v>103</v>
      </c>
      <c r="C68" s="163">
        <v>824</v>
      </c>
      <c r="D68" s="163">
        <v>1614</v>
      </c>
      <c r="E68" s="163">
        <v>2101</v>
      </c>
      <c r="F68" s="163">
        <v>2238</v>
      </c>
      <c r="G68" s="163">
        <v>792</v>
      </c>
      <c r="H68" s="164">
        <f t="shared" si="10"/>
        <v>-0.64611260053619302</v>
      </c>
      <c r="I68" s="164">
        <f t="shared" si="11"/>
        <v>1.5369210348601635E-3</v>
      </c>
    </row>
    <row r="69" spans="2:9" x14ac:dyDescent="0.25">
      <c r="B69" s="162" t="s">
        <v>100</v>
      </c>
      <c r="C69" s="163">
        <v>19</v>
      </c>
      <c r="D69" s="163">
        <v>957</v>
      </c>
      <c r="E69" s="163">
        <v>344</v>
      </c>
      <c r="F69" s="163">
        <v>1612</v>
      </c>
      <c r="G69" s="163">
        <v>1438</v>
      </c>
      <c r="H69" s="164">
        <f t="shared" si="10"/>
        <v>-0.10794044665012403</v>
      </c>
      <c r="I69" s="164">
        <f t="shared" si="11"/>
        <v>2.7905207678395392E-3</v>
      </c>
    </row>
    <row r="70" spans="2:9" x14ac:dyDescent="0.25">
      <c r="B70" s="158" t="s">
        <v>107</v>
      </c>
      <c r="C70" s="159">
        <v>1046</v>
      </c>
      <c r="D70" s="159">
        <v>8814</v>
      </c>
      <c r="E70" s="159">
        <v>19222</v>
      </c>
      <c r="F70" s="159">
        <v>24017</v>
      </c>
      <c r="G70" s="159">
        <v>15851</v>
      </c>
      <c r="H70" s="160">
        <f t="shared" si="10"/>
        <v>-0.34000916017820715</v>
      </c>
      <c r="I70" s="160">
        <f t="shared" si="11"/>
        <v>3.075976682268744E-2</v>
      </c>
    </row>
    <row r="71" spans="2:9" x14ac:dyDescent="0.25">
      <c r="B71" s="162" t="s">
        <v>110</v>
      </c>
      <c r="C71" s="163">
        <v>5</v>
      </c>
      <c r="D71" s="163">
        <v>3192</v>
      </c>
      <c r="E71" s="163">
        <v>6111</v>
      </c>
      <c r="F71" s="163">
        <v>7341</v>
      </c>
      <c r="G71" s="163">
        <v>7296</v>
      </c>
      <c r="H71" s="164">
        <f t="shared" si="10"/>
        <v>-6.129955046996316E-3</v>
      </c>
      <c r="I71" s="164">
        <f t="shared" si="11"/>
        <v>1.4158302866590597E-2</v>
      </c>
    </row>
    <row r="72" spans="2:9" x14ac:dyDescent="0.25">
      <c r="B72" s="162" t="s">
        <v>113</v>
      </c>
      <c r="C72" s="163">
        <v>313</v>
      </c>
      <c r="D72" s="163">
        <v>1320</v>
      </c>
      <c r="E72" s="163">
        <v>1171</v>
      </c>
      <c r="F72" s="163">
        <v>1585</v>
      </c>
      <c r="G72" s="163">
        <v>1198</v>
      </c>
      <c r="H72" s="164">
        <f t="shared" si="10"/>
        <v>-0.2441640378548896</v>
      </c>
      <c r="I72" s="164">
        <f t="shared" si="11"/>
        <v>2.3247871209122169E-3</v>
      </c>
    </row>
    <row r="73" spans="2:9" x14ac:dyDescent="0.25">
      <c r="B73" s="162" t="s">
        <v>116</v>
      </c>
      <c r="C73" s="163">
        <v>177</v>
      </c>
      <c r="D73" s="163">
        <v>775</v>
      </c>
      <c r="E73" s="163">
        <v>3031</v>
      </c>
      <c r="F73" s="163">
        <v>3212</v>
      </c>
      <c r="G73" s="163">
        <v>1026</v>
      </c>
      <c r="H73" s="164">
        <f t="shared" si="10"/>
        <v>-0.68057285180572857</v>
      </c>
      <c r="I73" s="164">
        <f t="shared" si="11"/>
        <v>1.9910113406143028E-3</v>
      </c>
    </row>
    <row r="74" spans="2:9" x14ac:dyDescent="0.25">
      <c r="B74" s="162" t="s">
        <v>123</v>
      </c>
      <c r="C74" s="163">
        <v>23</v>
      </c>
      <c r="D74" s="163">
        <v>226</v>
      </c>
      <c r="E74" s="163">
        <v>390</v>
      </c>
      <c r="F74" s="163">
        <v>1033</v>
      </c>
      <c r="G74" s="163">
        <v>627</v>
      </c>
      <c r="H74" s="164">
        <f t="shared" si="10"/>
        <v>-0.39303000968054214</v>
      </c>
      <c r="I74" s="164">
        <f t="shared" si="11"/>
        <v>1.2167291525976294E-3</v>
      </c>
    </row>
    <row r="75" spans="2:9" x14ac:dyDescent="0.25">
      <c r="B75" s="162" t="s">
        <v>119</v>
      </c>
      <c r="C75" s="163">
        <v>1</v>
      </c>
      <c r="D75" s="163">
        <v>234</v>
      </c>
      <c r="E75" s="163">
        <v>369</v>
      </c>
      <c r="F75" s="163">
        <v>703</v>
      </c>
      <c r="G75" s="163">
        <v>358</v>
      </c>
      <c r="H75" s="164">
        <f t="shared" si="10"/>
        <v>-0.49075391180654337</v>
      </c>
      <c r="I75" s="164">
        <f t="shared" si="11"/>
        <v>6.9471935666658906E-4</v>
      </c>
    </row>
    <row r="76" spans="2:9" x14ac:dyDescent="0.25">
      <c r="B76" s="162" t="s">
        <v>128</v>
      </c>
      <c r="C76" s="163">
        <v>0</v>
      </c>
      <c r="D76" s="163">
        <v>265</v>
      </c>
      <c r="E76" s="163">
        <v>1385</v>
      </c>
      <c r="F76" s="163">
        <v>1055</v>
      </c>
      <c r="G76" s="163">
        <v>485</v>
      </c>
      <c r="H76" s="164">
        <f t="shared" si="10"/>
        <v>-0.54028436018957349</v>
      </c>
      <c r="I76" s="164">
        <f t="shared" si="11"/>
        <v>9.411700781656304E-4</v>
      </c>
    </row>
    <row r="77" spans="2:9" x14ac:dyDescent="0.25">
      <c r="B77" s="162" t="s">
        <v>131</v>
      </c>
      <c r="C77" s="163">
        <v>0</v>
      </c>
      <c r="D77" s="163">
        <v>154</v>
      </c>
      <c r="E77" s="163">
        <v>247</v>
      </c>
      <c r="F77" s="163">
        <v>513</v>
      </c>
      <c r="G77" s="163">
        <v>608</v>
      </c>
      <c r="H77" s="164">
        <f t="shared" si="10"/>
        <v>0.18518518518518512</v>
      </c>
      <c r="I77" s="164">
        <f t="shared" si="11"/>
        <v>1.1798585722158832E-3</v>
      </c>
    </row>
    <row r="78" spans="2:9" x14ac:dyDescent="0.25">
      <c r="B78" s="167" t="s">
        <v>145</v>
      </c>
      <c r="C78" s="168">
        <f>C70-SUM(C71:C77)</f>
        <v>527</v>
      </c>
      <c r="D78" s="168">
        <f>D70-SUM(D71:D77)</f>
        <v>2648</v>
      </c>
      <c r="E78" s="168">
        <f>E70-SUM(E71:E77)</f>
        <v>6518</v>
      </c>
      <c r="F78" s="168">
        <f>F70-SUM(F71:F77)</f>
        <v>8575</v>
      </c>
      <c r="G78" s="168">
        <f>G70-SUM(G71:G77)</f>
        <v>4253</v>
      </c>
      <c r="H78" s="169">
        <f t="shared" si="10"/>
        <v>-0.50402332361516033</v>
      </c>
      <c r="I78" s="169">
        <f t="shared" si="11"/>
        <v>8.2531883349245896E-3</v>
      </c>
    </row>
    <row r="79" spans="2:9" x14ac:dyDescent="0.25">
      <c r="B79" s="154" t="s">
        <v>48</v>
      </c>
      <c r="C79" s="173"/>
      <c r="D79" s="173"/>
      <c r="E79" s="173"/>
      <c r="F79" s="173"/>
      <c r="G79" s="173"/>
      <c r="H79" s="174"/>
      <c r="I79" s="174"/>
    </row>
    <row r="80" spans="2:9" x14ac:dyDescent="0.25">
      <c r="B80" s="155" t="s">
        <v>68</v>
      </c>
      <c r="C80" s="175">
        <v>6799</v>
      </c>
      <c r="D80" s="175">
        <v>56972</v>
      </c>
      <c r="E80" s="175">
        <v>69900</v>
      </c>
      <c r="F80" s="175">
        <v>80389</v>
      </c>
      <c r="G80" s="175">
        <v>82767</v>
      </c>
      <c r="H80" s="176">
        <f t="shared" ref="H80:H92" si="12">IFERROR(G80/F80-1,"-")</f>
        <v>2.9581161601711647E-2</v>
      </c>
      <c r="I80" s="176">
        <f t="shared" ref="I80:I92" si="13">G80/G$10</f>
        <v>0.16061406981347368</v>
      </c>
    </row>
    <row r="81" spans="2:9" x14ac:dyDescent="0.25">
      <c r="B81" s="158" t="s">
        <v>97</v>
      </c>
      <c r="C81" s="159">
        <v>3102</v>
      </c>
      <c r="D81" s="159">
        <v>21264</v>
      </c>
      <c r="E81" s="159">
        <v>20449</v>
      </c>
      <c r="F81" s="159">
        <v>20128</v>
      </c>
      <c r="G81" s="159">
        <v>21353</v>
      </c>
      <c r="H81" s="160">
        <f t="shared" si="12"/>
        <v>6.0860492845786984E-2</v>
      </c>
      <c r="I81" s="160">
        <f t="shared" si="13"/>
        <v>4.1436710678496302E-2</v>
      </c>
    </row>
    <row r="82" spans="2:9" x14ac:dyDescent="0.25">
      <c r="B82" s="162" t="s">
        <v>103</v>
      </c>
      <c r="C82" s="163">
        <v>1900</v>
      </c>
      <c r="D82" s="163">
        <v>6002</v>
      </c>
      <c r="E82" s="163">
        <v>3214</v>
      </c>
      <c r="F82" s="163">
        <v>3643</v>
      </c>
      <c r="G82" s="163">
        <v>3654</v>
      </c>
      <c r="H82" s="164">
        <f t="shared" si="12"/>
        <v>3.0194894317869814E-3</v>
      </c>
      <c r="I82" s="164">
        <f t="shared" si="13"/>
        <v>7.0907947744684816E-3</v>
      </c>
    </row>
    <row r="83" spans="2:9" x14ac:dyDescent="0.25">
      <c r="B83" s="162" t="s">
        <v>100</v>
      </c>
      <c r="C83" s="163">
        <v>1202</v>
      </c>
      <c r="D83" s="163">
        <v>15262</v>
      </c>
      <c r="E83" s="163">
        <v>17235</v>
      </c>
      <c r="F83" s="163">
        <v>16485</v>
      </c>
      <c r="G83" s="163">
        <v>17699</v>
      </c>
      <c r="H83" s="164">
        <f t="shared" si="12"/>
        <v>7.36427054898392E-2</v>
      </c>
      <c r="I83" s="164">
        <f t="shared" si="13"/>
        <v>3.4345915904027823E-2</v>
      </c>
    </row>
    <row r="84" spans="2:9" x14ac:dyDescent="0.25">
      <c r="B84" s="158" t="s">
        <v>107</v>
      </c>
      <c r="C84" s="159">
        <v>3697</v>
      </c>
      <c r="D84" s="159">
        <v>35708</v>
      </c>
      <c r="E84" s="159">
        <v>49451</v>
      </c>
      <c r="F84" s="159">
        <v>60261</v>
      </c>
      <c r="G84" s="159">
        <v>61414</v>
      </c>
      <c r="H84" s="160">
        <f t="shared" si="12"/>
        <v>1.9133436219113564E-2</v>
      </c>
      <c r="I84" s="160">
        <f t="shared" si="13"/>
        <v>0.11917735913497737</v>
      </c>
    </row>
    <row r="85" spans="2:9" x14ac:dyDescent="0.25">
      <c r="B85" s="162" t="s">
        <v>110</v>
      </c>
      <c r="C85" s="163">
        <v>268</v>
      </c>
      <c r="D85" s="163">
        <v>5687</v>
      </c>
      <c r="E85" s="163">
        <v>8814</v>
      </c>
      <c r="F85" s="163">
        <v>11256</v>
      </c>
      <c r="G85" s="163">
        <v>11573</v>
      </c>
      <c r="H85" s="164">
        <f t="shared" si="12"/>
        <v>2.8162757640369573E-2</v>
      </c>
      <c r="I85" s="164">
        <f t="shared" si="13"/>
        <v>2.2458064566207921E-2</v>
      </c>
    </row>
    <row r="86" spans="2:9" x14ac:dyDescent="0.25">
      <c r="B86" s="162" t="s">
        <v>113</v>
      </c>
      <c r="C86" s="163">
        <v>858</v>
      </c>
      <c r="D86" s="163">
        <v>10988</v>
      </c>
      <c r="E86" s="163">
        <v>15779</v>
      </c>
      <c r="F86" s="163">
        <v>19184</v>
      </c>
      <c r="G86" s="163">
        <v>17678</v>
      </c>
      <c r="H86" s="164">
        <f t="shared" si="12"/>
        <v>-7.8502919099249335E-2</v>
      </c>
      <c r="I86" s="164">
        <f t="shared" si="13"/>
        <v>3.4305164209921676E-2</v>
      </c>
    </row>
    <row r="87" spans="2:9" x14ac:dyDescent="0.25">
      <c r="B87" s="162" t="s">
        <v>116</v>
      </c>
      <c r="C87" s="163">
        <v>742</v>
      </c>
      <c r="D87" s="163">
        <v>3209</v>
      </c>
      <c r="E87" s="163">
        <v>3964</v>
      </c>
      <c r="F87" s="163">
        <v>5679</v>
      </c>
      <c r="G87" s="163">
        <v>5853</v>
      </c>
      <c r="H87" s="164">
        <f t="shared" si="12"/>
        <v>3.0639197041732791E-2</v>
      </c>
      <c r="I87" s="164">
        <f t="shared" si="13"/>
        <v>1.1358079314440071E-2</v>
      </c>
    </row>
    <row r="88" spans="2:9" x14ac:dyDescent="0.25">
      <c r="B88" s="162" t="s">
        <v>123</v>
      </c>
      <c r="C88" s="163">
        <v>61</v>
      </c>
      <c r="D88" s="163">
        <v>1110</v>
      </c>
      <c r="E88" s="163">
        <v>908</v>
      </c>
      <c r="F88" s="163">
        <v>1411</v>
      </c>
      <c r="G88" s="163">
        <v>1992</v>
      </c>
      <c r="H88" s="164">
        <f t="shared" si="12"/>
        <v>0.41176470588235303</v>
      </c>
      <c r="I88" s="164">
        <f t="shared" si="13"/>
        <v>3.8655892694967747E-3</v>
      </c>
    </row>
    <row r="89" spans="2:9" x14ac:dyDescent="0.25">
      <c r="B89" s="162" t="s">
        <v>119</v>
      </c>
      <c r="C89" s="163">
        <v>59</v>
      </c>
      <c r="D89" s="163">
        <v>679</v>
      </c>
      <c r="E89" s="163">
        <v>551</v>
      </c>
      <c r="F89" s="163">
        <v>750</v>
      </c>
      <c r="G89" s="163">
        <v>914</v>
      </c>
      <c r="H89" s="164">
        <f t="shared" si="12"/>
        <v>0.21866666666666656</v>
      </c>
      <c r="I89" s="164">
        <f t="shared" si="13"/>
        <v>1.773668972048219E-3</v>
      </c>
    </row>
    <row r="90" spans="2:9" x14ac:dyDescent="0.25">
      <c r="B90" s="162" t="s">
        <v>128</v>
      </c>
      <c r="C90" s="163">
        <v>22</v>
      </c>
      <c r="D90" s="163">
        <v>1114</v>
      </c>
      <c r="E90" s="163">
        <v>2022</v>
      </c>
      <c r="F90" s="163">
        <v>1805</v>
      </c>
      <c r="G90" s="163">
        <v>1548</v>
      </c>
      <c r="H90" s="164">
        <f t="shared" si="12"/>
        <v>-0.14238227146814408</v>
      </c>
      <c r="I90" s="164">
        <f t="shared" si="13"/>
        <v>3.0039820226812285E-3</v>
      </c>
    </row>
    <row r="91" spans="2:9" x14ac:dyDescent="0.25">
      <c r="B91" s="162" t="s">
        <v>131</v>
      </c>
      <c r="C91" s="163">
        <v>109</v>
      </c>
      <c r="D91" s="163">
        <v>860</v>
      </c>
      <c r="E91" s="163">
        <v>1627</v>
      </c>
      <c r="F91" s="163">
        <v>2114</v>
      </c>
      <c r="G91" s="163">
        <v>1226</v>
      </c>
      <c r="H91" s="164">
        <f t="shared" si="12"/>
        <v>-0.42005676442762541</v>
      </c>
      <c r="I91" s="164">
        <f t="shared" si="13"/>
        <v>2.379122713053738E-3</v>
      </c>
    </row>
    <row r="92" spans="2:9" x14ac:dyDescent="0.25">
      <c r="B92" s="167" t="s">
        <v>145</v>
      </c>
      <c r="C92" s="168">
        <f>C84-SUM(C85:C91)</f>
        <v>1578</v>
      </c>
      <c r="D92" s="168">
        <f>D84-SUM(D85:D91)</f>
        <v>12061</v>
      </c>
      <c r="E92" s="168">
        <f>E84-SUM(E85:E91)</f>
        <v>15786</v>
      </c>
      <c r="F92" s="168">
        <f>F84-SUM(F85:F91)</f>
        <v>18062</v>
      </c>
      <c r="G92" s="168">
        <f>G84-SUM(G85:G91)</f>
        <v>20630</v>
      </c>
      <c r="H92" s="169">
        <f t="shared" si="12"/>
        <v>0.14217694607463183</v>
      </c>
      <c r="I92" s="169">
        <f t="shared" si="13"/>
        <v>4.0033688067127746E-2</v>
      </c>
    </row>
    <row r="93" spans="2:9" x14ac:dyDescent="0.25">
      <c r="B93" s="154" t="s">
        <v>49</v>
      </c>
      <c r="C93" s="173"/>
      <c r="D93" s="173"/>
      <c r="E93" s="173"/>
      <c r="F93" s="173"/>
      <c r="G93" s="173"/>
      <c r="H93" s="174"/>
      <c r="I93" s="174"/>
    </row>
    <row r="94" spans="2:9" x14ac:dyDescent="0.25">
      <c r="B94" s="155" t="s">
        <v>68</v>
      </c>
      <c r="C94" s="175">
        <v>1422</v>
      </c>
      <c r="D94" s="175">
        <v>4415</v>
      </c>
      <c r="E94" s="175">
        <v>5460</v>
      </c>
      <c r="F94" s="175">
        <v>5170</v>
      </c>
      <c r="G94" s="175">
        <v>4445</v>
      </c>
      <c r="H94" s="176">
        <f t="shared" ref="H94:H106" si="14">IFERROR(G94/F94-1,"-")</f>
        <v>-0.14023210831721467</v>
      </c>
      <c r="I94" s="176">
        <f t="shared" ref="I94:I106" si="15">G94/G$10</f>
        <v>8.6257752524664475E-3</v>
      </c>
    </row>
    <row r="95" spans="2:9" x14ac:dyDescent="0.25">
      <c r="B95" s="158" t="s">
        <v>97</v>
      </c>
      <c r="C95" s="159">
        <v>803</v>
      </c>
      <c r="D95" s="159">
        <v>2335</v>
      </c>
      <c r="E95" s="159">
        <v>3132</v>
      </c>
      <c r="F95" s="159">
        <v>2270</v>
      </c>
      <c r="G95" s="159">
        <v>1807</v>
      </c>
      <c r="H95" s="160">
        <f t="shared" si="14"/>
        <v>-0.20396475770925115</v>
      </c>
      <c r="I95" s="160">
        <f t="shared" si="15"/>
        <v>3.506586249990297E-3</v>
      </c>
    </row>
    <row r="96" spans="2:9" x14ac:dyDescent="0.25">
      <c r="B96" s="162" t="s">
        <v>103</v>
      </c>
      <c r="C96" s="163">
        <v>461</v>
      </c>
      <c r="D96" s="163">
        <v>1144</v>
      </c>
      <c r="E96" s="163">
        <v>502</v>
      </c>
      <c r="F96" s="163">
        <v>316</v>
      </c>
      <c r="G96" s="163">
        <v>398</v>
      </c>
      <c r="H96" s="164">
        <f t="shared" si="14"/>
        <v>0.259493670886076</v>
      </c>
      <c r="I96" s="164">
        <f t="shared" si="15"/>
        <v>7.7234163115447608E-4</v>
      </c>
    </row>
    <row r="97" spans="2:9" x14ac:dyDescent="0.25">
      <c r="B97" s="162" t="s">
        <v>100</v>
      </c>
      <c r="C97" s="163">
        <v>342</v>
      </c>
      <c r="D97" s="163">
        <v>1191</v>
      </c>
      <c r="E97" s="163">
        <v>2630</v>
      </c>
      <c r="F97" s="163">
        <v>1954</v>
      </c>
      <c r="G97" s="163">
        <v>1409</v>
      </c>
      <c r="H97" s="164">
        <f t="shared" si="14"/>
        <v>-0.27891504605936546</v>
      </c>
      <c r="I97" s="164">
        <f t="shared" si="15"/>
        <v>2.734244618835821E-3</v>
      </c>
    </row>
    <row r="98" spans="2:9" x14ac:dyDescent="0.25">
      <c r="B98" s="158" t="s">
        <v>107</v>
      </c>
      <c r="C98" s="159">
        <v>619</v>
      </c>
      <c r="D98" s="159">
        <v>2080</v>
      </c>
      <c r="E98" s="159">
        <v>2328</v>
      </c>
      <c r="F98" s="159">
        <v>2900</v>
      </c>
      <c r="G98" s="159">
        <v>2638</v>
      </c>
      <c r="H98" s="160">
        <f t="shared" si="14"/>
        <v>-9.0344827586206877E-2</v>
      </c>
      <c r="I98" s="160">
        <f t="shared" si="15"/>
        <v>5.1191890024761509E-3</v>
      </c>
    </row>
    <row r="99" spans="2:9" x14ac:dyDescent="0.25">
      <c r="B99" s="162" t="s">
        <v>110</v>
      </c>
      <c r="C99" s="163">
        <v>25</v>
      </c>
      <c r="D99" s="163">
        <v>374</v>
      </c>
      <c r="E99" s="163">
        <v>456</v>
      </c>
      <c r="F99" s="163">
        <v>536</v>
      </c>
      <c r="G99" s="163">
        <v>499</v>
      </c>
      <c r="H99" s="164">
        <f t="shared" si="14"/>
        <v>-6.9029850746268662E-2</v>
      </c>
      <c r="I99" s="164">
        <f t="shared" si="15"/>
        <v>9.6833787423639085E-4</v>
      </c>
    </row>
    <row r="100" spans="2:9" x14ac:dyDescent="0.25">
      <c r="B100" s="162" t="s">
        <v>113</v>
      </c>
      <c r="C100" s="163">
        <v>106</v>
      </c>
      <c r="D100" s="163">
        <v>441</v>
      </c>
      <c r="E100" s="163">
        <v>513</v>
      </c>
      <c r="F100" s="163">
        <v>633</v>
      </c>
      <c r="G100" s="163">
        <v>585</v>
      </c>
      <c r="H100" s="164">
        <f t="shared" si="14"/>
        <v>-7.582938388625593E-2</v>
      </c>
      <c r="I100" s="164">
        <f t="shared" si="15"/>
        <v>1.1352257643853481E-3</v>
      </c>
    </row>
    <row r="101" spans="2:9" x14ac:dyDescent="0.25">
      <c r="B101" s="162" t="s">
        <v>116</v>
      </c>
      <c r="C101" s="163">
        <v>276</v>
      </c>
      <c r="D101" s="163">
        <v>403</v>
      </c>
      <c r="E101" s="163">
        <v>405</v>
      </c>
      <c r="F101" s="163">
        <v>462</v>
      </c>
      <c r="G101" s="163">
        <v>432</v>
      </c>
      <c r="H101" s="164">
        <f t="shared" si="14"/>
        <v>-6.4935064935064957E-2</v>
      </c>
      <c r="I101" s="164">
        <f t="shared" si="15"/>
        <v>8.3832056446918009E-4</v>
      </c>
    </row>
    <row r="102" spans="2:9" x14ac:dyDescent="0.25">
      <c r="B102" s="162" t="s">
        <v>123</v>
      </c>
      <c r="C102" s="163">
        <v>11</v>
      </c>
      <c r="D102" s="163">
        <v>128</v>
      </c>
      <c r="E102" s="163">
        <v>102</v>
      </c>
      <c r="F102" s="163">
        <v>152</v>
      </c>
      <c r="G102" s="163">
        <v>140</v>
      </c>
      <c r="H102" s="164">
        <f t="shared" si="14"/>
        <v>-7.8947368421052655E-2</v>
      </c>
      <c r="I102" s="164">
        <f t="shared" si="15"/>
        <v>2.7167796070760468E-4</v>
      </c>
    </row>
    <row r="103" spans="2:9" x14ac:dyDescent="0.25">
      <c r="B103" s="162" t="s">
        <v>119</v>
      </c>
      <c r="C103" s="163">
        <v>15</v>
      </c>
      <c r="D103" s="163">
        <v>85</v>
      </c>
      <c r="E103" s="163">
        <v>33</v>
      </c>
      <c r="F103" s="163">
        <v>112</v>
      </c>
      <c r="G103" s="163">
        <v>99</v>
      </c>
      <c r="H103" s="164">
        <f t="shared" si="14"/>
        <v>-0.1160714285714286</v>
      </c>
      <c r="I103" s="164">
        <f t="shared" si="15"/>
        <v>1.9211512935752044E-4</v>
      </c>
    </row>
    <row r="104" spans="2:9" x14ac:dyDescent="0.25">
      <c r="B104" s="162" t="s">
        <v>128</v>
      </c>
      <c r="C104" s="163">
        <v>5</v>
      </c>
      <c r="D104" s="163">
        <v>65</v>
      </c>
      <c r="E104" s="163">
        <v>17</v>
      </c>
      <c r="F104" s="163">
        <v>34</v>
      </c>
      <c r="G104" s="163">
        <v>78</v>
      </c>
      <c r="H104" s="164">
        <f t="shared" si="14"/>
        <v>1.2941176470588234</v>
      </c>
      <c r="I104" s="164">
        <f t="shared" si="15"/>
        <v>1.5136343525137973E-4</v>
      </c>
    </row>
    <row r="105" spans="2:9" x14ac:dyDescent="0.25">
      <c r="B105" s="162" t="s">
        <v>131</v>
      </c>
      <c r="C105" s="163">
        <v>3</v>
      </c>
      <c r="D105" s="163">
        <v>10</v>
      </c>
      <c r="E105" s="163">
        <v>16</v>
      </c>
      <c r="F105" s="163">
        <v>81</v>
      </c>
      <c r="G105" s="163">
        <v>11</v>
      </c>
      <c r="H105" s="164">
        <f t="shared" si="14"/>
        <v>-0.86419753086419759</v>
      </c>
      <c r="I105" s="164">
        <f t="shared" si="15"/>
        <v>2.1346125484168936E-5</v>
      </c>
    </row>
    <row r="106" spans="2:9" x14ac:dyDescent="0.25">
      <c r="B106" s="167" t="s">
        <v>145</v>
      </c>
      <c r="C106" s="168">
        <f>C98-SUM(C99:C105)</f>
        <v>178</v>
      </c>
      <c r="D106" s="168">
        <f>D98-SUM(D99:D105)</f>
        <v>574</v>
      </c>
      <c r="E106" s="168">
        <f>E98-SUM(E99:E105)</f>
        <v>786</v>
      </c>
      <c r="F106" s="168">
        <f>F98-SUM(F99:F105)</f>
        <v>890</v>
      </c>
      <c r="G106" s="168">
        <f>G98-SUM(G99:G105)</f>
        <v>794</v>
      </c>
      <c r="H106" s="169">
        <f t="shared" si="14"/>
        <v>-0.10786516853932582</v>
      </c>
      <c r="I106" s="169">
        <f t="shared" si="15"/>
        <v>1.5408021485845578E-3</v>
      </c>
    </row>
    <row r="107" spans="2:9" x14ac:dyDescent="0.25">
      <c r="B107" s="154" t="s">
        <v>50</v>
      </c>
      <c r="C107" s="173"/>
      <c r="D107" s="173"/>
      <c r="E107" s="173"/>
      <c r="F107" s="173"/>
      <c r="G107" s="173"/>
      <c r="H107" s="174"/>
      <c r="I107" s="174"/>
    </row>
    <row r="108" spans="2:9" x14ac:dyDescent="0.25">
      <c r="B108" s="155" t="s">
        <v>68</v>
      </c>
      <c r="C108" s="175">
        <v>2044</v>
      </c>
      <c r="D108" s="175">
        <v>16951</v>
      </c>
      <c r="E108" s="175">
        <v>22920</v>
      </c>
      <c r="F108" s="175">
        <v>20863</v>
      </c>
      <c r="G108" s="175">
        <v>22448</v>
      </c>
      <c r="H108" s="176">
        <f t="shared" ref="H108:H120" si="16">IFERROR(G108/F108-1,"-")</f>
        <v>7.5971816133825421E-2</v>
      </c>
      <c r="I108" s="176">
        <f t="shared" ref="I108:I120" si="17">G108/G$10</f>
        <v>4.3561620442602207E-2</v>
      </c>
    </row>
    <row r="109" spans="2:9" x14ac:dyDescent="0.25">
      <c r="B109" s="158" t="s">
        <v>97</v>
      </c>
      <c r="C109" s="159">
        <v>1049</v>
      </c>
      <c r="D109" s="159">
        <v>2395</v>
      </c>
      <c r="E109" s="159">
        <v>2712</v>
      </c>
      <c r="F109" s="159">
        <v>2244</v>
      </c>
      <c r="G109" s="159">
        <v>2831</v>
      </c>
      <c r="H109" s="160">
        <f t="shared" si="16"/>
        <v>0.26158645276292325</v>
      </c>
      <c r="I109" s="160">
        <f t="shared" si="17"/>
        <v>5.4937164768802055E-3</v>
      </c>
    </row>
    <row r="110" spans="2:9" x14ac:dyDescent="0.25">
      <c r="B110" s="162" t="s">
        <v>103</v>
      </c>
      <c r="C110" s="163">
        <v>1049</v>
      </c>
      <c r="D110" s="163">
        <v>1027</v>
      </c>
      <c r="E110" s="163">
        <v>982</v>
      </c>
      <c r="F110" s="163">
        <v>757</v>
      </c>
      <c r="G110" s="163">
        <v>725</v>
      </c>
      <c r="H110" s="164">
        <f t="shared" si="16"/>
        <v>-4.2272126816380484E-2</v>
      </c>
      <c r="I110" s="164">
        <f t="shared" si="17"/>
        <v>1.4069037250929526E-3</v>
      </c>
    </row>
    <row r="111" spans="2:9" x14ac:dyDescent="0.25">
      <c r="B111" s="162" t="s">
        <v>100</v>
      </c>
      <c r="C111" s="163">
        <v>0</v>
      </c>
      <c r="D111" s="163">
        <v>1368</v>
      </c>
      <c r="E111" s="163">
        <v>1730</v>
      </c>
      <c r="F111" s="163">
        <v>1487</v>
      </c>
      <c r="G111" s="163">
        <v>2106</v>
      </c>
      <c r="H111" s="164">
        <f t="shared" si="16"/>
        <v>0.41627437794216537</v>
      </c>
      <c r="I111" s="164">
        <f t="shared" si="17"/>
        <v>4.0868127517872527E-3</v>
      </c>
    </row>
    <row r="112" spans="2:9" x14ac:dyDescent="0.25">
      <c r="B112" s="158" t="s">
        <v>107</v>
      </c>
      <c r="C112" s="159">
        <v>995</v>
      </c>
      <c r="D112" s="159">
        <v>14556</v>
      </c>
      <c r="E112" s="159">
        <v>20208</v>
      </c>
      <c r="F112" s="159">
        <v>18619</v>
      </c>
      <c r="G112" s="159">
        <v>19617</v>
      </c>
      <c r="H112" s="160">
        <f t="shared" si="16"/>
        <v>5.360116010526883E-2</v>
      </c>
      <c r="I112" s="160">
        <f t="shared" si="17"/>
        <v>3.8067903965722003E-2</v>
      </c>
    </row>
    <row r="113" spans="2:9" x14ac:dyDescent="0.25">
      <c r="B113" s="162" t="s">
        <v>110</v>
      </c>
      <c r="C113" s="163">
        <v>93</v>
      </c>
      <c r="D113" s="163">
        <v>8207</v>
      </c>
      <c r="E113" s="163">
        <v>12451</v>
      </c>
      <c r="F113" s="163">
        <v>10538</v>
      </c>
      <c r="G113" s="163">
        <v>10438</v>
      </c>
      <c r="H113" s="164">
        <f t="shared" si="16"/>
        <v>-9.4894666919719262E-3</v>
      </c>
      <c r="I113" s="164">
        <f t="shared" si="17"/>
        <v>2.0255532527614126E-2</v>
      </c>
    </row>
    <row r="114" spans="2:9" x14ac:dyDescent="0.25">
      <c r="B114" s="162" t="s">
        <v>113</v>
      </c>
      <c r="C114" s="163">
        <v>138</v>
      </c>
      <c r="D114" s="163">
        <v>606</v>
      </c>
      <c r="E114" s="163">
        <v>1143</v>
      </c>
      <c r="F114" s="163">
        <v>846</v>
      </c>
      <c r="G114" s="163">
        <v>948</v>
      </c>
      <c r="H114" s="164">
        <f t="shared" si="16"/>
        <v>0.12056737588652489</v>
      </c>
      <c r="I114" s="164">
        <f t="shared" si="17"/>
        <v>1.8396479053629229E-3</v>
      </c>
    </row>
    <row r="115" spans="2:9" x14ac:dyDescent="0.25">
      <c r="B115" s="162" t="s">
        <v>116</v>
      </c>
      <c r="C115" s="163">
        <v>316</v>
      </c>
      <c r="D115" s="163">
        <v>959</v>
      </c>
      <c r="E115" s="163">
        <v>2120</v>
      </c>
      <c r="F115" s="163">
        <v>1330</v>
      </c>
      <c r="G115" s="163">
        <v>1645</v>
      </c>
      <c r="H115" s="164">
        <f t="shared" si="16"/>
        <v>0.23684210526315796</v>
      </c>
      <c r="I115" s="164">
        <f t="shared" si="17"/>
        <v>3.1922160383143546E-3</v>
      </c>
    </row>
    <row r="116" spans="2:9" x14ac:dyDescent="0.25">
      <c r="B116" s="162" t="s">
        <v>123</v>
      </c>
      <c r="C116" s="163">
        <v>36</v>
      </c>
      <c r="D116" s="163">
        <v>687</v>
      </c>
      <c r="E116" s="163">
        <v>562</v>
      </c>
      <c r="F116" s="163">
        <v>972</v>
      </c>
      <c r="G116" s="163">
        <v>904</v>
      </c>
      <c r="H116" s="164">
        <f t="shared" si="16"/>
        <v>-6.9958847736625529E-2</v>
      </c>
      <c r="I116" s="164">
        <f t="shared" si="17"/>
        <v>1.7542634034262471E-3</v>
      </c>
    </row>
    <row r="117" spans="2:9" x14ac:dyDescent="0.25">
      <c r="B117" s="162" t="s">
        <v>119</v>
      </c>
      <c r="C117" s="163">
        <v>25</v>
      </c>
      <c r="D117" s="163">
        <v>533</v>
      </c>
      <c r="E117" s="163">
        <v>736</v>
      </c>
      <c r="F117" s="163">
        <v>787</v>
      </c>
      <c r="G117" s="163">
        <v>574</v>
      </c>
      <c r="H117" s="164">
        <f t="shared" si="16"/>
        <v>-0.27064803049555275</v>
      </c>
      <c r="I117" s="164">
        <f t="shared" si="17"/>
        <v>1.1138796389011791E-3</v>
      </c>
    </row>
    <row r="118" spans="2:9" x14ac:dyDescent="0.25">
      <c r="B118" s="162" t="s">
        <v>128</v>
      </c>
      <c r="C118" s="163">
        <v>0</v>
      </c>
      <c r="D118" s="163">
        <v>166</v>
      </c>
      <c r="E118" s="163">
        <v>288</v>
      </c>
      <c r="F118" s="163">
        <v>449</v>
      </c>
      <c r="G118" s="163">
        <v>325</v>
      </c>
      <c r="H118" s="164">
        <f t="shared" si="16"/>
        <v>-0.27616926503340755</v>
      </c>
      <c r="I118" s="164">
        <f t="shared" si="17"/>
        <v>6.3068098021408221E-4</v>
      </c>
    </row>
    <row r="119" spans="2:9" x14ac:dyDescent="0.25">
      <c r="B119" s="162" t="s">
        <v>131</v>
      </c>
      <c r="C119" s="163">
        <v>0</v>
      </c>
      <c r="D119" s="163">
        <v>165</v>
      </c>
      <c r="E119" s="163">
        <v>184</v>
      </c>
      <c r="F119" s="163">
        <v>485</v>
      </c>
      <c r="G119" s="163">
        <v>252</v>
      </c>
      <c r="H119" s="164">
        <f t="shared" si="16"/>
        <v>-0.48041237113402058</v>
      </c>
      <c r="I119" s="164">
        <f t="shared" si="17"/>
        <v>4.8902032927368834E-4</v>
      </c>
    </row>
    <row r="120" spans="2:9" x14ac:dyDescent="0.25">
      <c r="B120" s="167" t="s">
        <v>145</v>
      </c>
      <c r="C120" s="168">
        <f>C112-SUM(C113:C119)</f>
        <v>387</v>
      </c>
      <c r="D120" s="168">
        <f>D112-SUM(D113:D119)</f>
        <v>3233</v>
      </c>
      <c r="E120" s="168">
        <f>E112-SUM(E113:E119)</f>
        <v>2724</v>
      </c>
      <c r="F120" s="168">
        <f>F112-SUM(F113:F119)</f>
        <v>3212</v>
      </c>
      <c r="G120" s="168">
        <f>G112-SUM(G113:G119)</f>
        <v>4531</v>
      </c>
      <c r="H120" s="169">
        <f t="shared" si="16"/>
        <v>0.41064757160647569</v>
      </c>
      <c r="I120" s="169">
        <f t="shared" si="17"/>
        <v>8.7926631426154048E-3</v>
      </c>
    </row>
    <row r="121" spans="2:9" x14ac:dyDescent="0.25">
      <c r="B121" s="154" t="s">
        <v>51</v>
      </c>
      <c r="C121" s="173"/>
      <c r="D121" s="173"/>
      <c r="E121" s="173"/>
      <c r="F121" s="173"/>
      <c r="G121" s="173"/>
      <c r="H121" s="174"/>
      <c r="I121" s="174"/>
    </row>
    <row r="122" spans="2:9" x14ac:dyDescent="0.25">
      <c r="B122" s="155" t="s">
        <v>68</v>
      </c>
      <c r="C122" s="175">
        <v>8193</v>
      </c>
      <c r="D122" s="175">
        <v>17773</v>
      </c>
      <c r="E122" s="175">
        <v>23696</v>
      </c>
      <c r="F122" s="175">
        <v>23656</v>
      </c>
      <c r="G122" s="175">
        <v>25999</v>
      </c>
      <c r="H122" s="176">
        <f t="shared" ref="H122:H134" si="18">IFERROR(G122/F122-1,"-")</f>
        <v>9.9044639837673421E-2</v>
      </c>
      <c r="I122" s="176">
        <f t="shared" ref="I122:I134" si="19">G122/G$10</f>
        <v>5.0452537860264379E-2</v>
      </c>
    </row>
    <row r="123" spans="2:9" x14ac:dyDescent="0.25">
      <c r="B123" s="158" t="s">
        <v>97</v>
      </c>
      <c r="C123" s="159">
        <v>5151</v>
      </c>
      <c r="D123" s="159">
        <v>9259</v>
      </c>
      <c r="E123" s="159">
        <v>12400</v>
      </c>
      <c r="F123" s="159">
        <v>12256</v>
      </c>
      <c r="G123" s="159">
        <v>13948</v>
      </c>
      <c r="H123" s="160">
        <f t="shared" si="18"/>
        <v>0.13805483028720622</v>
      </c>
      <c r="I123" s="160">
        <f t="shared" si="19"/>
        <v>2.7066887113926213E-2</v>
      </c>
    </row>
    <row r="124" spans="2:9" x14ac:dyDescent="0.25">
      <c r="B124" s="162" t="s">
        <v>103</v>
      </c>
      <c r="C124" s="163">
        <v>2902</v>
      </c>
      <c r="D124" s="163">
        <v>4086</v>
      </c>
      <c r="E124" s="163">
        <v>5751</v>
      </c>
      <c r="F124" s="163">
        <v>5123</v>
      </c>
      <c r="G124" s="163">
        <v>6285</v>
      </c>
      <c r="H124" s="164">
        <f t="shared" si="18"/>
        <v>0.22682022252586376</v>
      </c>
      <c r="I124" s="164">
        <f t="shared" si="19"/>
        <v>1.2196399878909251E-2</v>
      </c>
    </row>
    <row r="125" spans="2:9" x14ac:dyDescent="0.25">
      <c r="B125" s="162" t="s">
        <v>100</v>
      </c>
      <c r="C125" s="163">
        <v>2249</v>
      </c>
      <c r="D125" s="163">
        <v>5173</v>
      </c>
      <c r="E125" s="163">
        <v>6649</v>
      </c>
      <c r="F125" s="163">
        <v>7133</v>
      </c>
      <c r="G125" s="163">
        <v>7663</v>
      </c>
      <c r="H125" s="164">
        <f t="shared" si="18"/>
        <v>7.4302537501752308E-2</v>
      </c>
      <c r="I125" s="164">
        <f t="shared" si="19"/>
        <v>1.4870487235016961E-2</v>
      </c>
    </row>
    <row r="126" spans="2:9" x14ac:dyDescent="0.25">
      <c r="B126" s="158" t="s">
        <v>107</v>
      </c>
      <c r="C126" s="159">
        <v>3042</v>
      </c>
      <c r="D126" s="159">
        <v>8514</v>
      </c>
      <c r="E126" s="159">
        <v>11296</v>
      </c>
      <c r="F126" s="159">
        <v>11400</v>
      </c>
      <c r="G126" s="159">
        <v>12051</v>
      </c>
      <c r="H126" s="160">
        <f t="shared" si="18"/>
        <v>5.710526315789477E-2</v>
      </c>
      <c r="I126" s="160">
        <f t="shared" si="19"/>
        <v>2.3385650746338169E-2</v>
      </c>
    </row>
    <row r="127" spans="2:9" x14ac:dyDescent="0.25">
      <c r="B127" s="162" t="s">
        <v>110</v>
      </c>
      <c r="C127" s="163">
        <v>71</v>
      </c>
      <c r="D127" s="163">
        <v>959</v>
      </c>
      <c r="E127" s="163">
        <v>1329</v>
      </c>
      <c r="F127" s="163">
        <v>1691</v>
      </c>
      <c r="G127" s="163">
        <v>1360</v>
      </c>
      <c r="H127" s="164">
        <f t="shared" si="18"/>
        <v>-0.19574216439976344</v>
      </c>
      <c r="I127" s="164">
        <f t="shared" si="19"/>
        <v>2.6391573325881593E-3</v>
      </c>
    </row>
    <row r="128" spans="2:9" x14ac:dyDescent="0.25">
      <c r="B128" s="162" t="s">
        <v>113</v>
      </c>
      <c r="C128" s="163">
        <v>349</v>
      </c>
      <c r="D128" s="163">
        <v>981</v>
      </c>
      <c r="E128" s="163">
        <v>1715</v>
      </c>
      <c r="F128" s="163">
        <v>1730</v>
      </c>
      <c r="G128" s="163">
        <v>1927</v>
      </c>
      <c r="H128" s="164">
        <f t="shared" si="18"/>
        <v>0.11387283236994228</v>
      </c>
      <c r="I128" s="164">
        <f t="shared" si="19"/>
        <v>3.7394530734539584E-3</v>
      </c>
    </row>
    <row r="129" spans="2:9" x14ac:dyDescent="0.25">
      <c r="B129" s="162" t="s">
        <v>116</v>
      </c>
      <c r="C129" s="163">
        <v>357</v>
      </c>
      <c r="D129" s="163">
        <v>900</v>
      </c>
      <c r="E129" s="163">
        <v>900</v>
      </c>
      <c r="F129" s="163">
        <v>829</v>
      </c>
      <c r="G129" s="163">
        <v>1099</v>
      </c>
      <c r="H129" s="164">
        <f t="shared" si="18"/>
        <v>0.3256936067551266</v>
      </c>
      <c r="I129" s="164">
        <f t="shared" si="19"/>
        <v>2.1326719915546965E-3</v>
      </c>
    </row>
    <row r="130" spans="2:9" x14ac:dyDescent="0.25">
      <c r="B130" s="162" t="s">
        <v>123</v>
      </c>
      <c r="C130" s="163">
        <v>46</v>
      </c>
      <c r="D130" s="163">
        <v>285</v>
      </c>
      <c r="E130" s="163">
        <v>281</v>
      </c>
      <c r="F130" s="163">
        <v>342</v>
      </c>
      <c r="G130" s="163">
        <v>321</v>
      </c>
      <c r="H130" s="164">
        <f t="shared" si="18"/>
        <v>-6.1403508771929793E-2</v>
      </c>
      <c r="I130" s="164">
        <f t="shared" si="19"/>
        <v>6.2291875276529354E-4</v>
      </c>
    </row>
    <row r="131" spans="2:9" x14ac:dyDescent="0.25">
      <c r="B131" s="162" t="s">
        <v>119</v>
      </c>
      <c r="C131" s="163">
        <v>38</v>
      </c>
      <c r="D131" s="163">
        <v>185</v>
      </c>
      <c r="E131" s="163">
        <v>214</v>
      </c>
      <c r="F131" s="163">
        <v>205</v>
      </c>
      <c r="G131" s="163">
        <v>240</v>
      </c>
      <c r="H131" s="164">
        <f t="shared" si="18"/>
        <v>0.1707317073170731</v>
      </c>
      <c r="I131" s="164">
        <f t="shared" si="19"/>
        <v>4.6573364692732228E-4</v>
      </c>
    </row>
    <row r="132" spans="2:9" x14ac:dyDescent="0.25">
      <c r="B132" s="162" t="s">
        <v>128</v>
      </c>
      <c r="C132" s="163">
        <v>2</v>
      </c>
      <c r="D132" s="163">
        <v>112</v>
      </c>
      <c r="E132" s="163">
        <v>163</v>
      </c>
      <c r="F132" s="163">
        <v>252</v>
      </c>
      <c r="G132" s="163">
        <v>219</v>
      </c>
      <c r="H132" s="164">
        <f t="shared" si="18"/>
        <v>-0.13095238095238093</v>
      </c>
      <c r="I132" s="164">
        <f t="shared" si="19"/>
        <v>4.2498195282118155E-4</v>
      </c>
    </row>
    <row r="133" spans="2:9" x14ac:dyDescent="0.25">
      <c r="B133" s="162" t="s">
        <v>131</v>
      </c>
      <c r="C133" s="163">
        <v>10</v>
      </c>
      <c r="D133" s="163">
        <v>251</v>
      </c>
      <c r="E133" s="163">
        <v>320</v>
      </c>
      <c r="F133" s="163">
        <v>358</v>
      </c>
      <c r="G133" s="163">
        <v>374</v>
      </c>
      <c r="H133" s="164">
        <f t="shared" si="18"/>
        <v>4.4692737430167551E-2</v>
      </c>
      <c r="I133" s="164">
        <f t="shared" si="19"/>
        <v>7.2576826646174384E-4</v>
      </c>
    </row>
    <row r="134" spans="2:9" x14ac:dyDescent="0.25">
      <c r="B134" s="167" t="s">
        <v>145</v>
      </c>
      <c r="C134" s="168">
        <f>C126-SUM(C127:C133)</f>
        <v>2169</v>
      </c>
      <c r="D134" s="168">
        <f>D126-SUM(D127:D133)</f>
        <v>4841</v>
      </c>
      <c r="E134" s="168">
        <f>E126-SUM(E127:E133)</f>
        <v>6374</v>
      </c>
      <c r="F134" s="168">
        <f>F126-SUM(F127:F133)</f>
        <v>5993</v>
      </c>
      <c r="G134" s="168">
        <f>G126-SUM(G127:G133)</f>
        <v>6511</v>
      </c>
      <c r="H134" s="169">
        <f t="shared" si="18"/>
        <v>8.6434173202069031E-2</v>
      </c>
      <c r="I134" s="169">
        <f t="shared" si="19"/>
        <v>1.2634965729765813E-2</v>
      </c>
    </row>
    <row r="135" spans="2:9" x14ac:dyDescent="0.25">
      <c r="B135" s="154" t="s">
        <v>52</v>
      </c>
      <c r="C135" s="173"/>
      <c r="D135" s="173"/>
      <c r="E135" s="173"/>
      <c r="F135" s="173"/>
      <c r="G135" s="173"/>
      <c r="H135" s="174"/>
      <c r="I135" s="174"/>
    </row>
    <row r="136" spans="2:9" x14ac:dyDescent="0.25">
      <c r="B136" s="155" t="s">
        <v>68</v>
      </c>
      <c r="C136" s="175">
        <v>5615</v>
      </c>
      <c r="D136" s="175">
        <v>24664</v>
      </c>
      <c r="E136" s="175">
        <v>27666</v>
      </c>
      <c r="F136" s="175">
        <v>28464</v>
      </c>
      <c r="G136" s="175">
        <v>27960</v>
      </c>
      <c r="H136" s="176">
        <f t="shared" ref="H136:H148" si="20">IFERROR(G136/F136-1,"-")</f>
        <v>-1.7706576728499179E-2</v>
      </c>
      <c r="I136" s="176">
        <f t="shared" ref="I136:I148" si="21">G136/G$10</f>
        <v>5.4257969867033046E-2</v>
      </c>
    </row>
    <row r="137" spans="2:9" x14ac:dyDescent="0.25">
      <c r="B137" s="158" t="s">
        <v>97</v>
      </c>
      <c r="C137" s="159">
        <v>3054</v>
      </c>
      <c r="D137" s="159">
        <v>1452</v>
      </c>
      <c r="E137" s="159">
        <v>1303</v>
      </c>
      <c r="F137" s="159">
        <v>1373</v>
      </c>
      <c r="G137" s="159">
        <v>723</v>
      </c>
      <c r="H137" s="160">
        <f t="shared" si="20"/>
        <v>-0.47341587764020399</v>
      </c>
      <c r="I137" s="160">
        <f t="shared" si="21"/>
        <v>1.4030226113685583E-3</v>
      </c>
    </row>
    <row r="138" spans="2:9" x14ac:dyDescent="0.25">
      <c r="B138" s="162" t="s">
        <v>103</v>
      </c>
      <c r="C138" s="163">
        <v>2791</v>
      </c>
      <c r="D138" s="163">
        <v>881</v>
      </c>
      <c r="E138" s="163">
        <v>709</v>
      </c>
      <c r="F138" s="163">
        <v>880</v>
      </c>
      <c r="G138" s="163">
        <v>292</v>
      </c>
      <c r="H138" s="164">
        <f t="shared" si="20"/>
        <v>-0.66818181818181821</v>
      </c>
      <c r="I138" s="164">
        <f t="shared" si="21"/>
        <v>5.6664260376157547E-4</v>
      </c>
    </row>
    <row r="139" spans="2:9" x14ac:dyDescent="0.25">
      <c r="B139" s="162" t="s">
        <v>100</v>
      </c>
      <c r="C139" s="163">
        <v>263</v>
      </c>
      <c r="D139" s="163">
        <v>571</v>
      </c>
      <c r="E139" s="163">
        <v>594</v>
      </c>
      <c r="F139" s="163">
        <v>493</v>
      </c>
      <c r="G139" s="163">
        <v>431</v>
      </c>
      <c r="H139" s="164">
        <f t="shared" si="20"/>
        <v>-0.12576064908722107</v>
      </c>
      <c r="I139" s="164">
        <f t="shared" si="21"/>
        <v>8.3638000760698293E-4</v>
      </c>
    </row>
    <row r="140" spans="2:9" x14ac:dyDescent="0.25">
      <c r="B140" s="158" t="s">
        <v>107</v>
      </c>
      <c r="C140" s="159">
        <v>2561</v>
      </c>
      <c r="D140" s="159">
        <v>23212</v>
      </c>
      <c r="E140" s="159">
        <v>26363</v>
      </c>
      <c r="F140" s="159">
        <v>27091</v>
      </c>
      <c r="G140" s="159">
        <v>27237</v>
      </c>
      <c r="H140" s="160">
        <f t="shared" si="20"/>
        <v>5.3892436602562821E-3</v>
      </c>
      <c r="I140" s="160">
        <f t="shared" si="21"/>
        <v>5.2854947255664489E-2</v>
      </c>
    </row>
    <row r="141" spans="2:9" x14ac:dyDescent="0.25">
      <c r="B141" s="162" t="s">
        <v>110</v>
      </c>
      <c r="C141" s="163">
        <v>91</v>
      </c>
      <c r="D141" s="163">
        <v>8473</v>
      </c>
      <c r="E141" s="163">
        <v>10215</v>
      </c>
      <c r="F141" s="163">
        <v>11245</v>
      </c>
      <c r="G141" s="163">
        <v>11537</v>
      </c>
      <c r="H141" s="164">
        <f t="shared" si="20"/>
        <v>2.5967096487327757E-2</v>
      </c>
      <c r="I141" s="164">
        <f t="shared" si="21"/>
        <v>2.2388204519168821E-2</v>
      </c>
    </row>
    <row r="142" spans="2:9" x14ac:dyDescent="0.25">
      <c r="B142" s="162" t="s">
        <v>113</v>
      </c>
      <c r="C142" s="163">
        <v>216</v>
      </c>
      <c r="D142" s="163">
        <v>1541</v>
      </c>
      <c r="E142" s="163">
        <v>2262</v>
      </c>
      <c r="F142" s="163">
        <v>2490</v>
      </c>
      <c r="G142" s="163">
        <v>2167</v>
      </c>
      <c r="H142" s="164">
        <f t="shared" si="20"/>
        <v>-0.129718875502008</v>
      </c>
      <c r="I142" s="164">
        <f t="shared" si="21"/>
        <v>4.2051867203812803E-3</v>
      </c>
    </row>
    <row r="143" spans="2:9" x14ac:dyDescent="0.25">
      <c r="B143" s="162" t="s">
        <v>116</v>
      </c>
      <c r="C143" s="163">
        <v>1014</v>
      </c>
      <c r="D143" s="163">
        <v>3136</v>
      </c>
      <c r="E143" s="163">
        <v>2492</v>
      </c>
      <c r="F143" s="163">
        <v>2396</v>
      </c>
      <c r="G143" s="163">
        <v>2587</v>
      </c>
      <c r="H143" s="164">
        <f t="shared" si="20"/>
        <v>7.9716193656093504E-2</v>
      </c>
      <c r="I143" s="164">
        <f t="shared" si="21"/>
        <v>5.0202206025040949E-3</v>
      </c>
    </row>
    <row r="144" spans="2:9" x14ac:dyDescent="0.25">
      <c r="B144" s="162" t="s">
        <v>123</v>
      </c>
      <c r="C144" s="163">
        <v>43</v>
      </c>
      <c r="D144" s="163">
        <v>863</v>
      </c>
      <c r="E144" s="163">
        <v>893</v>
      </c>
      <c r="F144" s="163">
        <v>845</v>
      </c>
      <c r="G144" s="163">
        <v>751</v>
      </c>
      <c r="H144" s="164">
        <f t="shared" si="20"/>
        <v>-0.1112426035502958</v>
      </c>
      <c r="I144" s="164">
        <f t="shared" si="21"/>
        <v>1.4573582035100792E-3</v>
      </c>
    </row>
    <row r="145" spans="2:9" x14ac:dyDescent="0.25">
      <c r="B145" s="162" t="s">
        <v>119</v>
      </c>
      <c r="C145" s="163">
        <v>23</v>
      </c>
      <c r="D145" s="163">
        <v>455</v>
      </c>
      <c r="E145" s="163">
        <v>534</v>
      </c>
      <c r="F145" s="163">
        <v>558</v>
      </c>
      <c r="G145" s="163">
        <v>415</v>
      </c>
      <c r="H145" s="164">
        <f t="shared" si="20"/>
        <v>-0.25627240143369179</v>
      </c>
      <c r="I145" s="164">
        <f t="shared" si="21"/>
        <v>8.0533109781182803E-4</v>
      </c>
    </row>
    <row r="146" spans="2:9" x14ac:dyDescent="0.25">
      <c r="B146" s="162" t="s">
        <v>128</v>
      </c>
      <c r="C146" s="163">
        <v>5</v>
      </c>
      <c r="D146" s="163">
        <v>534</v>
      </c>
      <c r="E146" s="163">
        <v>869</v>
      </c>
      <c r="F146" s="163">
        <v>803</v>
      </c>
      <c r="G146" s="163">
        <v>681</v>
      </c>
      <c r="H146" s="164">
        <f t="shared" si="20"/>
        <v>-0.15193026151930267</v>
      </c>
      <c r="I146" s="164">
        <f t="shared" si="21"/>
        <v>1.3215192231562768E-3</v>
      </c>
    </row>
    <row r="147" spans="2:9" x14ac:dyDescent="0.25">
      <c r="B147" s="162" t="s">
        <v>131</v>
      </c>
      <c r="C147" s="163">
        <v>11</v>
      </c>
      <c r="D147" s="163">
        <v>221</v>
      </c>
      <c r="E147" s="163">
        <v>615</v>
      </c>
      <c r="F147" s="163">
        <v>523</v>
      </c>
      <c r="G147" s="163">
        <v>360</v>
      </c>
      <c r="H147" s="164">
        <f t="shared" si="20"/>
        <v>-0.31166347992351817</v>
      </c>
      <c r="I147" s="164">
        <f t="shared" si="21"/>
        <v>6.9860047039098339E-4</v>
      </c>
    </row>
    <row r="148" spans="2:9" x14ac:dyDescent="0.25">
      <c r="B148" s="167" t="s">
        <v>145</v>
      </c>
      <c r="C148" s="168">
        <f>C140-SUM(C141:C147)</f>
        <v>1158</v>
      </c>
      <c r="D148" s="168">
        <f>D140-SUM(D141:D147)</f>
        <v>7989</v>
      </c>
      <c r="E148" s="168">
        <f>E140-SUM(E141:E147)</f>
        <v>8483</v>
      </c>
      <c r="F148" s="168">
        <f>F140-SUM(F141:F147)</f>
        <v>8231</v>
      </c>
      <c r="G148" s="168">
        <f>G140-SUM(G141:G147)</f>
        <v>8739</v>
      </c>
      <c r="H148" s="169">
        <f t="shared" si="20"/>
        <v>6.1717895759932029E-2</v>
      </c>
      <c r="I148" s="169">
        <f t="shared" si="21"/>
        <v>1.6958526418741123E-2</v>
      </c>
    </row>
    <row r="149" spans="2:9" x14ac:dyDescent="0.25">
      <c r="B149" s="154" t="s">
        <v>53</v>
      </c>
      <c r="C149" s="173"/>
      <c r="D149" s="173"/>
      <c r="E149" s="173"/>
      <c r="F149" s="173"/>
      <c r="G149" s="173"/>
      <c r="H149" s="174"/>
      <c r="I149" s="174"/>
    </row>
    <row r="150" spans="2:9" x14ac:dyDescent="0.25">
      <c r="B150" s="155" t="s">
        <v>68</v>
      </c>
      <c r="C150" s="175">
        <v>2908</v>
      </c>
      <c r="D150" s="175">
        <v>9993</v>
      </c>
      <c r="E150" s="175">
        <v>11810</v>
      </c>
      <c r="F150" s="175">
        <v>13147</v>
      </c>
      <c r="G150" s="175">
        <v>12302</v>
      </c>
      <c r="H150" s="176">
        <f t="shared" ref="H150:H162" si="22">IFERROR(G150/F150-1,"-")</f>
        <v>-6.427321822469001E-2</v>
      </c>
      <c r="I150" s="176">
        <f t="shared" ref="I150:I162" si="23">G150/G$10</f>
        <v>2.387273051874966E-2</v>
      </c>
    </row>
    <row r="151" spans="2:9" x14ac:dyDescent="0.25">
      <c r="B151" s="158" t="s">
        <v>97</v>
      </c>
      <c r="C151" s="159">
        <v>1860</v>
      </c>
      <c r="D151" s="159">
        <v>4492</v>
      </c>
      <c r="E151" s="159">
        <v>4621</v>
      </c>
      <c r="F151" s="159">
        <v>4662</v>
      </c>
      <c r="G151" s="159">
        <v>3551</v>
      </c>
      <c r="H151" s="160">
        <f t="shared" si="22"/>
        <v>-0.23830973830973834</v>
      </c>
      <c r="I151" s="160">
        <f t="shared" si="23"/>
        <v>6.8909174176621721E-3</v>
      </c>
    </row>
    <row r="152" spans="2:9" x14ac:dyDescent="0.25">
      <c r="B152" s="162" t="s">
        <v>103</v>
      </c>
      <c r="C152" s="163">
        <v>1763</v>
      </c>
      <c r="D152" s="163">
        <v>3294</v>
      </c>
      <c r="E152" s="163">
        <v>3460</v>
      </c>
      <c r="F152" s="163">
        <v>3653</v>
      </c>
      <c r="G152" s="163">
        <v>2417</v>
      </c>
      <c r="H152" s="164">
        <f t="shared" si="22"/>
        <v>-0.33835203941965508</v>
      </c>
      <c r="I152" s="164">
        <f t="shared" si="23"/>
        <v>4.6903259359305748E-3</v>
      </c>
    </row>
    <row r="153" spans="2:9" x14ac:dyDescent="0.25">
      <c r="B153" s="162" t="s">
        <v>100</v>
      </c>
      <c r="C153" s="163">
        <v>97</v>
      </c>
      <c r="D153" s="163">
        <v>1198</v>
      </c>
      <c r="E153" s="163">
        <v>1161</v>
      </c>
      <c r="F153" s="163">
        <v>1009</v>
      </c>
      <c r="G153" s="163">
        <v>1134</v>
      </c>
      <c r="H153" s="164">
        <f t="shared" si="22"/>
        <v>0.12388503468780976</v>
      </c>
      <c r="I153" s="164">
        <f t="shared" si="23"/>
        <v>2.2005914817315978E-3</v>
      </c>
    </row>
    <row r="154" spans="2:9" x14ac:dyDescent="0.25">
      <c r="B154" s="158" t="s">
        <v>107</v>
      </c>
      <c r="C154" s="159">
        <v>1048</v>
      </c>
      <c r="D154" s="159">
        <v>5501</v>
      </c>
      <c r="E154" s="159">
        <v>7189</v>
      </c>
      <c r="F154" s="159">
        <v>8485</v>
      </c>
      <c r="G154" s="159">
        <v>8751</v>
      </c>
      <c r="H154" s="160">
        <f t="shared" si="22"/>
        <v>3.1349440188568112E-2</v>
      </c>
      <c r="I154" s="160">
        <f t="shared" si="23"/>
        <v>1.6981813101087487E-2</v>
      </c>
    </row>
    <row r="155" spans="2:9" x14ac:dyDescent="0.25">
      <c r="B155" s="162" t="s">
        <v>110</v>
      </c>
      <c r="C155" s="163">
        <v>36</v>
      </c>
      <c r="D155" s="163">
        <v>1819</v>
      </c>
      <c r="E155" s="163">
        <v>2165</v>
      </c>
      <c r="F155" s="163">
        <v>2430</v>
      </c>
      <c r="G155" s="163">
        <v>2129</v>
      </c>
      <c r="H155" s="164">
        <f t="shared" si="22"/>
        <v>-0.12386831275720167</v>
      </c>
      <c r="I155" s="164">
        <f t="shared" si="23"/>
        <v>4.131445559617788E-3</v>
      </c>
    </row>
    <row r="156" spans="2:9" x14ac:dyDescent="0.25">
      <c r="B156" s="162" t="s">
        <v>113</v>
      </c>
      <c r="C156" s="163">
        <v>221</v>
      </c>
      <c r="D156" s="163">
        <v>1389</v>
      </c>
      <c r="E156" s="163">
        <v>1799</v>
      </c>
      <c r="F156" s="163">
        <v>2017</v>
      </c>
      <c r="G156" s="163">
        <v>1729</v>
      </c>
      <c r="H156" s="164">
        <f t="shared" si="22"/>
        <v>-0.14278631631135352</v>
      </c>
      <c r="I156" s="164">
        <f t="shared" si="23"/>
        <v>3.3552228147389175E-3</v>
      </c>
    </row>
    <row r="157" spans="2:9" x14ac:dyDescent="0.25">
      <c r="B157" s="162" t="s">
        <v>116</v>
      </c>
      <c r="C157" s="163">
        <v>194</v>
      </c>
      <c r="D157" s="163">
        <v>575</v>
      </c>
      <c r="E157" s="163">
        <v>887</v>
      </c>
      <c r="F157" s="163">
        <v>1111</v>
      </c>
      <c r="G157" s="163">
        <v>1815</v>
      </c>
      <c r="H157" s="164">
        <f t="shared" si="22"/>
        <v>0.63366336633663356</v>
      </c>
      <c r="I157" s="164">
        <f t="shared" si="23"/>
        <v>3.5221107048878748E-3</v>
      </c>
    </row>
    <row r="158" spans="2:9" x14ac:dyDescent="0.25">
      <c r="B158" s="162" t="s">
        <v>123</v>
      </c>
      <c r="C158" s="163">
        <v>51</v>
      </c>
      <c r="D158" s="163">
        <v>182</v>
      </c>
      <c r="E158" s="163">
        <v>246</v>
      </c>
      <c r="F158" s="163">
        <v>423</v>
      </c>
      <c r="G158" s="163">
        <v>349</v>
      </c>
      <c r="H158" s="164">
        <f t="shared" si="22"/>
        <v>-0.17494089834515369</v>
      </c>
      <c r="I158" s="164">
        <f t="shared" si="23"/>
        <v>6.7725434490681444E-4</v>
      </c>
    </row>
    <row r="159" spans="2:9" x14ac:dyDescent="0.25">
      <c r="B159" s="162" t="s">
        <v>119</v>
      </c>
      <c r="C159" s="163">
        <v>37</v>
      </c>
      <c r="D159" s="163">
        <v>266</v>
      </c>
      <c r="E159" s="163">
        <v>379</v>
      </c>
      <c r="F159" s="163">
        <v>318</v>
      </c>
      <c r="G159" s="163">
        <v>376</v>
      </c>
      <c r="H159" s="164">
        <f t="shared" si="22"/>
        <v>0.1823899371069182</v>
      </c>
      <c r="I159" s="164">
        <f t="shared" si="23"/>
        <v>7.2964938018613818E-4</v>
      </c>
    </row>
    <row r="160" spans="2:9" x14ac:dyDescent="0.25">
      <c r="B160" s="162" t="s">
        <v>128</v>
      </c>
      <c r="C160" s="163">
        <v>4</v>
      </c>
      <c r="D160" s="163">
        <v>76</v>
      </c>
      <c r="E160" s="163">
        <v>131</v>
      </c>
      <c r="F160" s="163">
        <v>89</v>
      </c>
      <c r="G160" s="163">
        <v>105</v>
      </c>
      <c r="H160" s="164">
        <f t="shared" si="22"/>
        <v>0.1797752808988764</v>
      </c>
      <c r="I160" s="164">
        <f t="shared" si="23"/>
        <v>2.0375847053070349E-4</v>
      </c>
    </row>
    <row r="161" spans="2:9" x14ac:dyDescent="0.25">
      <c r="B161" s="162" t="s">
        <v>131</v>
      </c>
      <c r="C161" s="163">
        <v>9</v>
      </c>
      <c r="D161" s="163">
        <v>91</v>
      </c>
      <c r="E161" s="163">
        <v>152</v>
      </c>
      <c r="F161" s="163">
        <v>146</v>
      </c>
      <c r="G161" s="163">
        <v>112</v>
      </c>
      <c r="H161" s="164">
        <f t="shared" si="22"/>
        <v>-0.23287671232876717</v>
      </c>
      <c r="I161" s="164">
        <f t="shared" si="23"/>
        <v>2.1734236856608372E-4</v>
      </c>
    </row>
    <row r="162" spans="2:9" x14ac:dyDescent="0.25">
      <c r="B162" s="167" t="s">
        <v>145</v>
      </c>
      <c r="C162" s="168">
        <f>C154-SUM(C155:C161)</f>
        <v>496</v>
      </c>
      <c r="D162" s="168">
        <f>D154-SUM(D155:D161)</f>
        <v>1103</v>
      </c>
      <c r="E162" s="168">
        <f>E154-SUM(E155:E161)</f>
        <v>1430</v>
      </c>
      <c r="F162" s="168">
        <f>F154-SUM(F155:F161)</f>
        <v>1951</v>
      </c>
      <c r="G162" s="168">
        <f>G154-SUM(G155:G161)</f>
        <v>2136</v>
      </c>
      <c r="H162" s="169">
        <f t="shared" si="22"/>
        <v>9.4823167606355785E-2</v>
      </c>
      <c r="I162" s="169">
        <f t="shared" si="23"/>
        <v>4.1450294576531686E-3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A48B2-5BDB-4FFF-A29D-0520207A170D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68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O4" s="268" t="s">
        <v>266</v>
      </c>
      <c r="P4" s="268"/>
      <c r="Q4" s="268"/>
      <c r="R4" s="268"/>
      <c r="S4" s="268"/>
      <c r="T4" s="268"/>
      <c r="U4" s="268"/>
      <c r="V4" s="268"/>
      <c r="W4" s="268"/>
      <c r="X4" s="268"/>
    </row>
    <row r="5" spans="1:24" ht="6" customHeight="1" x14ac:dyDescent="0.25"/>
    <row r="6" spans="1:24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</row>
    <row r="7" spans="1:24" s="145" customFormat="1" ht="72" customHeight="1" x14ac:dyDescent="0.25">
      <c r="B7" s="146"/>
      <c r="C7" s="171" t="s">
        <v>267</v>
      </c>
      <c r="D7" s="171" t="s">
        <v>258</v>
      </c>
      <c r="E7" s="171" t="s">
        <v>259</v>
      </c>
      <c r="F7" s="171" t="s">
        <v>260</v>
      </c>
      <c r="G7" s="171" t="s">
        <v>261</v>
      </c>
      <c r="H7" s="171" t="s">
        <v>262</v>
      </c>
      <c r="I7" s="171" t="s">
        <v>263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258</v>
      </c>
      <c r="Q7" s="171" t="s">
        <v>259</v>
      </c>
      <c r="R7" s="171" t="s">
        <v>260</v>
      </c>
      <c r="S7" s="171" t="s">
        <v>261</v>
      </c>
      <c r="T7" s="171" t="s">
        <v>262</v>
      </c>
      <c r="U7" s="171" t="s">
        <v>263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47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68</v>
      </c>
      <c r="C9" s="175">
        <v>907682</v>
      </c>
      <c r="D9" s="175">
        <v>971769</v>
      </c>
      <c r="E9" s="175">
        <v>121129</v>
      </c>
      <c r="F9" s="175">
        <v>750050</v>
      </c>
      <c r="G9" s="175">
        <v>987530</v>
      </c>
      <c r="H9" s="175">
        <v>1041210</v>
      </c>
      <c r="I9" s="175">
        <v>1034846</v>
      </c>
      <c r="J9" s="176">
        <f>IFERROR(I9/H9-1,"-")</f>
        <v>-6.1121195532121142E-3</v>
      </c>
      <c r="K9" s="175">
        <f t="shared" ref="K9:K21" si="0">I9-H9</f>
        <v>-6364</v>
      </c>
      <c r="L9" s="176">
        <f t="shared" ref="L9:L21" si="1">I9/I$9</f>
        <v>1</v>
      </c>
      <c r="O9" s="155" t="s">
        <v>68</v>
      </c>
      <c r="P9" s="175">
        <v>25755</v>
      </c>
      <c r="Q9" s="175">
        <v>4027</v>
      </c>
      <c r="R9" s="175">
        <v>24471</v>
      </c>
      <c r="S9" s="175">
        <v>43145</v>
      </c>
      <c r="T9" s="175">
        <v>46632</v>
      </c>
      <c r="U9" s="175">
        <v>35887</v>
      </c>
      <c r="V9" s="176">
        <f>IFERROR(U9/T9-1,"-")</f>
        <v>-0.2304211700120089</v>
      </c>
      <c r="W9" s="175">
        <f>U9-T9</f>
        <v>-10745</v>
      </c>
      <c r="X9" s="176">
        <f t="shared" ref="X9:X21" si="2">U9/U$9</f>
        <v>1</v>
      </c>
    </row>
    <row r="10" spans="1:24" x14ac:dyDescent="0.25">
      <c r="A10" s="1" t="s">
        <v>96</v>
      </c>
      <c r="B10" s="158" t="s">
        <v>97</v>
      </c>
      <c r="C10" s="159">
        <v>112642</v>
      </c>
      <c r="D10" s="159">
        <v>135636</v>
      </c>
      <c r="E10" s="159">
        <v>49882</v>
      </c>
      <c r="F10" s="159">
        <v>110467</v>
      </c>
      <c r="G10" s="159">
        <v>132312</v>
      </c>
      <c r="H10" s="159">
        <v>124529</v>
      </c>
      <c r="I10" s="159">
        <v>123986</v>
      </c>
      <c r="J10" s="177">
        <f>IFERROR(I10/H10-1,"-")</f>
        <v>-4.3604301006191504E-3</v>
      </c>
      <c r="K10" s="158">
        <f t="shared" si="0"/>
        <v>-543</v>
      </c>
      <c r="L10" s="160">
        <f t="shared" si="1"/>
        <v>0.11981106367517486</v>
      </c>
      <c r="O10" s="158" t="s">
        <v>97</v>
      </c>
      <c r="P10" s="159">
        <v>6309</v>
      </c>
      <c r="Q10" s="159">
        <v>1675</v>
      </c>
      <c r="R10" s="159">
        <v>5063</v>
      </c>
      <c r="S10" s="159">
        <v>5977</v>
      </c>
      <c r="T10" s="159">
        <v>7389</v>
      </c>
      <c r="U10" s="159">
        <v>5000</v>
      </c>
      <c r="V10" s="177">
        <f>IFERROR(U10/T10-1,"-")</f>
        <v>-0.32331844633915274</v>
      </c>
      <c r="W10" s="158">
        <f t="shared" ref="W10:W20" si="3">U10-T10</f>
        <v>-2389</v>
      </c>
      <c r="X10" s="160">
        <f t="shared" si="2"/>
        <v>0.13932621840777998</v>
      </c>
    </row>
    <row r="11" spans="1:24" x14ac:dyDescent="0.25">
      <c r="A11" s="161" t="s">
        <v>103</v>
      </c>
      <c r="B11" s="162" t="s">
        <v>103</v>
      </c>
      <c r="C11" s="163">
        <v>37383</v>
      </c>
      <c r="D11" s="163">
        <v>46865</v>
      </c>
      <c r="E11" s="163">
        <v>35921</v>
      </c>
      <c r="F11" s="163">
        <v>44452</v>
      </c>
      <c r="G11" s="163">
        <v>49364</v>
      </c>
      <c r="H11" s="163">
        <v>43443</v>
      </c>
      <c r="I11" s="163">
        <v>39457</v>
      </c>
      <c r="J11" s="178">
        <f>IFERROR(I11/H11-1,"-")</f>
        <v>-9.1752411205487605E-2</v>
      </c>
      <c r="K11" s="162">
        <f t="shared" si="0"/>
        <v>-3986</v>
      </c>
      <c r="L11" s="164">
        <f t="shared" si="1"/>
        <v>3.8128378522021632E-2</v>
      </c>
      <c r="O11" s="162" t="s">
        <v>103</v>
      </c>
      <c r="P11" s="163">
        <v>2475</v>
      </c>
      <c r="Q11" s="163">
        <v>1645</v>
      </c>
      <c r="R11" s="163">
        <v>3111</v>
      </c>
      <c r="S11" s="163">
        <v>4851</v>
      </c>
      <c r="T11" s="163">
        <v>4261</v>
      </c>
      <c r="U11" s="163">
        <v>1245</v>
      </c>
      <c r="V11" s="178">
        <f>IFERROR(U11/T11-1,"-")</f>
        <v>-0.7078150668857075</v>
      </c>
      <c r="W11" s="162">
        <f t="shared" si="3"/>
        <v>-3016</v>
      </c>
      <c r="X11" s="164">
        <f t="shared" si="2"/>
        <v>3.4692228383537214E-2</v>
      </c>
    </row>
    <row r="12" spans="1:24" x14ac:dyDescent="0.25">
      <c r="A12" s="161" t="s">
        <v>100</v>
      </c>
      <c r="B12" s="162" t="s">
        <v>100</v>
      </c>
      <c r="C12" s="163">
        <v>75259</v>
      </c>
      <c r="D12" s="163">
        <v>88771</v>
      </c>
      <c r="E12" s="163">
        <v>13961</v>
      </c>
      <c r="F12" s="163">
        <v>66015</v>
      </c>
      <c r="G12" s="163">
        <v>82948</v>
      </c>
      <c r="H12" s="163">
        <v>81086</v>
      </c>
      <c r="I12" s="163">
        <v>84529</v>
      </c>
      <c r="J12" s="178">
        <f>IFERROR(I12/H12-1,"-")</f>
        <v>4.2461090693831194E-2</v>
      </c>
      <c r="K12" s="162">
        <f t="shared" si="0"/>
        <v>3443</v>
      </c>
      <c r="L12" s="164">
        <f t="shared" si="1"/>
        <v>8.1682685153153217E-2</v>
      </c>
      <c r="O12" s="162" t="s">
        <v>100</v>
      </c>
      <c r="P12" s="163">
        <v>3834</v>
      </c>
      <c r="Q12" s="163">
        <v>30</v>
      </c>
      <c r="R12" s="163">
        <v>1952</v>
      </c>
      <c r="S12" s="163">
        <v>1126</v>
      </c>
      <c r="T12" s="163">
        <v>3128</v>
      </c>
      <c r="U12" s="163">
        <v>3755</v>
      </c>
      <c r="V12" s="178">
        <f>IFERROR(U12/T12-1,"-")</f>
        <v>0.20044757033248084</v>
      </c>
      <c r="W12" s="162">
        <f t="shared" si="3"/>
        <v>627</v>
      </c>
      <c r="X12" s="164">
        <f t="shared" si="2"/>
        <v>0.10463399002424276</v>
      </c>
    </row>
    <row r="13" spans="1:24" x14ac:dyDescent="0.25">
      <c r="A13" s="1"/>
      <c r="B13" s="158" t="s">
        <v>107</v>
      </c>
      <c r="C13" s="159">
        <v>795040</v>
      </c>
      <c r="D13" s="159">
        <v>836133</v>
      </c>
      <c r="E13" s="159">
        <v>71247</v>
      </c>
      <c r="F13" s="159">
        <v>639583</v>
      </c>
      <c r="G13" s="159">
        <v>855218</v>
      </c>
      <c r="H13" s="159">
        <v>916681</v>
      </c>
      <c r="I13" s="159">
        <v>910860</v>
      </c>
      <c r="J13" s="177">
        <f>IFERROR(I13/H13-1,"-")</f>
        <v>-6.3500825259823479E-3</v>
      </c>
      <c r="K13" s="158">
        <f t="shared" si="0"/>
        <v>-5821</v>
      </c>
      <c r="L13" s="160">
        <f t="shared" si="1"/>
        <v>0.88018893632482509</v>
      </c>
      <c r="O13" s="158" t="s">
        <v>107</v>
      </c>
      <c r="P13" s="159">
        <v>19446</v>
      </c>
      <c r="Q13" s="159">
        <v>2352</v>
      </c>
      <c r="R13" s="159">
        <v>19408</v>
      </c>
      <c r="S13" s="159">
        <v>37168</v>
      </c>
      <c r="T13" s="159">
        <v>39243</v>
      </c>
      <c r="U13" s="159">
        <v>30887</v>
      </c>
      <c r="V13" s="177">
        <f>IFERROR(U13/T13-1,"-")</f>
        <v>-0.21292969446780319</v>
      </c>
      <c r="W13" s="158">
        <f t="shared" si="3"/>
        <v>-8356</v>
      </c>
      <c r="X13" s="160">
        <f t="shared" si="2"/>
        <v>0.86067378159222008</v>
      </c>
    </row>
    <row r="14" spans="1:24" s="56" customFormat="1" x14ac:dyDescent="0.25">
      <c r="B14" s="162" t="s">
        <v>110</v>
      </c>
      <c r="C14" s="163">
        <v>316726</v>
      </c>
      <c r="D14" s="163">
        <v>336306</v>
      </c>
      <c r="E14" s="163">
        <v>6199</v>
      </c>
      <c r="F14" s="163">
        <v>229896</v>
      </c>
      <c r="G14" s="163">
        <v>333768</v>
      </c>
      <c r="H14" s="163">
        <v>364721</v>
      </c>
      <c r="I14" s="163">
        <v>370475</v>
      </c>
      <c r="J14" s="178">
        <f t="shared" ref="J14:J21" si="4">IFERROR(I14/H14-1,"-")</f>
        <v>1.577644281519297E-2</v>
      </c>
      <c r="K14" s="162">
        <f t="shared" si="0"/>
        <v>5754</v>
      </c>
      <c r="L14" s="164">
        <f t="shared" si="1"/>
        <v>0.3580001275552111</v>
      </c>
      <c r="O14" s="162" t="s">
        <v>110</v>
      </c>
      <c r="P14" s="163">
        <v>7563</v>
      </c>
      <c r="Q14" s="163">
        <v>14</v>
      </c>
      <c r="R14" s="163">
        <v>5578</v>
      </c>
      <c r="S14" s="163">
        <v>11918</v>
      </c>
      <c r="T14" s="163">
        <v>14850</v>
      </c>
      <c r="U14" s="163">
        <v>13512</v>
      </c>
      <c r="V14" s="178">
        <f t="shared" ref="V14:V21" si="5">IFERROR(U14/T14-1,"-")</f>
        <v>-9.0101010101010126E-2</v>
      </c>
      <c r="W14" s="162">
        <f t="shared" si="3"/>
        <v>-1338</v>
      </c>
      <c r="X14" s="164">
        <f t="shared" si="2"/>
        <v>0.37651517262518458</v>
      </c>
    </row>
    <row r="15" spans="1:24" s="56" customFormat="1" x14ac:dyDescent="0.25">
      <c r="B15" s="162" t="s">
        <v>113</v>
      </c>
      <c r="C15" s="163">
        <v>113055</v>
      </c>
      <c r="D15" s="163">
        <v>104761</v>
      </c>
      <c r="E15" s="163">
        <v>10604</v>
      </c>
      <c r="F15" s="163">
        <v>70544</v>
      </c>
      <c r="G15" s="163">
        <v>97806</v>
      </c>
      <c r="H15" s="163">
        <v>106404</v>
      </c>
      <c r="I15" s="163">
        <v>101268</v>
      </c>
      <c r="J15" s="178">
        <f t="shared" si="4"/>
        <v>-4.8268862072854413E-2</v>
      </c>
      <c r="K15" s="162">
        <f t="shared" si="0"/>
        <v>-5136</v>
      </c>
      <c r="L15" s="164">
        <f t="shared" si="1"/>
        <v>9.7858038780649484E-2</v>
      </c>
      <c r="O15" s="162" t="s">
        <v>113</v>
      </c>
      <c r="P15" s="163">
        <v>2019</v>
      </c>
      <c r="Q15" s="163">
        <v>586</v>
      </c>
      <c r="R15" s="163">
        <v>1836</v>
      </c>
      <c r="S15" s="163">
        <v>2177</v>
      </c>
      <c r="T15" s="163">
        <v>3019</v>
      </c>
      <c r="U15" s="163">
        <v>2469</v>
      </c>
      <c r="V15" s="178">
        <f t="shared" si="5"/>
        <v>-0.18217952964557804</v>
      </c>
      <c r="W15" s="162">
        <f t="shared" si="3"/>
        <v>-550</v>
      </c>
      <c r="X15" s="164">
        <f t="shared" si="2"/>
        <v>6.8799286649761746E-2</v>
      </c>
    </row>
    <row r="16" spans="1:24" x14ac:dyDescent="0.25">
      <c r="A16" s="1"/>
      <c r="B16" s="162" t="s">
        <v>116</v>
      </c>
      <c r="C16" s="163">
        <v>34141</v>
      </c>
      <c r="D16" s="163">
        <v>36678</v>
      </c>
      <c r="E16" s="163">
        <v>14612</v>
      </c>
      <c r="F16" s="163">
        <v>34517</v>
      </c>
      <c r="G16" s="163">
        <v>45856</v>
      </c>
      <c r="H16" s="163">
        <v>47377</v>
      </c>
      <c r="I16" s="163">
        <v>44810</v>
      </c>
      <c r="J16" s="178">
        <f t="shared" si="4"/>
        <v>-5.41824091858919E-2</v>
      </c>
      <c r="K16" s="162">
        <f t="shared" si="0"/>
        <v>-2567</v>
      </c>
      <c r="L16" s="164">
        <f t="shared" si="1"/>
        <v>4.3301128863618352E-2</v>
      </c>
      <c r="O16" s="162" t="s">
        <v>116</v>
      </c>
      <c r="P16" s="163">
        <v>2668</v>
      </c>
      <c r="Q16" s="163">
        <v>247</v>
      </c>
      <c r="R16" s="163">
        <v>2209</v>
      </c>
      <c r="S16" s="163">
        <v>5655</v>
      </c>
      <c r="T16" s="163">
        <v>3781</v>
      </c>
      <c r="U16" s="163">
        <v>1849</v>
      </c>
      <c r="V16" s="178">
        <f t="shared" si="5"/>
        <v>-0.51097593229304417</v>
      </c>
      <c r="W16" s="162">
        <f t="shared" si="3"/>
        <v>-1932</v>
      </c>
      <c r="X16" s="164">
        <f t="shared" si="2"/>
        <v>5.1522835567197035E-2</v>
      </c>
    </row>
    <row r="17" spans="1:24" x14ac:dyDescent="0.25">
      <c r="A17" s="1"/>
      <c r="B17" s="162" t="s">
        <v>123</v>
      </c>
      <c r="C17" s="163">
        <v>25752</v>
      </c>
      <c r="D17" s="163">
        <v>27234</v>
      </c>
      <c r="E17" s="163">
        <v>1226</v>
      </c>
      <c r="F17" s="163">
        <v>34917</v>
      </c>
      <c r="G17" s="163">
        <v>31098</v>
      </c>
      <c r="H17" s="163">
        <v>35006</v>
      </c>
      <c r="I17" s="163">
        <v>33246</v>
      </c>
      <c r="J17" s="178">
        <f t="shared" si="4"/>
        <v>-5.0277095355081958E-2</v>
      </c>
      <c r="K17" s="162">
        <f t="shared" si="0"/>
        <v>-1760</v>
      </c>
      <c r="L17" s="164">
        <f t="shared" si="1"/>
        <v>3.212651930818692E-2</v>
      </c>
      <c r="O17" s="162" t="s">
        <v>123</v>
      </c>
      <c r="P17" s="163">
        <v>196</v>
      </c>
      <c r="Q17" s="163">
        <v>23</v>
      </c>
      <c r="R17" s="163">
        <v>1508</v>
      </c>
      <c r="S17" s="163">
        <v>859</v>
      </c>
      <c r="T17" s="163">
        <v>1729</v>
      </c>
      <c r="U17" s="163">
        <v>1298</v>
      </c>
      <c r="V17" s="178">
        <f t="shared" si="5"/>
        <v>-0.24927703875072293</v>
      </c>
      <c r="W17" s="162">
        <f t="shared" si="3"/>
        <v>-431</v>
      </c>
      <c r="X17" s="164">
        <f t="shared" si="2"/>
        <v>3.6169086298659683E-2</v>
      </c>
    </row>
    <row r="18" spans="1:24" x14ac:dyDescent="0.25">
      <c r="A18" s="1"/>
      <c r="B18" s="162" t="s">
        <v>119</v>
      </c>
      <c r="C18" s="163">
        <v>27736</v>
      </c>
      <c r="D18" s="163">
        <v>31311</v>
      </c>
      <c r="E18" s="163">
        <v>3011</v>
      </c>
      <c r="F18" s="163">
        <v>32144</v>
      </c>
      <c r="G18" s="163">
        <v>32399</v>
      </c>
      <c r="H18" s="163">
        <v>33847</v>
      </c>
      <c r="I18" s="163">
        <v>30765</v>
      </c>
      <c r="J18" s="178">
        <f t="shared" si="4"/>
        <v>-9.105681448872871E-2</v>
      </c>
      <c r="K18" s="162">
        <f t="shared" si="0"/>
        <v>-3082</v>
      </c>
      <c r="L18" s="164">
        <f t="shared" si="1"/>
        <v>2.9729061135666562E-2</v>
      </c>
      <c r="O18" s="162" t="s">
        <v>119</v>
      </c>
      <c r="P18" s="163">
        <v>452</v>
      </c>
      <c r="Q18" s="163">
        <v>520</v>
      </c>
      <c r="R18" s="163">
        <v>455</v>
      </c>
      <c r="S18" s="163">
        <v>691</v>
      </c>
      <c r="T18" s="163">
        <v>894</v>
      </c>
      <c r="U18" s="163">
        <v>704</v>
      </c>
      <c r="V18" s="178">
        <f t="shared" si="5"/>
        <v>-0.21252796420581654</v>
      </c>
      <c r="W18" s="162">
        <f t="shared" si="3"/>
        <v>-190</v>
      </c>
      <c r="X18" s="164">
        <f t="shared" si="2"/>
        <v>1.9617131551815419E-2</v>
      </c>
    </row>
    <row r="19" spans="1:24" x14ac:dyDescent="0.25">
      <c r="A19" s="1"/>
      <c r="B19" s="162" t="s">
        <v>128</v>
      </c>
      <c r="C19" s="163">
        <v>28289</v>
      </c>
      <c r="D19" s="163">
        <v>28558</v>
      </c>
      <c r="E19" s="163">
        <v>288</v>
      </c>
      <c r="F19" s="163">
        <v>20780</v>
      </c>
      <c r="G19" s="163">
        <v>28939</v>
      </c>
      <c r="H19" s="163">
        <v>25464</v>
      </c>
      <c r="I19" s="163">
        <v>22977</v>
      </c>
      <c r="J19" s="178">
        <f t="shared" si="4"/>
        <v>-9.7667295004712495E-2</v>
      </c>
      <c r="K19" s="162">
        <f t="shared" si="0"/>
        <v>-2487</v>
      </c>
      <c r="L19" s="164">
        <f t="shared" si="1"/>
        <v>2.220330367996784E-2</v>
      </c>
      <c r="O19" s="162" t="s">
        <v>128</v>
      </c>
      <c r="P19" s="163">
        <v>767</v>
      </c>
      <c r="Q19" s="163">
        <v>0</v>
      </c>
      <c r="R19" s="163">
        <v>1001</v>
      </c>
      <c r="S19" s="163">
        <v>2611</v>
      </c>
      <c r="T19" s="163">
        <v>1348</v>
      </c>
      <c r="U19" s="163">
        <v>945</v>
      </c>
      <c r="V19" s="178">
        <f t="shared" si="5"/>
        <v>-0.29896142433234418</v>
      </c>
      <c r="W19" s="162">
        <f t="shared" si="3"/>
        <v>-403</v>
      </c>
      <c r="X19" s="164">
        <f t="shared" si="2"/>
        <v>2.6332655279070416E-2</v>
      </c>
    </row>
    <row r="20" spans="1:24" x14ac:dyDescent="0.25">
      <c r="A20" s="161" t="s">
        <v>144</v>
      </c>
      <c r="B20" s="162" t="s">
        <v>131</v>
      </c>
      <c r="C20" s="163">
        <v>39053</v>
      </c>
      <c r="D20" s="163">
        <v>43467</v>
      </c>
      <c r="E20" s="163">
        <v>1640</v>
      </c>
      <c r="F20" s="163">
        <v>16826</v>
      </c>
      <c r="G20" s="163">
        <v>26940</v>
      </c>
      <c r="H20" s="163">
        <v>29931</v>
      </c>
      <c r="I20" s="163">
        <v>24136</v>
      </c>
      <c r="J20" s="178">
        <f t="shared" si="4"/>
        <v>-0.19361197420734355</v>
      </c>
      <c r="K20" s="162">
        <f t="shared" si="0"/>
        <v>-5795</v>
      </c>
      <c r="L20" s="164">
        <f t="shared" si="1"/>
        <v>2.3323277086638977E-2</v>
      </c>
      <c r="O20" s="162" t="s">
        <v>131</v>
      </c>
      <c r="P20" s="163">
        <v>796</v>
      </c>
      <c r="Q20" s="163">
        <v>0</v>
      </c>
      <c r="R20" s="163">
        <v>363</v>
      </c>
      <c r="S20" s="163">
        <v>603</v>
      </c>
      <c r="T20" s="163">
        <v>1085</v>
      </c>
      <c r="U20" s="163">
        <v>1381</v>
      </c>
      <c r="V20" s="178">
        <f t="shared" si="5"/>
        <v>0.27281105990783416</v>
      </c>
      <c r="W20" s="162">
        <f t="shared" si="3"/>
        <v>296</v>
      </c>
      <c r="X20" s="164">
        <f t="shared" si="2"/>
        <v>3.8481901524228826E-2</v>
      </c>
    </row>
    <row r="21" spans="1:24" x14ac:dyDescent="0.25">
      <c r="A21" s="166" t="s">
        <v>145</v>
      </c>
      <c r="B21" s="167" t="s">
        <v>145</v>
      </c>
      <c r="C21" s="168">
        <f t="shared" ref="C21" si="6">C13-SUM(C14:C20)</f>
        <v>210288</v>
      </c>
      <c r="D21" s="168">
        <f t="shared" ref="D21:I21" si="7">D13-SUM(D14:D20)</f>
        <v>227818</v>
      </c>
      <c r="E21" s="168">
        <f t="shared" si="7"/>
        <v>33667</v>
      </c>
      <c r="F21" s="168">
        <f t="shared" si="7"/>
        <v>199959</v>
      </c>
      <c r="G21" s="168">
        <f t="shared" si="7"/>
        <v>258412</v>
      </c>
      <c r="H21" s="168">
        <f t="shared" si="7"/>
        <v>273931</v>
      </c>
      <c r="I21" s="168">
        <f t="shared" si="7"/>
        <v>283183</v>
      </c>
      <c r="J21" s="179">
        <f t="shared" si="4"/>
        <v>3.3774928722926534E-2</v>
      </c>
      <c r="K21" s="167">
        <f t="shared" si="0"/>
        <v>9252</v>
      </c>
      <c r="L21" s="169">
        <f t="shared" si="1"/>
        <v>0.27364747991488586</v>
      </c>
      <c r="O21" s="167" t="s">
        <v>145</v>
      </c>
      <c r="P21" s="168">
        <f t="shared" ref="P21:U21" si="8">P13-SUM(P14:P20)</f>
        <v>4985</v>
      </c>
      <c r="Q21" s="168">
        <f t="shared" si="8"/>
        <v>962</v>
      </c>
      <c r="R21" s="168">
        <f t="shared" si="8"/>
        <v>6458</v>
      </c>
      <c r="S21" s="168">
        <f t="shared" si="8"/>
        <v>12654</v>
      </c>
      <c r="T21" s="168">
        <f t="shared" si="8"/>
        <v>12537</v>
      </c>
      <c r="U21" s="168">
        <f t="shared" si="8"/>
        <v>8729</v>
      </c>
      <c r="V21" s="179">
        <f t="shared" si="5"/>
        <v>-0.30374092685650478</v>
      </c>
      <c r="W21" s="167">
        <f>U21-T21</f>
        <v>-3808</v>
      </c>
      <c r="X21" s="169">
        <f t="shared" si="2"/>
        <v>0.24323571209630229</v>
      </c>
    </row>
    <row r="22" spans="1:24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68</v>
      </c>
      <c r="C23" s="175">
        <v>325977</v>
      </c>
      <c r="D23" s="175">
        <v>356649</v>
      </c>
      <c r="E23" s="175">
        <v>42100</v>
      </c>
      <c r="F23" s="175">
        <v>281286</v>
      </c>
      <c r="G23" s="175">
        <v>353943</v>
      </c>
      <c r="H23" s="175">
        <v>376573</v>
      </c>
      <c r="I23" s="175">
        <v>361031</v>
      </c>
      <c r="J23" s="176">
        <f>IFERROR(I23/H23-1,"-")</f>
        <v>-4.127221016907745E-2</v>
      </c>
      <c r="K23" s="175">
        <f>I23-H23</f>
        <v>-15542</v>
      </c>
      <c r="L23" s="176">
        <f t="shared" ref="L23:L35" si="9">I23/I$9</f>
        <v>0.34887413199645162</v>
      </c>
    </row>
    <row r="24" spans="1:24" x14ac:dyDescent="0.25">
      <c r="A24" s="1" t="s">
        <v>96</v>
      </c>
      <c r="B24" s="158" t="s">
        <v>97</v>
      </c>
      <c r="C24" s="159">
        <v>18180</v>
      </c>
      <c r="D24" s="159">
        <v>20781</v>
      </c>
      <c r="E24" s="159">
        <v>15966</v>
      </c>
      <c r="F24" s="159">
        <v>21567</v>
      </c>
      <c r="G24" s="159">
        <v>18475</v>
      </c>
      <c r="H24" s="159">
        <v>18110</v>
      </c>
      <c r="I24" s="159">
        <v>14966</v>
      </c>
      <c r="J24" s="177">
        <f>IFERROR(I24/H24-1,"-")</f>
        <v>-0.17360574268360018</v>
      </c>
      <c r="K24" s="158">
        <f t="shared" ref="K24:K34" si="10">I24-H24</f>
        <v>-3144</v>
      </c>
      <c r="L24" s="160">
        <f t="shared" si="9"/>
        <v>1.4462055223675793E-2</v>
      </c>
    </row>
    <row r="25" spans="1:24" x14ac:dyDescent="0.25">
      <c r="A25" s="161" t="s">
        <v>103</v>
      </c>
      <c r="B25" s="162" t="s">
        <v>103</v>
      </c>
      <c r="C25" s="163">
        <v>7366</v>
      </c>
      <c r="D25" s="163">
        <v>9198</v>
      </c>
      <c r="E25" s="163">
        <v>11337</v>
      </c>
      <c r="F25" s="163">
        <v>9274</v>
      </c>
      <c r="G25" s="163">
        <v>7140</v>
      </c>
      <c r="H25" s="163">
        <v>5925</v>
      </c>
      <c r="I25" s="163">
        <v>5258</v>
      </c>
      <c r="J25" s="178">
        <f>IFERROR(I25/H25-1,"-")</f>
        <v>-0.11257383966244727</v>
      </c>
      <c r="K25" s="162">
        <f t="shared" si="10"/>
        <v>-667</v>
      </c>
      <c r="L25" s="164">
        <f t="shared" si="9"/>
        <v>5.0809492426892502E-3</v>
      </c>
    </row>
    <row r="26" spans="1:24" x14ac:dyDescent="0.25">
      <c r="A26" s="161" t="s">
        <v>100</v>
      </c>
      <c r="B26" s="162" t="s">
        <v>100</v>
      </c>
      <c r="C26" s="163">
        <v>10814</v>
      </c>
      <c r="D26" s="163">
        <v>11583</v>
      </c>
      <c r="E26" s="163">
        <v>4629</v>
      </c>
      <c r="F26" s="163">
        <v>12293</v>
      </c>
      <c r="G26" s="163">
        <v>11335</v>
      </c>
      <c r="H26" s="163">
        <v>12185</v>
      </c>
      <c r="I26" s="163">
        <v>9708</v>
      </c>
      <c r="J26" s="178">
        <f>IFERROR(I26/H26-1,"-")</f>
        <v>-0.20328272466146902</v>
      </c>
      <c r="K26" s="162">
        <f t="shared" si="10"/>
        <v>-2477</v>
      </c>
      <c r="L26" s="164">
        <f t="shared" si="9"/>
        <v>9.3811059809865427E-3</v>
      </c>
    </row>
    <row r="27" spans="1:24" x14ac:dyDescent="0.25">
      <c r="A27" s="1"/>
      <c r="B27" s="158" t="s">
        <v>107</v>
      </c>
      <c r="C27" s="159">
        <v>307797</v>
      </c>
      <c r="D27" s="159">
        <v>335868</v>
      </c>
      <c r="E27" s="159">
        <v>26134</v>
      </c>
      <c r="F27" s="159">
        <v>259719</v>
      </c>
      <c r="G27" s="159">
        <v>335468</v>
      </c>
      <c r="H27" s="159">
        <v>358463</v>
      </c>
      <c r="I27" s="159">
        <v>346065</v>
      </c>
      <c r="J27" s="177">
        <f>IFERROR(I27/H27-1,"-")</f>
        <v>-3.4586554260830238E-2</v>
      </c>
      <c r="K27" s="158">
        <f t="shared" si="10"/>
        <v>-12398</v>
      </c>
      <c r="L27" s="160">
        <f t="shared" si="9"/>
        <v>0.33441207677277585</v>
      </c>
    </row>
    <row r="28" spans="1:24" s="56" customFormat="1" x14ac:dyDescent="0.25">
      <c r="B28" s="162" t="s">
        <v>110</v>
      </c>
      <c r="C28" s="163">
        <v>140683</v>
      </c>
      <c r="D28" s="163">
        <v>152067</v>
      </c>
      <c r="E28" s="163">
        <v>2119</v>
      </c>
      <c r="F28" s="163">
        <v>109041</v>
      </c>
      <c r="G28" s="163">
        <v>151391</v>
      </c>
      <c r="H28" s="163">
        <v>164340</v>
      </c>
      <c r="I28" s="163">
        <v>164681</v>
      </c>
      <c r="J28" s="178">
        <f t="shared" ref="J28:J35" si="11">IFERROR(I28/H28-1,"-")</f>
        <v>2.0749665327979283E-3</v>
      </c>
      <c r="K28" s="162">
        <f t="shared" si="10"/>
        <v>341</v>
      </c>
      <c r="L28" s="164">
        <f t="shared" si="9"/>
        <v>0.15913575546506437</v>
      </c>
    </row>
    <row r="29" spans="1:24" s="56" customFormat="1" x14ac:dyDescent="0.25">
      <c r="B29" s="162" t="s">
        <v>113</v>
      </c>
      <c r="C29" s="163">
        <v>39469</v>
      </c>
      <c r="D29" s="163">
        <v>39044</v>
      </c>
      <c r="E29" s="163">
        <v>3927</v>
      </c>
      <c r="F29" s="163">
        <v>27137</v>
      </c>
      <c r="G29" s="163">
        <v>35252</v>
      </c>
      <c r="H29" s="163">
        <v>37075</v>
      </c>
      <c r="I29" s="163">
        <v>34553</v>
      </c>
      <c r="J29" s="178">
        <f t="shared" si="11"/>
        <v>-6.8024275118004018E-2</v>
      </c>
      <c r="K29" s="162">
        <f t="shared" si="10"/>
        <v>-2522</v>
      </c>
      <c r="L29" s="164">
        <f t="shared" si="9"/>
        <v>3.3389509163682322E-2</v>
      </c>
    </row>
    <row r="30" spans="1:24" x14ac:dyDescent="0.25">
      <c r="A30" s="1"/>
      <c r="B30" s="162" t="s">
        <v>116</v>
      </c>
      <c r="C30" s="163">
        <v>11583</v>
      </c>
      <c r="D30" s="163">
        <v>12970</v>
      </c>
      <c r="E30" s="163">
        <v>6029</v>
      </c>
      <c r="F30" s="163">
        <v>11680</v>
      </c>
      <c r="G30" s="163">
        <v>13943</v>
      </c>
      <c r="H30" s="163">
        <v>15241</v>
      </c>
      <c r="I30" s="163">
        <v>11548</v>
      </c>
      <c r="J30" s="178">
        <f t="shared" si="11"/>
        <v>-0.24230693524046976</v>
      </c>
      <c r="K30" s="162">
        <f t="shared" si="10"/>
        <v>-3693</v>
      </c>
      <c r="L30" s="164">
        <f t="shared" si="9"/>
        <v>1.1159148317720705E-2</v>
      </c>
    </row>
    <row r="31" spans="1:24" x14ac:dyDescent="0.25">
      <c r="A31" s="1"/>
      <c r="B31" s="162" t="s">
        <v>123</v>
      </c>
      <c r="C31" s="163">
        <v>10942</v>
      </c>
      <c r="D31" s="163">
        <v>12288</v>
      </c>
      <c r="E31" s="163">
        <v>396</v>
      </c>
      <c r="F31" s="163">
        <v>15381</v>
      </c>
      <c r="G31" s="163">
        <v>13018</v>
      </c>
      <c r="H31" s="163">
        <v>13712</v>
      </c>
      <c r="I31" s="163">
        <v>12598</v>
      </c>
      <c r="J31" s="178">
        <f t="shared" si="11"/>
        <v>-8.1242707117852975E-2</v>
      </c>
      <c r="K31" s="162">
        <f t="shared" si="10"/>
        <v>-1114</v>
      </c>
      <c r="L31" s="164">
        <f t="shared" si="9"/>
        <v>1.2173792042487482E-2</v>
      </c>
    </row>
    <row r="32" spans="1:24" x14ac:dyDescent="0.25">
      <c r="A32" s="1"/>
      <c r="B32" s="162" t="s">
        <v>119</v>
      </c>
      <c r="C32" s="163">
        <v>14833</v>
      </c>
      <c r="D32" s="163">
        <v>17231</v>
      </c>
      <c r="E32" s="163">
        <v>1398</v>
      </c>
      <c r="F32" s="163">
        <v>19278</v>
      </c>
      <c r="G32" s="163">
        <v>17536</v>
      </c>
      <c r="H32" s="163">
        <v>17203</v>
      </c>
      <c r="I32" s="163">
        <v>16500</v>
      </c>
      <c r="J32" s="178">
        <f t="shared" si="11"/>
        <v>-4.0864965413009324E-2</v>
      </c>
      <c r="K32" s="162">
        <f t="shared" si="10"/>
        <v>-703</v>
      </c>
      <c r="L32" s="164">
        <f t="shared" si="9"/>
        <v>1.5944401389192207E-2</v>
      </c>
    </row>
    <row r="33" spans="1:12" x14ac:dyDescent="0.25">
      <c r="A33" s="1"/>
      <c r="B33" s="162" t="s">
        <v>128</v>
      </c>
      <c r="C33" s="163">
        <v>11576</v>
      </c>
      <c r="D33" s="163">
        <v>11614</v>
      </c>
      <c r="E33" s="163">
        <v>57</v>
      </c>
      <c r="F33" s="163">
        <v>7067</v>
      </c>
      <c r="G33" s="163">
        <v>9874</v>
      </c>
      <c r="H33" s="163">
        <v>8648</v>
      </c>
      <c r="I33" s="163">
        <v>7540</v>
      </c>
      <c r="J33" s="178">
        <f t="shared" si="11"/>
        <v>-0.12812210915818689</v>
      </c>
      <c r="K33" s="162">
        <f t="shared" si="10"/>
        <v>-1108</v>
      </c>
      <c r="L33" s="164">
        <f t="shared" si="9"/>
        <v>7.286108271182379E-3</v>
      </c>
    </row>
    <row r="34" spans="1:12" x14ac:dyDescent="0.25">
      <c r="A34" s="161" t="s">
        <v>144</v>
      </c>
      <c r="B34" s="162" t="s">
        <v>131</v>
      </c>
      <c r="C34" s="163">
        <v>11670</v>
      </c>
      <c r="D34" s="163">
        <v>13747</v>
      </c>
      <c r="E34" s="163">
        <v>175</v>
      </c>
      <c r="F34" s="163">
        <v>4513</v>
      </c>
      <c r="G34" s="163">
        <v>9583</v>
      </c>
      <c r="H34" s="163">
        <v>9752</v>
      </c>
      <c r="I34" s="163">
        <v>7806</v>
      </c>
      <c r="J34" s="178">
        <f t="shared" si="11"/>
        <v>-0.19954881050041018</v>
      </c>
      <c r="K34" s="162">
        <f t="shared" si="10"/>
        <v>-1946</v>
      </c>
      <c r="L34" s="164">
        <f t="shared" si="9"/>
        <v>7.5431513481232955E-3</v>
      </c>
    </row>
    <row r="35" spans="1:12" x14ac:dyDescent="0.25">
      <c r="A35" s="166" t="s">
        <v>145</v>
      </c>
      <c r="B35" s="167" t="s">
        <v>145</v>
      </c>
      <c r="C35" s="168">
        <f t="shared" ref="C35" si="12">C27-SUM(C28:C34)</f>
        <v>67041</v>
      </c>
      <c r="D35" s="168">
        <f t="shared" ref="D35:I35" si="13">D27-SUM(D28:D34)</f>
        <v>76907</v>
      </c>
      <c r="E35" s="168">
        <f t="shared" si="13"/>
        <v>12033</v>
      </c>
      <c r="F35" s="168">
        <f t="shared" si="13"/>
        <v>65622</v>
      </c>
      <c r="G35" s="168">
        <f t="shared" si="13"/>
        <v>84871</v>
      </c>
      <c r="H35" s="168">
        <f t="shared" si="13"/>
        <v>92492</v>
      </c>
      <c r="I35" s="168">
        <f t="shared" si="13"/>
        <v>90839</v>
      </c>
      <c r="J35" s="179">
        <f t="shared" si="11"/>
        <v>-1.7871815940838087E-2</v>
      </c>
      <c r="K35" s="167">
        <f>I35-H35</f>
        <v>-1653</v>
      </c>
      <c r="L35" s="169">
        <f t="shared" si="9"/>
        <v>8.7780210775323095E-2</v>
      </c>
    </row>
    <row r="36" spans="1:12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68</v>
      </c>
      <c r="C37" s="175">
        <v>253986</v>
      </c>
      <c r="D37" s="175">
        <v>262862</v>
      </c>
      <c r="E37" s="175">
        <v>21892</v>
      </c>
      <c r="F37" s="175">
        <v>197512</v>
      </c>
      <c r="G37" s="175">
        <v>253859</v>
      </c>
      <c r="H37" s="175">
        <v>264242</v>
      </c>
      <c r="I37" s="175">
        <v>276285</v>
      </c>
      <c r="J37" s="176">
        <f>IFERROR(I37/H37-1,"-")</f>
        <v>4.5575646566405004E-2</v>
      </c>
      <c r="K37" s="175">
        <f>I37-H37</f>
        <v>12043</v>
      </c>
      <c r="L37" s="176">
        <f t="shared" ref="L37:L49" si="14">I37/I$9</f>
        <v>0.26698175380684663</v>
      </c>
    </row>
    <row r="38" spans="1:12" x14ac:dyDescent="0.25">
      <c r="A38" s="1" t="s">
        <v>96</v>
      </c>
      <c r="B38" s="158" t="s">
        <v>97</v>
      </c>
      <c r="C38" s="159">
        <v>13489</v>
      </c>
      <c r="D38" s="159">
        <v>14518</v>
      </c>
      <c r="E38" s="159">
        <v>5331</v>
      </c>
      <c r="F38" s="159">
        <v>11761</v>
      </c>
      <c r="G38" s="159">
        <v>11607</v>
      </c>
      <c r="H38" s="159">
        <v>11241</v>
      </c>
      <c r="I38" s="159">
        <v>13602</v>
      </c>
      <c r="J38" s="177">
        <f>IFERROR(I38/H38-1,"-")</f>
        <v>0.21003469442220446</v>
      </c>
      <c r="K38" s="158">
        <f t="shared" ref="K38:K48" si="15">I38-H38</f>
        <v>2361</v>
      </c>
      <c r="L38" s="160">
        <f t="shared" si="14"/>
        <v>1.3143984708835904E-2</v>
      </c>
    </row>
    <row r="39" spans="1:12" x14ac:dyDescent="0.25">
      <c r="A39" s="161" t="s">
        <v>103</v>
      </c>
      <c r="B39" s="162" t="s">
        <v>103</v>
      </c>
      <c r="C39" s="163">
        <v>3358</v>
      </c>
      <c r="D39" s="163">
        <v>5081</v>
      </c>
      <c r="E39" s="163">
        <v>4150</v>
      </c>
      <c r="F39" s="163">
        <v>4478</v>
      </c>
      <c r="G39" s="163">
        <v>3172</v>
      </c>
      <c r="H39" s="163">
        <v>3714</v>
      </c>
      <c r="I39" s="163">
        <v>4682</v>
      </c>
      <c r="J39" s="178">
        <f>IFERROR(I39/H39-1,"-")</f>
        <v>0.26063543349488416</v>
      </c>
      <c r="K39" s="162">
        <f t="shared" si="15"/>
        <v>968</v>
      </c>
      <c r="L39" s="164">
        <f t="shared" si="14"/>
        <v>4.5243446851029046E-3</v>
      </c>
    </row>
    <row r="40" spans="1:12" x14ac:dyDescent="0.25">
      <c r="A40" s="161" t="s">
        <v>100</v>
      </c>
      <c r="B40" s="162" t="s">
        <v>100</v>
      </c>
      <c r="C40" s="163">
        <v>10131</v>
      </c>
      <c r="D40" s="163">
        <v>9437</v>
      </c>
      <c r="E40" s="163">
        <v>1181</v>
      </c>
      <c r="F40" s="163">
        <v>7283</v>
      </c>
      <c r="G40" s="163">
        <v>8435</v>
      </c>
      <c r="H40" s="163">
        <v>7527</v>
      </c>
      <c r="I40" s="163">
        <v>8920</v>
      </c>
      <c r="J40" s="178">
        <f>IFERROR(I40/H40-1,"-")</f>
        <v>0.1850670918028432</v>
      </c>
      <c r="K40" s="162">
        <f t="shared" si="15"/>
        <v>1393</v>
      </c>
      <c r="L40" s="164">
        <f t="shared" si="14"/>
        <v>8.6196400237329995E-3</v>
      </c>
    </row>
    <row r="41" spans="1:12" x14ac:dyDescent="0.25">
      <c r="A41" s="1"/>
      <c r="B41" s="158" t="s">
        <v>107</v>
      </c>
      <c r="C41" s="159">
        <v>240497</v>
      </c>
      <c r="D41" s="159">
        <v>248344</v>
      </c>
      <c r="E41" s="159">
        <v>16561</v>
      </c>
      <c r="F41" s="159">
        <v>185751</v>
      </c>
      <c r="G41" s="159">
        <v>242252</v>
      </c>
      <c r="H41" s="159">
        <v>253001</v>
      </c>
      <c r="I41" s="159">
        <v>262683</v>
      </c>
      <c r="J41" s="177">
        <f>IFERROR(I41/H41-1,"-")</f>
        <v>3.8268623444176031E-2</v>
      </c>
      <c r="K41" s="158">
        <f t="shared" si="15"/>
        <v>9682</v>
      </c>
      <c r="L41" s="160">
        <f t="shared" si="14"/>
        <v>0.2538377690980107</v>
      </c>
    </row>
    <row r="42" spans="1:12" s="56" customFormat="1" x14ac:dyDescent="0.25">
      <c r="B42" s="162" t="s">
        <v>110</v>
      </c>
      <c r="C42" s="163">
        <v>107998</v>
      </c>
      <c r="D42" s="163">
        <v>111197</v>
      </c>
      <c r="E42" s="163">
        <v>1323</v>
      </c>
      <c r="F42" s="163">
        <v>69376</v>
      </c>
      <c r="G42" s="163">
        <v>100932</v>
      </c>
      <c r="H42" s="163">
        <v>109278</v>
      </c>
      <c r="I42" s="163">
        <v>115186</v>
      </c>
      <c r="J42" s="178">
        <f t="shared" ref="J42:J49" si="16">IFERROR(I42/H42-1,"-")</f>
        <v>5.4063946997565893E-2</v>
      </c>
      <c r="K42" s="162">
        <f t="shared" si="15"/>
        <v>5908</v>
      </c>
      <c r="L42" s="164">
        <f t="shared" si="14"/>
        <v>0.11130738293427235</v>
      </c>
    </row>
    <row r="43" spans="1:12" s="56" customFormat="1" x14ac:dyDescent="0.25">
      <c r="B43" s="162" t="s">
        <v>113</v>
      </c>
      <c r="C43" s="163">
        <v>12436</v>
      </c>
      <c r="D43" s="163">
        <v>11625</v>
      </c>
      <c r="E43" s="163">
        <v>1423</v>
      </c>
      <c r="F43" s="163">
        <v>7921</v>
      </c>
      <c r="G43" s="163">
        <v>11096</v>
      </c>
      <c r="H43" s="163">
        <v>10750</v>
      </c>
      <c r="I43" s="163">
        <v>10599</v>
      </c>
      <c r="J43" s="178">
        <f t="shared" si="16"/>
        <v>-1.4046511627906932E-2</v>
      </c>
      <c r="K43" s="162">
        <f t="shared" si="15"/>
        <v>-151</v>
      </c>
      <c r="L43" s="164">
        <f t="shared" si="14"/>
        <v>1.0242103656002923E-2</v>
      </c>
    </row>
    <row r="44" spans="1:12" x14ac:dyDescent="0.25">
      <c r="A44" s="1"/>
      <c r="B44" s="162" t="s">
        <v>116</v>
      </c>
      <c r="C44" s="163">
        <v>5330</v>
      </c>
      <c r="D44" s="163">
        <v>5957</v>
      </c>
      <c r="E44" s="163">
        <v>2444</v>
      </c>
      <c r="F44" s="163">
        <v>5128</v>
      </c>
      <c r="G44" s="163">
        <v>5893</v>
      </c>
      <c r="H44" s="163">
        <v>6051</v>
      </c>
      <c r="I44" s="163">
        <v>6699</v>
      </c>
      <c r="J44" s="178">
        <f t="shared" si="16"/>
        <v>0.10708973723351511</v>
      </c>
      <c r="K44" s="162">
        <f t="shared" si="15"/>
        <v>648</v>
      </c>
      <c r="L44" s="164">
        <f t="shared" si="14"/>
        <v>6.4734269640120369E-3</v>
      </c>
    </row>
    <row r="45" spans="1:12" x14ac:dyDescent="0.25">
      <c r="A45" s="1"/>
      <c r="B45" s="162" t="s">
        <v>123</v>
      </c>
      <c r="C45" s="163">
        <v>10129</v>
      </c>
      <c r="D45" s="163">
        <v>10598</v>
      </c>
      <c r="E45" s="163">
        <v>386</v>
      </c>
      <c r="F45" s="163">
        <v>10732</v>
      </c>
      <c r="G45" s="163">
        <v>10835</v>
      </c>
      <c r="H45" s="163">
        <v>11328</v>
      </c>
      <c r="I45" s="163">
        <v>10519</v>
      </c>
      <c r="J45" s="178">
        <f t="shared" si="16"/>
        <v>-7.1415960451977401E-2</v>
      </c>
      <c r="K45" s="162">
        <f t="shared" si="15"/>
        <v>-809</v>
      </c>
      <c r="L45" s="164">
        <f t="shared" si="14"/>
        <v>1.0164797467449263E-2</v>
      </c>
    </row>
    <row r="46" spans="1:12" x14ac:dyDescent="0.25">
      <c r="A46" s="1"/>
      <c r="B46" s="162" t="s">
        <v>119</v>
      </c>
      <c r="C46" s="163">
        <v>8322</v>
      </c>
      <c r="D46" s="163">
        <v>9727</v>
      </c>
      <c r="E46" s="163">
        <v>481</v>
      </c>
      <c r="F46" s="163">
        <v>7425</v>
      </c>
      <c r="G46" s="163">
        <v>9153</v>
      </c>
      <c r="H46" s="163">
        <v>10071</v>
      </c>
      <c r="I46" s="163">
        <v>7855</v>
      </c>
      <c r="J46" s="178">
        <f t="shared" si="16"/>
        <v>-0.22003773210207522</v>
      </c>
      <c r="K46" s="162">
        <f t="shared" si="15"/>
        <v>-2216</v>
      </c>
      <c r="L46" s="164">
        <f t="shared" si="14"/>
        <v>7.5905013886124117E-3</v>
      </c>
    </row>
    <row r="47" spans="1:12" x14ac:dyDescent="0.25">
      <c r="A47" s="1"/>
      <c r="B47" s="162" t="s">
        <v>128</v>
      </c>
      <c r="C47" s="163">
        <v>10458</v>
      </c>
      <c r="D47" s="163">
        <v>9656</v>
      </c>
      <c r="E47" s="163">
        <v>143</v>
      </c>
      <c r="F47" s="163">
        <v>8340</v>
      </c>
      <c r="G47" s="163">
        <v>9543</v>
      </c>
      <c r="H47" s="163">
        <v>8878</v>
      </c>
      <c r="I47" s="163">
        <v>8620</v>
      </c>
      <c r="J47" s="178">
        <f t="shared" si="16"/>
        <v>-2.9060599234061679E-2</v>
      </c>
      <c r="K47" s="162">
        <f t="shared" si="15"/>
        <v>-258</v>
      </c>
      <c r="L47" s="164">
        <f t="shared" si="14"/>
        <v>8.3297418166567785E-3</v>
      </c>
    </row>
    <row r="48" spans="1:12" x14ac:dyDescent="0.25">
      <c r="A48" s="161" t="s">
        <v>144</v>
      </c>
      <c r="B48" s="162" t="s">
        <v>131</v>
      </c>
      <c r="C48" s="163">
        <v>16162</v>
      </c>
      <c r="D48" s="163">
        <v>16964</v>
      </c>
      <c r="E48" s="163">
        <v>1177</v>
      </c>
      <c r="F48" s="163">
        <v>7994</v>
      </c>
      <c r="G48" s="163">
        <v>10127</v>
      </c>
      <c r="H48" s="163">
        <v>11435</v>
      </c>
      <c r="I48" s="163">
        <v>9274</v>
      </c>
      <c r="J48" s="178">
        <f t="shared" si="16"/>
        <v>-0.18898119807608216</v>
      </c>
      <c r="K48" s="162">
        <f t="shared" si="15"/>
        <v>-2161</v>
      </c>
      <c r="L48" s="164">
        <f t="shared" si="14"/>
        <v>8.9617199080829421E-3</v>
      </c>
    </row>
    <row r="49" spans="1:12" x14ac:dyDescent="0.25">
      <c r="A49" s="166" t="s">
        <v>145</v>
      </c>
      <c r="B49" s="167" t="s">
        <v>145</v>
      </c>
      <c r="C49" s="168">
        <f t="shared" ref="C49" si="17">C41-SUM(C42:C48)</f>
        <v>69662</v>
      </c>
      <c r="D49" s="168">
        <f t="shared" ref="D49:I49" si="18">D41-SUM(D42:D48)</f>
        <v>72620</v>
      </c>
      <c r="E49" s="168">
        <f t="shared" si="18"/>
        <v>9184</v>
      </c>
      <c r="F49" s="168">
        <f t="shared" si="18"/>
        <v>68835</v>
      </c>
      <c r="G49" s="168">
        <f t="shared" si="18"/>
        <v>84673</v>
      </c>
      <c r="H49" s="168">
        <f t="shared" si="18"/>
        <v>85210</v>
      </c>
      <c r="I49" s="168">
        <f t="shared" si="18"/>
        <v>93931</v>
      </c>
      <c r="J49" s="179">
        <f t="shared" si="16"/>
        <v>0.10234714235418374</v>
      </c>
      <c r="K49" s="167">
        <f>I49-H49</f>
        <v>8721</v>
      </c>
      <c r="L49" s="169">
        <f t="shared" si="14"/>
        <v>9.0768094962922014E-2</v>
      </c>
    </row>
    <row r="50" spans="1:12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68</v>
      </c>
      <c r="C51" s="175">
        <v>10133</v>
      </c>
      <c r="D51" s="175">
        <v>9604</v>
      </c>
      <c r="E51" s="175">
        <v>1109</v>
      </c>
      <c r="F51" s="175">
        <v>6137</v>
      </c>
      <c r="G51" s="175">
        <v>12249</v>
      </c>
      <c r="H51" s="175">
        <v>10335</v>
      </c>
      <c r="I51" s="175">
        <v>9698</v>
      </c>
      <c r="J51" s="176">
        <f>IFERROR(I51/H51-1,"-")</f>
        <v>-6.163522012578615E-2</v>
      </c>
      <c r="K51" s="175">
        <f>I51-H51</f>
        <v>-637</v>
      </c>
      <c r="L51" s="176">
        <f t="shared" ref="L51:L63" si="19">I51/I$9</f>
        <v>9.3714427074173354E-3</v>
      </c>
    </row>
    <row r="52" spans="1:12" x14ac:dyDescent="0.25">
      <c r="A52" s="1" t="s">
        <v>96</v>
      </c>
      <c r="B52" s="158" t="s">
        <v>97</v>
      </c>
      <c r="C52" s="159">
        <v>1725</v>
      </c>
      <c r="D52" s="159">
        <v>935</v>
      </c>
      <c r="E52" s="159">
        <v>185</v>
      </c>
      <c r="F52" s="159">
        <v>346</v>
      </c>
      <c r="G52" s="159">
        <v>5214</v>
      </c>
      <c r="H52" s="159">
        <v>1592</v>
      </c>
      <c r="I52" s="159">
        <v>1623</v>
      </c>
      <c r="J52" s="177">
        <f>IFERROR(I52/H52-1,"-")</f>
        <v>1.9472361809045324E-2</v>
      </c>
      <c r="K52" s="158">
        <f t="shared" ref="K52:K62" si="20">I52-H52</f>
        <v>31</v>
      </c>
      <c r="L52" s="160">
        <f t="shared" si="19"/>
        <v>1.568349300282361E-3</v>
      </c>
    </row>
    <row r="53" spans="1:12" x14ac:dyDescent="0.25">
      <c r="A53" s="161" t="s">
        <v>103</v>
      </c>
      <c r="B53" s="162" t="s">
        <v>103</v>
      </c>
      <c r="C53" s="163">
        <v>889</v>
      </c>
      <c r="D53" s="163">
        <v>442</v>
      </c>
      <c r="E53" s="163">
        <v>105</v>
      </c>
      <c r="F53" s="163">
        <v>67</v>
      </c>
      <c r="G53" s="163">
        <v>3946</v>
      </c>
      <c r="H53" s="163">
        <v>667</v>
      </c>
      <c r="I53" s="163">
        <v>823</v>
      </c>
      <c r="J53" s="178">
        <f>IFERROR(I53/H53-1,"-")</f>
        <v>0.23388305847076452</v>
      </c>
      <c r="K53" s="162">
        <f t="shared" si="20"/>
        <v>156</v>
      </c>
      <c r="L53" s="164">
        <f t="shared" si="19"/>
        <v>7.9528741474576897E-4</v>
      </c>
    </row>
    <row r="54" spans="1:12" x14ac:dyDescent="0.25">
      <c r="A54" s="161" t="s">
        <v>100</v>
      </c>
      <c r="B54" s="162" t="s">
        <v>100</v>
      </c>
      <c r="C54" s="163">
        <v>836</v>
      </c>
      <c r="D54" s="163">
        <v>493</v>
      </c>
      <c r="E54" s="163">
        <v>80</v>
      </c>
      <c r="F54" s="163">
        <v>279</v>
      </c>
      <c r="G54" s="163">
        <v>1268</v>
      </c>
      <c r="H54" s="163">
        <v>925</v>
      </c>
      <c r="I54" s="163">
        <v>800</v>
      </c>
      <c r="J54" s="178">
        <f>IFERROR(I54/H54-1,"-")</f>
        <v>-0.13513513513513509</v>
      </c>
      <c r="K54" s="162">
        <f t="shared" si="20"/>
        <v>-125</v>
      </c>
      <c r="L54" s="164">
        <f t="shared" si="19"/>
        <v>7.7306188553659188E-4</v>
      </c>
    </row>
    <row r="55" spans="1:12" x14ac:dyDescent="0.25">
      <c r="A55" s="1"/>
      <c r="B55" s="158" t="s">
        <v>107</v>
      </c>
      <c r="C55" s="159">
        <v>8408</v>
      </c>
      <c r="D55" s="159">
        <v>8669</v>
      </c>
      <c r="E55" s="159">
        <v>924</v>
      </c>
      <c r="F55" s="159">
        <v>5791</v>
      </c>
      <c r="G55" s="159">
        <v>7035</v>
      </c>
      <c r="H55" s="159">
        <v>8743</v>
      </c>
      <c r="I55" s="159">
        <v>8075</v>
      </c>
      <c r="J55" s="177">
        <f>IFERROR(I55/H55-1,"-")</f>
        <v>-7.6403980327118814E-2</v>
      </c>
      <c r="K55" s="158">
        <f t="shared" si="20"/>
        <v>-668</v>
      </c>
      <c r="L55" s="160">
        <f t="shared" si="19"/>
        <v>7.8030934071349747E-3</v>
      </c>
    </row>
    <row r="56" spans="1:12" s="56" customFormat="1" x14ac:dyDescent="0.25">
      <c r="B56" s="162" t="s">
        <v>110</v>
      </c>
      <c r="C56" s="163">
        <v>2145</v>
      </c>
      <c r="D56" s="163">
        <v>2402</v>
      </c>
      <c r="E56" s="163">
        <v>34</v>
      </c>
      <c r="F56" s="163">
        <v>1860</v>
      </c>
      <c r="G56" s="163">
        <v>2093</v>
      </c>
      <c r="H56" s="163">
        <v>2254</v>
      </c>
      <c r="I56" s="163">
        <v>2618</v>
      </c>
      <c r="J56" s="178">
        <f t="shared" ref="J56:J63" si="21">IFERROR(I56/H56-1,"-")</f>
        <v>0.16149068322981375</v>
      </c>
      <c r="K56" s="162">
        <f t="shared" si="20"/>
        <v>364</v>
      </c>
      <c r="L56" s="164">
        <f t="shared" si="19"/>
        <v>2.5298450204184969E-3</v>
      </c>
    </row>
    <row r="57" spans="1:12" s="56" customFormat="1" x14ac:dyDescent="0.25">
      <c r="B57" s="162" t="s">
        <v>113</v>
      </c>
      <c r="C57" s="163">
        <v>2299</v>
      </c>
      <c r="D57" s="163">
        <v>2487</v>
      </c>
      <c r="E57" s="163">
        <v>422</v>
      </c>
      <c r="F57" s="163">
        <v>1622</v>
      </c>
      <c r="G57" s="163">
        <v>1266</v>
      </c>
      <c r="H57" s="163">
        <v>2151</v>
      </c>
      <c r="I57" s="163">
        <v>1866</v>
      </c>
      <c r="J57" s="178">
        <f t="shared" si="21"/>
        <v>-0.13249651324965128</v>
      </c>
      <c r="K57" s="162">
        <f t="shared" si="20"/>
        <v>-285</v>
      </c>
      <c r="L57" s="164">
        <f t="shared" si="19"/>
        <v>1.8031668480141007E-3</v>
      </c>
    </row>
    <row r="58" spans="1:12" x14ac:dyDescent="0.25">
      <c r="A58" s="1"/>
      <c r="B58" s="162" t="s">
        <v>116</v>
      </c>
      <c r="C58" s="163">
        <v>567</v>
      </c>
      <c r="D58" s="163">
        <v>430</v>
      </c>
      <c r="E58" s="163">
        <v>77</v>
      </c>
      <c r="F58" s="163">
        <v>259</v>
      </c>
      <c r="G58" s="163">
        <v>675</v>
      </c>
      <c r="H58" s="163">
        <v>599</v>
      </c>
      <c r="I58" s="163">
        <v>408</v>
      </c>
      <c r="J58" s="178">
        <f t="shared" si="21"/>
        <v>-0.3188647746243739</v>
      </c>
      <c r="K58" s="162">
        <f t="shared" si="20"/>
        <v>-191</v>
      </c>
      <c r="L58" s="164">
        <f t="shared" si="19"/>
        <v>3.9426156162366188E-4</v>
      </c>
    </row>
    <row r="59" spans="1:12" x14ac:dyDescent="0.25">
      <c r="A59" s="1"/>
      <c r="B59" s="162" t="s">
        <v>123</v>
      </c>
      <c r="C59" s="163">
        <v>250</v>
      </c>
      <c r="D59" s="163">
        <v>218</v>
      </c>
      <c r="E59" s="163">
        <v>20</v>
      </c>
      <c r="F59" s="163">
        <v>226</v>
      </c>
      <c r="G59" s="163">
        <v>161</v>
      </c>
      <c r="H59" s="163">
        <v>310</v>
      </c>
      <c r="I59" s="163">
        <v>249</v>
      </c>
      <c r="J59" s="178">
        <f t="shared" si="21"/>
        <v>-0.1967741935483871</v>
      </c>
      <c r="K59" s="162">
        <f t="shared" si="20"/>
        <v>-61</v>
      </c>
      <c r="L59" s="164">
        <f t="shared" si="19"/>
        <v>2.4061551187326425E-4</v>
      </c>
    </row>
    <row r="60" spans="1:12" x14ac:dyDescent="0.25">
      <c r="A60" s="1"/>
      <c r="B60" s="162" t="s">
        <v>119</v>
      </c>
      <c r="C60" s="163">
        <v>250</v>
      </c>
      <c r="D60" s="163">
        <v>186</v>
      </c>
      <c r="E60" s="163">
        <v>25</v>
      </c>
      <c r="F60" s="163">
        <v>217</v>
      </c>
      <c r="G60" s="163">
        <v>160</v>
      </c>
      <c r="H60" s="163">
        <v>295</v>
      </c>
      <c r="I60" s="163">
        <v>258</v>
      </c>
      <c r="J60" s="178">
        <f t="shared" si="21"/>
        <v>-0.12542372881355934</v>
      </c>
      <c r="K60" s="162">
        <f t="shared" si="20"/>
        <v>-37</v>
      </c>
      <c r="L60" s="164">
        <f t="shared" si="19"/>
        <v>2.493124580855509E-4</v>
      </c>
    </row>
    <row r="61" spans="1:12" x14ac:dyDescent="0.25">
      <c r="A61" s="1"/>
      <c r="B61" s="162" t="s">
        <v>128</v>
      </c>
      <c r="C61" s="163">
        <v>135</v>
      </c>
      <c r="D61" s="163">
        <v>113</v>
      </c>
      <c r="E61" s="163">
        <v>3</v>
      </c>
      <c r="F61" s="163">
        <v>31</v>
      </c>
      <c r="G61" s="163">
        <v>104</v>
      </c>
      <c r="H61" s="163">
        <v>67</v>
      </c>
      <c r="I61" s="163">
        <v>117</v>
      </c>
      <c r="J61" s="178">
        <f t="shared" si="21"/>
        <v>0.74626865671641784</v>
      </c>
      <c r="K61" s="162">
        <f t="shared" si="20"/>
        <v>50</v>
      </c>
      <c r="L61" s="164">
        <f t="shared" si="19"/>
        <v>1.1306030075972656E-4</v>
      </c>
    </row>
    <row r="62" spans="1:12" x14ac:dyDescent="0.25">
      <c r="A62" s="161" t="s">
        <v>144</v>
      </c>
      <c r="B62" s="162" t="s">
        <v>131</v>
      </c>
      <c r="C62" s="163">
        <v>235</v>
      </c>
      <c r="D62" s="163">
        <v>231</v>
      </c>
      <c r="E62" s="163">
        <v>2</v>
      </c>
      <c r="F62" s="163">
        <v>72</v>
      </c>
      <c r="G62" s="163">
        <v>105</v>
      </c>
      <c r="H62" s="163">
        <v>61</v>
      </c>
      <c r="I62" s="163">
        <v>89</v>
      </c>
      <c r="J62" s="178">
        <f t="shared" si="21"/>
        <v>0.45901639344262302</v>
      </c>
      <c r="K62" s="162">
        <f t="shared" si="20"/>
        <v>28</v>
      </c>
      <c r="L62" s="164">
        <f t="shared" si="19"/>
        <v>8.6003134765945849E-5</v>
      </c>
    </row>
    <row r="63" spans="1:12" x14ac:dyDescent="0.25">
      <c r="A63" s="166" t="s">
        <v>145</v>
      </c>
      <c r="B63" s="167" t="s">
        <v>145</v>
      </c>
      <c r="C63" s="168">
        <f t="shared" ref="C63" si="22">C55-SUM(C56:C62)</f>
        <v>2527</v>
      </c>
      <c r="D63" s="168">
        <f t="shared" ref="D63:I63" si="23">D55-SUM(D56:D62)</f>
        <v>2602</v>
      </c>
      <c r="E63" s="168">
        <f t="shared" si="23"/>
        <v>341</v>
      </c>
      <c r="F63" s="168">
        <f t="shared" si="23"/>
        <v>1504</v>
      </c>
      <c r="G63" s="168">
        <f t="shared" si="23"/>
        <v>2471</v>
      </c>
      <c r="H63" s="168">
        <f t="shared" si="23"/>
        <v>3006</v>
      </c>
      <c r="I63" s="168">
        <f t="shared" si="23"/>
        <v>2470</v>
      </c>
      <c r="J63" s="179">
        <f t="shared" si="21"/>
        <v>-0.17831004657351968</v>
      </c>
      <c r="K63" s="167">
        <f>I63-H63</f>
        <v>-536</v>
      </c>
      <c r="L63" s="169">
        <f t="shared" si="19"/>
        <v>2.3868285715942274E-3</v>
      </c>
    </row>
    <row r="64" spans="1:12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68</v>
      </c>
      <c r="C65" s="175">
        <v>24046</v>
      </c>
      <c r="D65" s="175">
        <v>25755</v>
      </c>
      <c r="E65" s="175">
        <v>4027</v>
      </c>
      <c r="F65" s="175">
        <v>24471</v>
      </c>
      <c r="G65" s="175">
        <v>43145</v>
      </c>
      <c r="H65" s="175">
        <v>46632</v>
      </c>
      <c r="I65" s="175">
        <v>35887</v>
      </c>
      <c r="J65" s="176">
        <f>IFERROR(I65/H65-1,"-")</f>
        <v>-0.2304211700120089</v>
      </c>
      <c r="K65" s="175">
        <f>I65-H65</f>
        <v>-10745</v>
      </c>
      <c r="L65" s="176">
        <f t="shared" ref="L65:L77" si="24">I65/I$9</f>
        <v>3.4678589857814593E-2</v>
      </c>
    </row>
    <row r="66" spans="1:12" x14ac:dyDescent="0.25">
      <c r="A66" s="1" t="s">
        <v>96</v>
      </c>
      <c r="B66" s="158" t="s">
        <v>97</v>
      </c>
      <c r="C66" s="159">
        <v>3338</v>
      </c>
      <c r="D66" s="159">
        <v>6309</v>
      </c>
      <c r="E66" s="159">
        <v>1675</v>
      </c>
      <c r="F66" s="159">
        <v>5063</v>
      </c>
      <c r="G66" s="159">
        <v>5977</v>
      </c>
      <c r="H66" s="159">
        <v>7389</v>
      </c>
      <c r="I66" s="159">
        <v>5000</v>
      </c>
      <c r="J66" s="177">
        <f>IFERROR(I66/H66-1,"-")</f>
        <v>-0.32331844633915274</v>
      </c>
      <c r="K66" s="158">
        <f t="shared" ref="K66:K76" si="25">I66-H66</f>
        <v>-2389</v>
      </c>
      <c r="L66" s="160">
        <f t="shared" si="24"/>
        <v>4.8316367846036991E-3</v>
      </c>
    </row>
    <row r="67" spans="1:12" x14ac:dyDescent="0.25">
      <c r="A67" s="161" t="s">
        <v>103</v>
      </c>
      <c r="B67" s="162" t="s">
        <v>103</v>
      </c>
      <c r="C67" s="163">
        <v>1181</v>
      </c>
      <c r="D67" s="163">
        <v>2475</v>
      </c>
      <c r="E67" s="163">
        <v>1645</v>
      </c>
      <c r="F67" s="163">
        <v>3111</v>
      </c>
      <c r="G67" s="163">
        <v>4851</v>
      </c>
      <c r="H67" s="163">
        <v>4261</v>
      </c>
      <c r="I67" s="163">
        <v>1245</v>
      </c>
      <c r="J67" s="178">
        <f>IFERROR(I67/H67-1,"-")</f>
        <v>-0.7078150668857075</v>
      </c>
      <c r="K67" s="162">
        <f t="shared" si="25"/>
        <v>-3016</v>
      </c>
      <c r="L67" s="164">
        <f t="shared" si="24"/>
        <v>1.2030775593663212E-3</v>
      </c>
    </row>
    <row r="68" spans="1:12" x14ac:dyDescent="0.25">
      <c r="A68" s="161" t="s">
        <v>100</v>
      </c>
      <c r="B68" s="162" t="s">
        <v>100</v>
      </c>
      <c r="C68" s="163">
        <v>2157</v>
      </c>
      <c r="D68" s="163">
        <v>3834</v>
      </c>
      <c r="E68" s="163">
        <v>30</v>
      </c>
      <c r="F68" s="163">
        <v>1952</v>
      </c>
      <c r="G68" s="163">
        <v>1126</v>
      </c>
      <c r="H68" s="163">
        <v>3128</v>
      </c>
      <c r="I68" s="163">
        <v>3755</v>
      </c>
      <c r="J68" s="178">
        <f>IFERROR(I68/H68-1,"-")</f>
        <v>0.20044757033248084</v>
      </c>
      <c r="K68" s="162">
        <f t="shared" si="25"/>
        <v>627</v>
      </c>
      <c r="L68" s="164">
        <f t="shared" si="24"/>
        <v>3.6285592252373782E-3</v>
      </c>
    </row>
    <row r="69" spans="1:12" x14ac:dyDescent="0.25">
      <c r="A69" s="1"/>
      <c r="B69" s="158" t="s">
        <v>107</v>
      </c>
      <c r="C69" s="159">
        <v>20708</v>
      </c>
      <c r="D69" s="159">
        <v>19446</v>
      </c>
      <c r="E69" s="159">
        <v>2352</v>
      </c>
      <c r="F69" s="159">
        <v>19408</v>
      </c>
      <c r="G69" s="159">
        <v>37168</v>
      </c>
      <c r="H69" s="159">
        <v>39243</v>
      </c>
      <c r="I69" s="159">
        <v>30887</v>
      </c>
      <c r="J69" s="177">
        <f>IFERROR(I69/H69-1,"-")</f>
        <v>-0.21292969446780319</v>
      </c>
      <c r="K69" s="158">
        <f t="shared" si="25"/>
        <v>-8356</v>
      </c>
      <c r="L69" s="160">
        <f t="shared" si="24"/>
        <v>2.9846953073210895E-2</v>
      </c>
    </row>
    <row r="70" spans="1:12" s="56" customFormat="1" x14ac:dyDescent="0.25">
      <c r="B70" s="162" t="s">
        <v>110</v>
      </c>
      <c r="C70" s="163">
        <v>8807</v>
      </c>
      <c r="D70" s="163">
        <v>7563</v>
      </c>
      <c r="E70" s="163">
        <v>14</v>
      </c>
      <c r="F70" s="163">
        <v>5578</v>
      </c>
      <c r="G70" s="163">
        <v>11918</v>
      </c>
      <c r="H70" s="163">
        <v>14850</v>
      </c>
      <c r="I70" s="163">
        <v>13512</v>
      </c>
      <c r="J70" s="178">
        <f t="shared" ref="J70:J77" si="26">IFERROR(I70/H70-1,"-")</f>
        <v>-9.0101010101010126E-2</v>
      </c>
      <c r="K70" s="162">
        <f t="shared" si="25"/>
        <v>-1338</v>
      </c>
      <c r="L70" s="164">
        <f t="shared" si="24"/>
        <v>1.3057015246713037E-2</v>
      </c>
    </row>
    <row r="71" spans="1:12" s="56" customFormat="1" x14ac:dyDescent="0.25">
      <c r="B71" s="162" t="s">
        <v>113</v>
      </c>
      <c r="C71" s="163">
        <v>2631</v>
      </c>
      <c r="D71" s="163">
        <v>2019</v>
      </c>
      <c r="E71" s="163">
        <v>586</v>
      </c>
      <c r="F71" s="163">
        <v>1836</v>
      </c>
      <c r="G71" s="163">
        <v>2177</v>
      </c>
      <c r="H71" s="163">
        <v>3019</v>
      </c>
      <c r="I71" s="163">
        <v>2469</v>
      </c>
      <c r="J71" s="178">
        <f t="shared" si="26"/>
        <v>-0.18217952964557804</v>
      </c>
      <c r="K71" s="162">
        <f t="shared" si="25"/>
        <v>-550</v>
      </c>
      <c r="L71" s="164">
        <f t="shared" si="24"/>
        <v>2.3858622442373069E-3</v>
      </c>
    </row>
    <row r="72" spans="1:12" x14ac:dyDescent="0.25">
      <c r="A72" s="1"/>
      <c r="B72" s="162" t="s">
        <v>116</v>
      </c>
      <c r="C72" s="163">
        <v>1975</v>
      </c>
      <c r="D72" s="163">
        <v>2668</v>
      </c>
      <c r="E72" s="163">
        <v>247</v>
      </c>
      <c r="F72" s="163">
        <v>2209</v>
      </c>
      <c r="G72" s="163">
        <v>5655</v>
      </c>
      <c r="H72" s="163">
        <v>3781</v>
      </c>
      <c r="I72" s="163">
        <v>1849</v>
      </c>
      <c r="J72" s="178">
        <f t="shared" si="26"/>
        <v>-0.51097593229304417</v>
      </c>
      <c r="K72" s="162">
        <f t="shared" si="25"/>
        <v>-1932</v>
      </c>
      <c r="L72" s="164">
        <f t="shared" si="24"/>
        <v>1.786739282946448E-3</v>
      </c>
    </row>
    <row r="73" spans="1:12" x14ac:dyDescent="0.25">
      <c r="A73" s="1"/>
      <c r="B73" s="162" t="s">
        <v>123</v>
      </c>
      <c r="C73" s="163">
        <v>510</v>
      </c>
      <c r="D73" s="163">
        <v>196</v>
      </c>
      <c r="E73" s="163">
        <v>23</v>
      </c>
      <c r="F73" s="163">
        <v>1508</v>
      </c>
      <c r="G73" s="163">
        <v>859</v>
      </c>
      <c r="H73" s="163">
        <v>1729</v>
      </c>
      <c r="I73" s="163">
        <v>1298</v>
      </c>
      <c r="J73" s="178">
        <f t="shared" si="26"/>
        <v>-0.24927703875072293</v>
      </c>
      <c r="K73" s="162">
        <f t="shared" si="25"/>
        <v>-431</v>
      </c>
      <c r="L73" s="164">
        <f t="shared" si="24"/>
        <v>1.2542929092831203E-3</v>
      </c>
    </row>
    <row r="74" spans="1:12" x14ac:dyDescent="0.25">
      <c r="A74" s="1"/>
      <c r="B74" s="162" t="s">
        <v>119</v>
      </c>
      <c r="C74" s="163">
        <v>595</v>
      </c>
      <c r="D74" s="163">
        <v>452</v>
      </c>
      <c r="E74" s="163">
        <v>520</v>
      </c>
      <c r="F74" s="163">
        <v>455</v>
      </c>
      <c r="G74" s="163">
        <v>691</v>
      </c>
      <c r="H74" s="163">
        <v>894</v>
      </c>
      <c r="I74" s="163">
        <v>704</v>
      </c>
      <c r="J74" s="178">
        <f t="shared" si="26"/>
        <v>-0.21252796420581654</v>
      </c>
      <c r="K74" s="162">
        <f t="shared" si="25"/>
        <v>-190</v>
      </c>
      <c r="L74" s="164">
        <f t="shared" si="24"/>
        <v>6.8029445927220091E-4</v>
      </c>
    </row>
    <row r="75" spans="1:12" x14ac:dyDescent="0.25">
      <c r="A75" s="1"/>
      <c r="B75" s="162" t="s">
        <v>128</v>
      </c>
      <c r="C75" s="163">
        <v>671</v>
      </c>
      <c r="D75" s="163">
        <v>767</v>
      </c>
      <c r="E75" s="163">
        <v>0</v>
      </c>
      <c r="F75" s="163">
        <v>1001</v>
      </c>
      <c r="G75" s="163">
        <v>2611</v>
      </c>
      <c r="H75" s="163">
        <v>1348</v>
      </c>
      <c r="I75" s="163">
        <v>945</v>
      </c>
      <c r="J75" s="178">
        <f t="shared" si="26"/>
        <v>-0.29896142433234418</v>
      </c>
      <c r="K75" s="162">
        <f t="shared" si="25"/>
        <v>-403</v>
      </c>
      <c r="L75" s="164">
        <f t="shared" si="24"/>
        <v>9.1317935229009918E-4</v>
      </c>
    </row>
    <row r="76" spans="1:12" x14ac:dyDescent="0.25">
      <c r="A76" s="161" t="s">
        <v>144</v>
      </c>
      <c r="B76" s="162" t="s">
        <v>131</v>
      </c>
      <c r="C76" s="163">
        <v>685</v>
      </c>
      <c r="D76" s="163">
        <v>796</v>
      </c>
      <c r="E76" s="163">
        <v>0</v>
      </c>
      <c r="F76" s="163">
        <v>363</v>
      </c>
      <c r="G76" s="163">
        <v>603</v>
      </c>
      <c r="H76" s="163">
        <v>1085</v>
      </c>
      <c r="I76" s="163">
        <v>1381</v>
      </c>
      <c r="J76" s="178">
        <f t="shared" si="26"/>
        <v>0.27281105990783416</v>
      </c>
      <c r="K76" s="162">
        <f t="shared" si="25"/>
        <v>296</v>
      </c>
      <c r="L76" s="164">
        <f t="shared" si="24"/>
        <v>1.3344980799075419E-3</v>
      </c>
    </row>
    <row r="77" spans="1:12" x14ac:dyDescent="0.25">
      <c r="A77" s="166" t="s">
        <v>145</v>
      </c>
      <c r="B77" s="167" t="s">
        <v>145</v>
      </c>
      <c r="C77" s="168">
        <f t="shared" ref="C77" si="27">C69-SUM(C70:C76)</f>
        <v>4834</v>
      </c>
      <c r="D77" s="168">
        <f t="shared" ref="D77:I77" si="28">D69-SUM(D70:D76)</f>
        <v>4985</v>
      </c>
      <c r="E77" s="168">
        <f t="shared" si="28"/>
        <v>962</v>
      </c>
      <c r="F77" s="168">
        <f t="shared" si="28"/>
        <v>6458</v>
      </c>
      <c r="G77" s="168">
        <f t="shared" si="28"/>
        <v>12654</v>
      </c>
      <c r="H77" s="168">
        <f t="shared" si="28"/>
        <v>12537</v>
      </c>
      <c r="I77" s="168">
        <f t="shared" si="28"/>
        <v>8729</v>
      </c>
      <c r="J77" s="179">
        <f t="shared" si="26"/>
        <v>-0.30374092685650478</v>
      </c>
      <c r="K77" s="167">
        <f>I77-H77</f>
        <v>-3808</v>
      </c>
      <c r="L77" s="169">
        <f t="shared" si="24"/>
        <v>8.4350714985611391E-3</v>
      </c>
    </row>
    <row r="78" spans="1:12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68</v>
      </c>
      <c r="C79" s="175">
        <v>138302</v>
      </c>
      <c r="D79" s="175">
        <v>147380</v>
      </c>
      <c r="E79" s="175">
        <v>12485</v>
      </c>
      <c r="F79" s="175">
        <v>103427</v>
      </c>
      <c r="G79" s="175">
        <v>143439</v>
      </c>
      <c r="H79" s="175">
        <v>159222</v>
      </c>
      <c r="I79" s="175">
        <v>163457</v>
      </c>
      <c r="J79" s="176">
        <f>IFERROR(I79/H79-1,"-")</f>
        <v>2.6598083179460108E-2</v>
      </c>
      <c r="K79" s="175">
        <f>I79-H79</f>
        <v>4235</v>
      </c>
      <c r="L79" s="176">
        <f t="shared" ref="L79:L91" si="29">I79/I$9</f>
        <v>0.15795297078019338</v>
      </c>
    </row>
    <row r="80" spans="1:12" x14ac:dyDescent="0.25">
      <c r="A80" s="1" t="s">
        <v>96</v>
      </c>
      <c r="B80" s="158" t="s">
        <v>97</v>
      </c>
      <c r="C80" s="159">
        <v>36400</v>
      </c>
      <c r="D80" s="159">
        <v>46174</v>
      </c>
      <c r="E80" s="159">
        <v>5482</v>
      </c>
      <c r="F80" s="159">
        <v>35843</v>
      </c>
      <c r="G80" s="159">
        <v>43034</v>
      </c>
      <c r="H80" s="159">
        <v>40208</v>
      </c>
      <c r="I80" s="159">
        <v>42990</v>
      </c>
      <c r="J80" s="177">
        <f>IFERROR(I80/H80-1,"-")</f>
        <v>6.9190210903302907E-2</v>
      </c>
      <c r="K80" s="158">
        <f t="shared" ref="K80:K90" si="30">I80-H80</f>
        <v>2782</v>
      </c>
      <c r="L80" s="160">
        <f t="shared" si="29"/>
        <v>4.1542413074022608E-2</v>
      </c>
    </row>
    <row r="81" spans="1:12" x14ac:dyDescent="0.25">
      <c r="A81" s="161" t="s">
        <v>103</v>
      </c>
      <c r="B81" s="162" t="s">
        <v>103</v>
      </c>
      <c r="C81" s="163">
        <v>5688</v>
      </c>
      <c r="D81" s="163">
        <v>8109</v>
      </c>
      <c r="E81" s="163">
        <v>3093</v>
      </c>
      <c r="F81" s="163">
        <v>9450</v>
      </c>
      <c r="G81" s="163">
        <v>7252</v>
      </c>
      <c r="H81" s="163">
        <v>7252</v>
      </c>
      <c r="I81" s="163">
        <v>7872</v>
      </c>
      <c r="J81" s="178">
        <f>IFERROR(I81/H81-1,"-")</f>
        <v>8.5493656922228434E-2</v>
      </c>
      <c r="K81" s="162">
        <f t="shared" si="30"/>
        <v>620</v>
      </c>
      <c r="L81" s="164">
        <f t="shared" si="29"/>
        <v>7.6069289536800644E-3</v>
      </c>
    </row>
    <row r="82" spans="1:12" x14ac:dyDescent="0.25">
      <c r="A82" s="161" t="s">
        <v>100</v>
      </c>
      <c r="B82" s="162" t="s">
        <v>100</v>
      </c>
      <c r="C82" s="163">
        <v>30712</v>
      </c>
      <c r="D82" s="163">
        <v>38065</v>
      </c>
      <c r="E82" s="163">
        <v>2389</v>
      </c>
      <c r="F82" s="163">
        <v>26393</v>
      </c>
      <c r="G82" s="163">
        <v>35782</v>
      </c>
      <c r="H82" s="163">
        <v>32956</v>
      </c>
      <c r="I82" s="163">
        <v>35118</v>
      </c>
      <c r="J82" s="178">
        <f>IFERROR(I82/H82-1,"-")</f>
        <v>6.5602621677387951E-2</v>
      </c>
      <c r="K82" s="162">
        <f t="shared" si="30"/>
        <v>2162</v>
      </c>
      <c r="L82" s="164">
        <f t="shared" si="29"/>
        <v>3.3935484120342543E-2</v>
      </c>
    </row>
    <row r="83" spans="1:12" x14ac:dyDescent="0.25">
      <c r="A83" s="1"/>
      <c r="B83" s="158" t="s">
        <v>107</v>
      </c>
      <c r="C83" s="159">
        <v>101902</v>
      </c>
      <c r="D83" s="159">
        <v>101206</v>
      </c>
      <c r="E83" s="159">
        <v>7003</v>
      </c>
      <c r="F83" s="159">
        <v>67584</v>
      </c>
      <c r="G83" s="159">
        <v>100405</v>
      </c>
      <c r="H83" s="159">
        <v>119014</v>
      </c>
      <c r="I83" s="159">
        <v>120467</v>
      </c>
      <c r="J83" s="177">
        <f>IFERROR(I83/H83-1,"-")</f>
        <v>1.2208647722116828E-2</v>
      </c>
      <c r="K83" s="158">
        <f t="shared" si="30"/>
        <v>1453</v>
      </c>
      <c r="L83" s="160">
        <f t="shared" si="29"/>
        <v>0.11641055770617077</v>
      </c>
    </row>
    <row r="84" spans="1:12" s="56" customFormat="1" x14ac:dyDescent="0.25">
      <c r="B84" s="162" t="s">
        <v>110</v>
      </c>
      <c r="C84" s="163">
        <v>15327</v>
      </c>
      <c r="D84" s="163">
        <v>16775</v>
      </c>
      <c r="E84" s="163">
        <v>625</v>
      </c>
      <c r="F84" s="163">
        <v>9266</v>
      </c>
      <c r="G84" s="163">
        <v>17663</v>
      </c>
      <c r="H84" s="163">
        <v>22153</v>
      </c>
      <c r="I84" s="163">
        <v>22548</v>
      </c>
      <c r="J84" s="178">
        <f t="shared" ref="J84:J91" si="31">IFERROR(I84/H84-1,"-")</f>
        <v>1.783054213876234E-2</v>
      </c>
      <c r="K84" s="162">
        <f t="shared" si="30"/>
        <v>395</v>
      </c>
      <c r="L84" s="164">
        <f t="shared" si="29"/>
        <v>2.1788749243848844E-2</v>
      </c>
    </row>
    <row r="85" spans="1:12" s="56" customFormat="1" x14ac:dyDescent="0.25">
      <c r="B85" s="162" t="s">
        <v>113</v>
      </c>
      <c r="C85" s="163">
        <v>41589</v>
      </c>
      <c r="D85" s="163">
        <v>36521</v>
      </c>
      <c r="E85" s="163">
        <v>1771</v>
      </c>
      <c r="F85" s="163">
        <v>21842</v>
      </c>
      <c r="G85" s="163">
        <v>32927</v>
      </c>
      <c r="H85" s="163">
        <v>37832</v>
      </c>
      <c r="I85" s="163">
        <v>36187</v>
      </c>
      <c r="J85" s="178">
        <f t="shared" si="31"/>
        <v>-4.3481708606470715E-2</v>
      </c>
      <c r="K85" s="162">
        <f t="shared" si="30"/>
        <v>-1645</v>
      </c>
      <c r="L85" s="164">
        <f t="shared" si="29"/>
        <v>3.4968488064890814E-2</v>
      </c>
    </row>
    <row r="86" spans="1:12" x14ac:dyDescent="0.25">
      <c r="A86" s="1"/>
      <c r="B86" s="162" t="s">
        <v>116</v>
      </c>
      <c r="C86" s="163">
        <v>4039</v>
      </c>
      <c r="D86" s="163">
        <v>5673</v>
      </c>
      <c r="E86" s="163">
        <v>1398</v>
      </c>
      <c r="F86" s="163">
        <v>5340</v>
      </c>
      <c r="G86" s="163">
        <v>7503</v>
      </c>
      <c r="H86" s="163">
        <v>10149</v>
      </c>
      <c r="I86" s="163">
        <v>10419</v>
      </c>
      <c r="J86" s="178">
        <f t="shared" si="31"/>
        <v>2.6603606266627278E-2</v>
      </c>
      <c r="K86" s="162">
        <f t="shared" si="30"/>
        <v>270</v>
      </c>
      <c r="L86" s="164">
        <f t="shared" si="29"/>
        <v>1.0068164731757189E-2</v>
      </c>
    </row>
    <row r="87" spans="1:12" x14ac:dyDescent="0.25">
      <c r="A87" s="1"/>
      <c r="B87" s="162" t="s">
        <v>123</v>
      </c>
      <c r="C87" s="163">
        <v>1516</v>
      </c>
      <c r="D87" s="163">
        <v>1510</v>
      </c>
      <c r="E87" s="163">
        <v>93</v>
      </c>
      <c r="F87" s="163">
        <v>2368</v>
      </c>
      <c r="G87" s="163">
        <v>1963</v>
      </c>
      <c r="H87" s="163">
        <v>2914</v>
      </c>
      <c r="I87" s="163">
        <v>3751</v>
      </c>
      <c r="J87" s="178">
        <f t="shared" si="31"/>
        <v>0.2872340425531914</v>
      </c>
      <c r="K87" s="162">
        <f t="shared" si="30"/>
        <v>837</v>
      </c>
      <c r="L87" s="164">
        <f t="shared" si="29"/>
        <v>3.6246939158096955E-3</v>
      </c>
    </row>
    <row r="88" spans="1:12" x14ac:dyDescent="0.25">
      <c r="A88" s="1"/>
      <c r="B88" s="162" t="s">
        <v>119</v>
      </c>
      <c r="C88" s="163">
        <v>1166</v>
      </c>
      <c r="D88" s="163">
        <v>1004</v>
      </c>
      <c r="E88" s="163">
        <v>145</v>
      </c>
      <c r="F88" s="163">
        <v>1386</v>
      </c>
      <c r="G88" s="163">
        <v>1221</v>
      </c>
      <c r="H88" s="163">
        <v>1486</v>
      </c>
      <c r="I88" s="163">
        <v>1890</v>
      </c>
      <c r="J88" s="178">
        <f t="shared" si="31"/>
        <v>0.27187079407806181</v>
      </c>
      <c r="K88" s="162">
        <f t="shared" si="30"/>
        <v>404</v>
      </c>
      <c r="L88" s="164">
        <f t="shared" si="29"/>
        <v>1.8263587045801984E-3</v>
      </c>
    </row>
    <row r="89" spans="1:12" x14ac:dyDescent="0.25">
      <c r="A89" s="1"/>
      <c r="B89" s="162" t="s">
        <v>128</v>
      </c>
      <c r="C89" s="163">
        <v>3257</v>
      </c>
      <c r="D89" s="163">
        <v>3135</v>
      </c>
      <c r="E89" s="163">
        <v>39</v>
      </c>
      <c r="F89" s="163">
        <v>2211</v>
      </c>
      <c r="G89" s="163">
        <v>3823</v>
      </c>
      <c r="H89" s="163">
        <v>3411</v>
      </c>
      <c r="I89" s="163">
        <v>3030</v>
      </c>
      <c r="J89" s="178">
        <f t="shared" si="31"/>
        <v>-0.11169744942832016</v>
      </c>
      <c r="K89" s="162">
        <f t="shared" si="30"/>
        <v>-381</v>
      </c>
      <c r="L89" s="164">
        <f t="shared" si="29"/>
        <v>2.9279718914698421E-3</v>
      </c>
    </row>
    <row r="90" spans="1:12" x14ac:dyDescent="0.25">
      <c r="A90" s="161" t="s">
        <v>144</v>
      </c>
      <c r="B90" s="162" t="s">
        <v>131</v>
      </c>
      <c r="C90" s="163">
        <v>4991</v>
      </c>
      <c r="D90" s="163">
        <v>5352</v>
      </c>
      <c r="E90" s="163">
        <v>192</v>
      </c>
      <c r="F90" s="163">
        <v>2088</v>
      </c>
      <c r="G90" s="163">
        <v>3626</v>
      </c>
      <c r="H90" s="163">
        <v>4324</v>
      </c>
      <c r="I90" s="163">
        <v>3100</v>
      </c>
      <c r="J90" s="178">
        <f t="shared" si="31"/>
        <v>-0.28307123034227566</v>
      </c>
      <c r="K90" s="162">
        <f t="shared" si="30"/>
        <v>-1224</v>
      </c>
      <c r="L90" s="164">
        <f t="shared" si="29"/>
        <v>2.9956148064542937E-3</v>
      </c>
    </row>
    <row r="91" spans="1:12" x14ac:dyDescent="0.25">
      <c r="A91" s="166" t="s">
        <v>145</v>
      </c>
      <c r="B91" s="167" t="s">
        <v>145</v>
      </c>
      <c r="C91" s="168">
        <f t="shared" ref="C91" si="32">C83-SUM(C84:C90)</f>
        <v>30017</v>
      </c>
      <c r="D91" s="168">
        <f t="shared" ref="D91:I91" si="33">D83-SUM(D84:D90)</f>
        <v>31236</v>
      </c>
      <c r="E91" s="168">
        <f t="shared" si="33"/>
        <v>2740</v>
      </c>
      <c r="F91" s="168">
        <f t="shared" si="33"/>
        <v>23083</v>
      </c>
      <c r="G91" s="168">
        <f t="shared" si="33"/>
        <v>31679</v>
      </c>
      <c r="H91" s="168">
        <f t="shared" si="33"/>
        <v>36745</v>
      </c>
      <c r="I91" s="168">
        <f t="shared" si="33"/>
        <v>39542</v>
      </c>
      <c r="J91" s="179">
        <f t="shared" si="31"/>
        <v>7.6119199891141687E-2</v>
      </c>
      <c r="K91" s="167">
        <f>I91-H91</f>
        <v>2797</v>
      </c>
      <c r="L91" s="169">
        <f t="shared" si="29"/>
        <v>3.8210516347359898E-2</v>
      </c>
    </row>
    <row r="92" spans="1:12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68</v>
      </c>
      <c r="C93" s="175">
        <v>10237</v>
      </c>
      <c r="D93" s="175">
        <v>11120</v>
      </c>
      <c r="E93" s="175">
        <v>2621</v>
      </c>
      <c r="F93" s="175">
        <v>8312</v>
      </c>
      <c r="G93" s="175">
        <v>11185</v>
      </c>
      <c r="H93" s="175">
        <v>10715</v>
      </c>
      <c r="I93" s="175">
        <v>10121</v>
      </c>
      <c r="J93" s="176">
        <f>IFERROR(I93/H93-1,"-")</f>
        <v>-5.5436304246383572E-2</v>
      </c>
      <c r="K93" s="175">
        <f>I93-H93</f>
        <v>-594</v>
      </c>
      <c r="L93" s="176">
        <f t="shared" ref="L93:L105" si="34">I93/I$9</f>
        <v>9.7801991793948079E-3</v>
      </c>
    </row>
    <row r="94" spans="1:12" x14ac:dyDescent="0.25">
      <c r="A94" s="1" t="s">
        <v>96</v>
      </c>
      <c r="B94" s="158" t="s">
        <v>97</v>
      </c>
      <c r="C94" s="159">
        <v>5757</v>
      </c>
      <c r="D94" s="159">
        <v>6312</v>
      </c>
      <c r="E94" s="159">
        <v>1389</v>
      </c>
      <c r="F94" s="159">
        <v>4226</v>
      </c>
      <c r="G94" s="159">
        <v>6274</v>
      </c>
      <c r="H94" s="159">
        <v>4508</v>
      </c>
      <c r="I94" s="159">
        <v>4568</v>
      </c>
      <c r="J94" s="177">
        <f>IFERROR(I94/H94-1,"-")</f>
        <v>1.3309671694764935E-2</v>
      </c>
      <c r="K94" s="158">
        <f t="shared" ref="K94:K104" si="35">I94-H94</f>
        <v>60</v>
      </c>
      <c r="L94" s="160">
        <f t="shared" si="34"/>
        <v>4.4141833664139395E-3</v>
      </c>
    </row>
    <row r="95" spans="1:12" x14ac:dyDescent="0.25">
      <c r="A95" s="161" t="s">
        <v>103</v>
      </c>
      <c r="B95" s="162" t="s">
        <v>103</v>
      </c>
      <c r="C95" s="163">
        <v>2875</v>
      </c>
      <c r="D95" s="163">
        <v>3636</v>
      </c>
      <c r="E95" s="163">
        <v>740</v>
      </c>
      <c r="F95" s="163">
        <v>1902</v>
      </c>
      <c r="G95" s="163">
        <v>2003</v>
      </c>
      <c r="H95" s="163">
        <v>1050</v>
      </c>
      <c r="I95" s="163">
        <v>1348</v>
      </c>
      <c r="J95" s="178">
        <f>IFERROR(I95/H95-1,"-")</f>
        <v>0.28380952380952373</v>
      </c>
      <c r="K95" s="162">
        <f t="shared" si="35"/>
        <v>298</v>
      </c>
      <c r="L95" s="164">
        <f t="shared" si="34"/>
        <v>1.3026092771291574E-3</v>
      </c>
    </row>
    <row r="96" spans="1:12" x14ac:dyDescent="0.25">
      <c r="A96" s="161" t="s">
        <v>100</v>
      </c>
      <c r="B96" s="162" t="s">
        <v>100</v>
      </c>
      <c r="C96" s="163">
        <v>2882</v>
      </c>
      <c r="D96" s="163">
        <v>2676</v>
      </c>
      <c r="E96" s="163">
        <v>649</v>
      </c>
      <c r="F96" s="163">
        <v>2324</v>
      </c>
      <c r="G96" s="163">
        <v>4271</v>
      </c>
      <c r="H96" s="163">
        <v>3458</v>
      </c>
      <c r="I96" s="163">
        <v>3220</v>
      </c>
      <c r="J96" s="178">
        <f>IFERROR(I96/H96-1,"-")</f>
        <v>-6.8825910931174072E-2</v>
      </c>
      <c r="K96" s="162">
        <f t="shared" si="35"/>
        <v>-238</v>
      </c>
      <c r="L96" s="164">
        <f t="shared" si="34"/>
        <v>3.1115740892847825E-3</v>
      </c>
    </row>
    <row r="97" spans="1:12" x14ac:dyDescent="0.25">
      <c r="A97" s="1"/>
      <c r="B97" s="158" t="s">
        <v>107</v>
      </c>
      <c r="C97" s="159">
        <v>4480</v>
      </c>
      <c r="D97" s="159">
        <v>4808</v>
      </c>
      <c r="E97" s="159">
        <v>1232</v>
      </c>
      <c r="F97" s="159">
        <v>4086</v>
      </c>
      <c r="G97" s="159">
        <v>4911</v>
      </c>
      <c r="H97" s="159">
        <v>6207</v>
      </c>
      <c r="I97" s="159">
        <v>5553</v>
      </c>
      <c r="J97" s="177">
        <f>IFERROR(I97/H97-1,"-")</f>
        <v>-0.10536491058482356</v>
      </c>
      <c r="K97" s="158">
        <f t="shared" si="35"/>
        <v>-654</v>
      </c>
      <c r="L97" s="160">
        <f t="shared" si="34"/>
        <v>5.3660158129808684E-3</v>
      </c>
    </row>
    <row r="98" spans="1:12" s="56" customFormat="1" x14ac:dyDescent="0.25">
      <c r="B98" s="162" t="s">
        <v>110</v>
      </c>
      <c r="C98" s="163">
        <v>766</v>
      </c>
      <c r="D98" s="163">
        <v>932</v>
      </c>
      <c r="E98" s="163">
        <v>49</v>
      </c>
      <c r="F98" s="163">
        <v>700</v>
      </c>
      <c r="G98" s="163">
        <v>893</v>
      </c>
      <c r="H98" s="163">
        <v>1002</v>
      </c>
      <c r="I98" s="163">
        <v>915</v>
      </c>
      <c r="J98" s="178">
        <f t="shared" ref="J98:J105" si="36">IFERROR(I98/H98-1,"-")</f>
        <v>-8.6826347305389184E-2</v>
      </c>
      <c r="K98" s="162">
        <f t="shared" si="35"/>
        <v>-87</v>
      </c>
      <c r="L98" s="164">
        <f t="shared" si="34"/>
        <v>8.84189531582477E-4</v>
      </c>
    </row>
    <row r="99" spans="1:12" s="56" customFormat="1" x14ac:dyDescent="0.25">
      <c r="B99" s="162" t="s">
        <v>113</v>
      </c>
      <c r="C99" s="163">
        <v>1061</v>
      </c>
      <c r="D99" s="163">
        <v>1042</v>
      </c>
      <c r="E99" s="163">
        <v>203</v>
      </c>
      <c r="F99" s="163">
        <v>851</v>
      </c>
      <c r="G99" s="163">
        <v>1054</v>
      </c>
      <c r="H99" s="163">
        <v>1371</v>
      </c>
      <c r="I99" s="163">
        <v>1220</v>
      </c>
      <c r="J99" s="178">
        <f t="shared" si="36"/>
        <v>-0.11013858497447115</v>
      </c>
      <c r="K99" s="162">
        <f t="shared" si="35"/>
        <v>-151</v>
      </c>
      <c r="L99" s="164">
        <f t="shared" si="34"/>
        <v>1.1789193754433026E-3</v>
      </c>
    </row>
    <row r="100" spans="1:12" x14ac:dyDescent="0.25">
      <c r="A100" s="1"/>
      <c r="B100" s="162" t="s">
        <v>116</v>
      </c>
      <c r="C100" s="163">
        <v>746</v>
      </c>
      <c r="D100" s="163">
        <v>954</v>
      </c>
      <c r="E100" s="163">
        <v>517</v>
      </c>
      <c r="F100" s="163">
        <v>752</v>
      </c>
      <c r="G100" s="163">
        <v>904</v>
      </c>
      <c r="H100" s="163">
        <v>886</v>
      </c>
      <c r="I100" s="163">
        <v>863</v>
      </c>
      <c r="J100" s="178">
        <f t="shared" si="36"/>
        <v>-2.5959367945823875E-2</v>
      </c>
      <c r="K100" s="162">
        <f t="shared" si="35"/>
        <v>-23</v>
      </c>
      <c r="L100" s="164">
        <f t="shared" si="34"/>
        <v>8.3394050902259851E-4</v>
      </c>
    </row>
    <row r="101" spans="1:12" x14ac:dyDescent="0.25">
      <c r="A101" s="1"/>
      <c r="B101" s="162" t="s">
        <v>123</v>
      </c>
      <c r="C101" s="163">
        <v>144</v>
      </c>
      <c r="D101" s="163">
        <v>246</v>
      </c>
      <c r="E101" s="163">
        <v>16</v>
      </c>
      <c r="F101" s="163">
        <v>264</v>
      </c>
      <c r="G101" s="163">
        <v>253</v>
      </c>
      <c r="H101" s="163">
        <v>321</v>
      </c>
      <c r="I101" s="163">
        <v>330</v>
      </c>
      <c r="J101" s="178">
        <f t="shared" si="36"/>
        <v>2.8037383177569986E-2</v>
      </c>
      <c r="K101" s="162">
        <f t="shared" si="35"/>
        <v>9</v>
      </c>
      <c r="L101" s="164">
        <f t="shared" si="34"/>
        <v>3.1888802778384415E-4</v>
      </c>
    </row>
    <row r="102" spans="1:12" x14ac:dyDescent="0.25">
      <c r="A102" s="1"/>
      <c r="B102" s="162" t="s">
        <v>119</v>
      </c>
      <c r="C102" s="163">
        <v>147</v>
      </c>
      <c r="D102" s="163">
        <v>109</v>
      </c>
      <c r="E102" s="163">
        <v>39</v>
      </c>
      <c r="F102" s="163">
        <v>189</v>
      </c>
      <c r="G102" s="163">
        <v>123</v>
      </c>
      <c r="H102" s="163">
        <v>288</v>
      </c>
      <c r="I102" s="163">
        <v>244</v>
      </c>
      <c r="J102" s="178">
        <f t="shared" si="36"/>
        <v>-0.15277777777777779</v>
      </c>
      <c r="K102" s="162">
        <f t="shared" si="35"/>
        <v>-44</v>
      </c>
      <c r="L102" s="164">
        <f t="shared" si="34"/>
        <v>2.3578387508866054E-4</v>
      </c>
    </row>
    <row r="103" spans="1:12" x14ac:dyDescent="0.25">
      <c r="A103" s="1"/>
      <c r="B103" s="162" t="s">
        <v>128</v>
      </c>
      <c r="C103" s="163">
        <v>84</v>
      </c>
      <c r="D103" s="163">
        <v>113</v>
      </c>
      <c r="E103" s="163">
        <v>9</v>
      </c>
      <c r="F103" s="163">
        <v>115</v>
      </c>
      <c r="G103" s="163">
        <v>56</v>
      </c>
      <c r="H103" s="163">
        <v>100</v>
      </c>
      <c r="I103" s="163">
        <v>100</v>
      </c>
      <c r="J103" s="178">
        <f t="shared" si="36"/>
        <v>0</v>
      </c>
      <c r="K103" s="162">
        <f t="shared" si="35"/>
        <v>0</v>
      </c>
      <c r="L103" s="164">
        <f t="shared" si="34"/>
        <v>9.6632735692073985E-5</v>
      </c>
    </row>
    <row r="104" spans="1:12" x14ac:dyDescent="0.25">
      <c r="A104" s="161" t="s">
        <v>144</v>
      </c>
      <c r="B104" s="162" t="s">
        <v>131</v>
      </c>
      <c r="C104" s="163">
        <v>54</v>
      </c>
      <c r="D104" s="163">
        <v>65</v>
      </c>
      <c r="E104" s="163">
        <v>10</v>
      </c>
      <c r="F104" s="163">
        <v>47</v>
      </c>
      <c r="G104" s="163">
        <v>80</v>
      </c>
      <c r="H104" s="163">
        <v>242</v>
      </c>
      <c r="I104" s="163">
        <v>94</v>
      </c>
      <c r="J104" s="178">
        <f t="shared" si="36"/>
        <v>-0.61157024793388426</v>
      </c>
      <c r="K104" s="162">
        <f t="shared" si="35"/>
        <v>-148</v>
      </c>
      <c r="L104" s="164">
        <f t="shared" si="34"/>
        <v>9.0834771550549556E-5</v>
      </c>
    </row>
    <row r="105" spans="1:12" x14ac:dyDescent="0.25">
      <c r="A105" s="166" t="s">
        <v>145</v>
      </c>
      <c r="B105" s="167" t="s">
        <v>145</v>
      </c>
      <c r="C105" s="168">
        <f t="shared" ref="C105" si="37">C97-SUM(C98:C104)</f>
        <v>1478</v>
      </c>
      <c r="D105" s="168">
        <f t="shared" ref="D105:I105" si="38">D97-SUM(D98:D104)</f>
        <v>1347</v>
      </c>
      <c r="E105" s="168">
        <f t="shared" si="38"/>
        <v>389</v>
      </c>
      <c r="F105" s="168">
        <f t="shared" si="38"/>
        <v>1168</v>
      </c>
      <c r="G105" s="168">
        <f t="shared" si="38"/>
        <v>1548</v>
      </c>
      <c r="H105" s="168">
        <f t="shared" si="38"/>
        <v>1997</v>
      </c>
      <c r="I105" s="168">
        <f t="shared" si="38"/>
        <v>1787</v>
      </c>
      <c r="J105" s="179">
        <f t="shared" si="36"/>
        <v>-0.10515773660490735</v>
      </c>
      <c r="K105" s="167">
        <f>I105-H105</f>
        <v>-210</v>
      </c>
      <c r="L105" s="169">
        <f t="shared" si="34"/>
        <v>1.7268269868173623E-3</v>
      </c>
    </row>
    <row r="106" spans="1:12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68</v>
      </c>
      <c r="C107" s="175">
        <v>29501</v>
      </c>
      <c r="D107" s="175">
        <v>36065</v>
      </c>
      <c r="E107" s="175">
        <v>5615</v>
      </c>
      <c r="F107" s="175">
        <v>31964</v>
      </c>
      <c r="G107" s="175">
        <v>41801</v>
      </c>
      <c r="H107" s="175">
        <v>41950</v>
      </c>
      <c r="I107" s="175">
        <v>46326</v>
      </c>
      <c r="J107" s="176">
        <f>IFERROR(I107/H107-1,"-")</f>
        <v>0.10431466030989278</v>
      </c>
      <c r="K107" s="175">
        <f>I107-H107</f>
        <v>4376</v>
      </c>
      <c r="L107" s="176">
        <f t="shared" ref="L107:L119" si="39">I107/I$9</f>
        <v>4.4766081136710198E-2</v>
      </c>
    </row>
    <row r="108" spans="1:12" x14ac:dyDescent="0.25">
      <c r="A108" s="1" t="s">
        <v>96</v>
      </c>
      <c r="B108" s="158" t="s">
        <v>97</v>
      </c>
      <c r="C108" s="159">
        <v>2860</v>
      </c>
      <c r="D108" s="159">
        <v>7668</v>
      </c>
      <c r="E108" s="159">
        <v>2044</v>
      </c>
      <c r="F108" s="159">
        <v>4912</v>
      </c>
      <c r="G108" s="159">
        <v>5963</v>
      </c>
      <c r="H108" s="159">
        <v>5111</v>
      </c>
      <c r="I108" s="159">
        <v>5930</v>
      </c>
      <c r="J108" s="177">
        <f>IFERROR(I108/H108-1,"-")</f>
        <v>0.16024261396986894</v>
      </c>
      <c r="K108" s="158">
        <f t="shared" ref="K108:K118" si="40">I108-H108</f>
        <v>819</v>
      </c>
      <c r="L108" s="160">
        <f t="shared" si="39"/>
        <v>5.7303212265399873E-3</v>
      </c>
    </row>
    <row r="109" spans="1:12" x14ac:dyDescent="0.25">
      <c r="A109" s="161" t="s">
        <v>103</v>
      </c>
      <c r="B109" s="162" t="s">
        <v>103</v>
      </c>
      <c r="C109" s="163">
        <v>804</v>
      </c>
      <c r="D109" s="163">
        <v>1216</v>
      </c>
      <c r="E109" s="163">
        <v>1896</v>
      </c>
      <c r="F109" s="163">
        <v>2178</v>
      </c>
      <c r="G109" s="163">
        <v>1615</v>
      </c>
      <c r="H109" s="163">
        <v>1369</v>
      </c>
      <c r="I109" s="163">
        <v>1459</v>
      </c>
      <c r="J109" s="178">
        <f>IFERROR(I109/H109-1,"-")</f>
        <v>6.5741417092768373E-2</v>
      </c>
      <c r="K109" s="162">
        <f t="shared" si="40"/>
        <v>90</v>
      </c>
      <c r="L109" s="164">
        <f t="shared" si="39"/>
        <v>1.4098716137473596E-3</v>
      </c>
    </row>
    <row r="110" spans="1:12" x14ac:dyDescent="0.25">
      <c r="A110" s="161" t="s">
        <v>100</v>
      </c>
      <c r="B110" s="162" t="s">
        <v>100</v>
      </c>
      <c r="C110" s="163">
        <v>2056</v>
      </c>
      <c r="D110" s="163">
        <v>6452</v>
      </c>
      <c r="E110" s="163">
        <v>148</v>
      </c>
      <c r="F110" s="163">
        <v>2734</v>
      </c>
      <c r="G110" s="163">
        <v>4348</v>
      </c>
      <c r="H110" s="163">
        <v>3742</v>
      </c>
      <c r="I110" s="163">
        <v>4471</v>
      </c>
      <c r="J110" s="178">
        <f>IFERROR(I110/H110-1,"-")</f>
        <v>0.19481560662747199</v>
      </c>
      <c r="K110" s="162">
        <f t="shared" si="40"/>
        <v>729</v>
      </c>
      <c r="L110" s="164">
        <f t="shared" si="39"/>
        <v>4.3204496127926279E-3</v>
      </c>
    </row>
    <row r="111" spans="1:12" x14ac:dyDescent="0.25">
      <c r="A111" s="1"/>
      <c r="B111" s="158" t="s">
        <v>107</v>
      </c>
      <c r="C111" s="159">
        <v>26641</v>
      </c>
      <c r="D111" s="159">
        <v>28397</v>
      </c>
      <c r="E111" s="159">
        <v>3571</v>
      </c>
      <c r="F111" s="159">
        <v>27052</v>
      </c>
      <c r="G111" s="159">
        <v>35838</v>
      </c>
      <c r="H111" s="159">
        <v>36839</v>
      </c>
      <c r="I111" s="159">
        <v>40396</v>
      </c>
      <c r="J111" s="177">
        <f>IFERROR(I111/H111-1,"-")</f>
        <v>9.6555281087977507E-2</v>
      </c>
      <c r="K111" s="158">
        <f t="shared" si="40"/>
        <v>3557</v>
      </c>
      <c r="L111" s="160">
        <f t="shared" si="39"/>
        <v>3.9035759910170206E-2</v>
      </c>
    </row>
    <row r="112" spans="1:12" s="56" customFormat="1" x14ac:dyDescent="0.25">
      <c r="B112" s="162" t="s">
        <v>110</v>
      </c>
      <c r="C112" s="163">
        <v>13466</v>
      </c>
      <c r="D112" s="163">
        <v>15594</v>
      </c>
      <c r="E112" s="163">
        <v>1520</v>
      </c>
      <c r="F112" s="163">
        <v>14283</v>
      </c>
      <c r="G112" s="163">
        <v>21382</v>
      </c>
      <c r="H112" s="163">
        <v>20779</v>
      </c>
      <c r="I112" s="163">
        <v>21693</v>
      </c>
      <c r="J112" s="178">
        <f t="shared" ref="J112:J119" si="41">IFERROR(I112/H112-1,"-")</f>
        <v>4.3986717358871941E-2</v>
      </c>
      <c r="K112" s="162">
        <f t="shared" si="40"/>
        <v>914</v>
      </c>
      <c r="L112" s="164">
        <f t="shared" si="39"/>
        <v>2.0962539353681611E-2</v>
      </c>
    </row>
    <row r="113" spans="1:12" s="56" customFormat="1" x14ac:dyDescent="0.25">
      <c r="B113" s="162" t="s">
        <v>113</v>
      </c>
      <c r="C113" s="163">
        <v>3001</v>
      </c>
      <c r="D113" s="163">
        <v>1704</v>
      </c>
      <c r="E113" s="163">
        <v>661</v>
      </c>
      <c r="F113" s="163">
        <v>1421</v>
      </c>
      <c r="G113" s="163">
        <v>2083</v>
      </c>
      <c r="H113" s="163">
        <v>1941</v>
      </c>
      <c r="I113" s="163">
        <v>2042</v>
      </c>
      <c r="J113" s="178">
        <f t="shared" si="41"/>
        <v>5.2035033487892735E-2</v>
      </c>
      <c r="K113" s="162">
        <f t="shared" si="40"/>
        <v>101</v>
      </c>
      <c r="L113" s="164">
        <f t="shared" si="39"/>
        <v>1.9732404628321509E-3</v>
      </c>
    </row>
    <row r="114" spans="1:12" x14ac:dyDescent="0.25">
      <c r="A114" s="1"/>
      <c r="B114" s="162" t="s">
        <v>116</v>
      </c>
      <c r="C114" s="163">
        <v>2917</v>
      </c>
      <c r="D114" s="163">
        <v>1338</v>
      </c>
      <c r="E114" s="163">
        <v>645</v>
      </c>
      <c r="F114" s="163">
        <v>1642</v>
      </c>
      <c r="G114" s="163">
        <v>3025</v>
      </c>
      <c r="H114" s="163">
        <v>2296</v>
      </c>
      <c r="I114" s="163">
        <v>3036</v>
      </c>
      <c r="J114" s="178">
        <f t="shared" si="41"/>
        <v>0.32229965156794416</v>
      </c>
      <c r="K114" s="162">
        <f t="shared" si="40"/>
        <v>740</v>
      </c>
      <c r="L114" s="164">
        <f t="shared" si="39"/>
        <v>2.9337698556113662E-3</v>
      </c>
    </row>
    <row r="115" spans="1:12" x14ac:dyDescent="0.25">
      <c r="A115" s="1"/>
      <c r="B115" s="162" t="s">
        <v>123</v>
      </c>
      <c r="C115" s="163">
        <v>669</v>
      </c>
      <c r="D115" s="163">
        <v>561</v>
      </c>
      <c r="E115" s="163">
        <v>36</v>
      </c>
      <c r="F115" s="163">
        <v>1513</v>
      </c>
      <c r="G115" s="163">
        <v>1165</v>
      </c>
      <c r="H115" s="163">
        <v>1737</v>
      </c>
      <c r="I115" s="163">
        <v>1657</v>
      </c>
      <c r="J115" s="178">
        <f t="shared" si="41"/>
        <v>-4.605641911341396E-2</v>
      </c>
      <c r="K115" s="162">
        <f t="shared" si="40"/>
        <v>-80</v>
      </c>
      <c r="L115" s="164">
        <f t="shared" si="39"/>
        <v>1.6012044304176661E-3</v>
      </c>
    </row>
    <row r="116" spans="1:12" x14ac:dyDescent="0.25">
      <c r="A116" s="1"/>
      <c r="B116" s="162" t="s">
        <v>119</v>
      </c>
      <c r="C116" s="163">
        <v>687</v>
      </c>
      <c r="D116" s="163">
        <v>842</v>
      </c>
      <c r="E116" s="163">
        <v>40</v>
      </c>
      <c r="F116" s="163">
        <v>1165</v>
      </c>
      <c r="G116" s="163">
        <v>1304</v>
      </c>
      <c r="H116" s="163">
        <v>1376</v>
      </c>
      <c r="I116" s="163">
        <v>1084</v>
      </c>
      <c r="J116" s="178">
        <f t="shared" si="41"/>
        <v>-0.21220930232558144</v>
      </c>
      <c r="K116" s="162">
        <f t="shared" si="40"/>
        <v>-292</v>
      </c>
      <c r="L116" s="164">
        <f t="shared" si="39"/>
        <v>1.0474988549020821E-3</v>
      </c>
    </row>
    <row r="117" spans="1:12" x14ac:dyDescent="0.25">
      <c r="A117" s="1"/>
      <c r="B117" s="162" t="s">
        <v>128</v>
      </c>
      <c r="C117" s="163">
        <v>289</v>
      </c>
      <c r="D117" s="163">
        <v>340</v>
      </c>
      <c r="E117" s="163">
        <v>0</v>
      </c>
      <c r="F117" s="163">
        <v>308</v>
      </c>
      <c r="G117" s="163">
        <v>475</v>
      </c>
      <c r="H117" s="163">
        <v>690</v>
      </c>
      <c r="I117" s="163">
        <v>539</v>
      </c>
      <c r="J117" s="178">
        <f t="shared" si="41"/>
        <v>-0.21884057971014492</v>
      </c>
      <c r="K117" s="162">
        <f t="shared" si="40"/>
        <v>-151</v>
      </c>
      <c r="L117" s="164">
        <f t="shared" si="39"/>
        <v>5.2085044538027878E-4</v>
      </c>
    </row>
    <row r="118" spans="1:12" x14ac:dyDescent="0.25">
      <c r="A118" s="161" t="s">
        <v>144</v>
      </c>
      <c r="B118" s="162" t="s">
        <v>131</v>
      </c>
      <c r="C118" s="163">
        <v>653</v>
      </c>
      <c r="D118" s="163">
        <v>988</v>
      </c>
      <c r="E118" s="163">
        <v>0</v>
      </c>
      <c r="F118" s="163">
        <v>427</v>
      </c>
      <c r="G118" s="163">
        <v>404</v>
      </c>
      <c r="H118" s="163">
        <v>805</v>
      </c>
      <c r="I118" s="163">
        <v>480</v>
      </c>
      <c r="J118" s="178">
        <f t="shared" si="41"/>
        <v>-0.40372670807453415</v>
      </c>
      <c r="K118" s="162">
        <f t="shared" si="40"/>
        <v>-325</v>
      </c>
      <c r="L118" s="164">
        <f t="shared" si="39"/>
        <v>4.6383713132195514E-4</v>
      </c>
    </row>
    <row r="119" spans="1:12" x14ac:dyDescent="0.25">
      <c r="A119" s="166" t="s">
        <v>145</v>
      </c>
      <c r="B119" s="167" t="s">
        <v>145</v>
      </c>
      <c r="C119" s="168">
        <f t="shared" ref="C119" si="42">C111-SUM(C112:C118)</f>
        <v>4959</v>
      </c>
      <c r="D119" s="168">
        <f t="shared" ref="D119:I119" si="43">D111-SUM(D112:D118)</f>
        <v>7030</v>
      </c>
      <c r="E119" s="168">
        <f t="shared" si="43"/>
        <v>669</v>
      </c>
      <c r="F119" s="168">
        <f t="shared" si="43"/>
        <v>6293</v>
      </c>
      <c r="G119" s="168">
        <f t="shared" si="43"/>
        <v>6000</v>
      </c>
      <c r="H119" s="168">
        <f t="shared" si="43"/>
        <v>7215</v>
      </c>
      <c r="I119" s="168">
        <f t="shared" si="43"/>
        <v>9865</v>
      </c>
      <c r="J119" s="179">
        <f t="shared" si="41"/>
        <v>0.36729036729036735</v>
      </c>
      <c r="K119" s="167">
        <f>I119-H119</f>
        <v>2650</v>
      </c>
      <c r="L119" s="169">
        <f t="shared" si="39"/>
        <v>9.5328193760230995E-3</v>
      </c>
    </row>
    <row r="120" spans="1:12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68</v>
      </c>
      <c r="C121" s="175">
        <v>43902</v>
      </c>
      <c r="D121" s="175">
        <v>46221</v>
      </c>
      <c r="E121" s="175">
        <v>13115</v>
      </c>
      <c r="F121" s="175">
        <v>33194</v>
      </c>
      <c r="G121" s="175">
        <v>48798</v>
      </c>
      <c r="H121" s="175">
        <v>49218</v>
      </c>
      <c r="I121" s="175">
        <v>52121</v>
      </c>
      <c r="J121" s="176">
        <f>IFERROR(I121/H121-1,"-")</f>
        <v>5.898248608232759E-2</v>
      </c>
      <c r="K121" s="175">
        <f>I121-H121</f>
        <v>2903</v>
      </c>
      <c r="L121" s="176">
        <f t="shared" ref="L121:L133" si="44">I121/I$9</f>
        <v>5.0365948170065886E-2</v>
      </c>
    </row>
    <row r="122" spans="1:12" x14ac:dyDescent="0.25">
      <c r="A122" s="1" t="s">
        <v>96</v>
      </c>
      <c r="B122" s="158" t="s">
        <v>97</v>
      </c>
      <c r="C122" s="159">
        <v>19791</v>
      </c>
      <c r="D122" s="159">
        <v>22796</v>
      </c>
      <c r="E122" s="159">
        <v>7795</v>
      </c>
      <c r="F122" s="159">
        <v>16227</v>
      </c>
      <c r="G122" s="159">
        <v>23299</v>
      </c>
      <c r="H122" s="159">
        <v>24664</v>
      </c>
      <c r="I122" s="159">
        <v>26312</v>
      </c>
      <c r="J122" s="177">
        <f>IFERROR(I122/H122-1,"-")</f>
        <v>6.6818034382095437E-2</v>
      </c>
      <c r="K122" s="158">
        <f t="shared" ref="K122:K132" si="45">I122-H122</f>
        <v>1648</v>
      </c>
      <c r="L122" s="160">
        <f t="shared" si="44"/>
        <v>2.5426005415298509E-2</v>
      </c>
    </row>
    <row r="123" spans="1:12" x14ac:dyDescent="0.25">
      <c r="A123" s="161" t="s">
        <v>103</v>
      </c>
      <c r="B123" s="162" t="s">
        <v>103</v>
      </c>
      <c r="C123" s="163">
        <v>9185</v>
      </c>
      <c r="D123" s="163">
        <v>11636</v>
      </c>
      <c r="E123" s="163">
        <v>4099</v>
      </c>
      <c r="F123" s="163">
        <v>6896</v>
      </c>
      <c r="G123" s="163">
        <v>10947</v>
      </c>
      <c r="H123" s="163">
        <v>10699</v>
      </c>
      <c r="I123" s="163">
        <v>11338</v>
      </c>
      <c r="J123" s="178">
        <f>IFERROR(I123/H123-1,"-")</f>
        <v>5.9725207963361004E-2</v>
      </c>
      <c r="K123" s="162">
        <f t="shared" si="45"/>
        <v>639</v>
      </c>
      <c r="L123" s="164">
        <f t="shared" si="44"/>
        <v>1.0956219572767349E-2</v>
      </c>
    </row>
    <row r="124" spans="1:12" x14ac:dyDescent="0.25">
      <c r="A124" s="161" t="s">
        <v>100</v>
      </c>
      <c r="B124" s="162" t="s">
        <v>100</v>
      </c>
      <c r="C124" s="163">
        <v>10606</v>
      </c>
      <c r="D124" s="163">
        <v>11160</v>
      </c>
      <c r="E124" s="163">
        <v>3696</v>
      </c>
      <c r="F124" s="163">
        <v>9331</v>
      </c>
      <c r="G124" s="163">
        <v>12352</v>
      </c>
      <c r="H124" s="163">
        <v>13965</v>
      </c>
      <c r="I124" s="163">
        <v>14974</v>
      </c>
      <c r="J124" s="178">
        <f>IFERROR(I124/H124-1,"-")</f>
        <v>7.2252058718224044E-2</v>
      </c>
      <c r="K124" s="162">
        <f t="shared" si="45"/>
        <v>1009</v>
      </c>
      <c r="L124" s="164">
        <f t="shared" si="44"/>
        <v>1.446978584253116E-2</v>
      </c>
    </row>
    <row r="125" spans="1:12" x14ac:dyDescent="0.25">
      <c r="A125" s="1"/>
      <c r="B125" s="158" t="s">
        <v>107</v>
      </c>
      <c r="C125" s="159">
        <v>24111</v>
      </c>
      <c r="D125" s="159">
        <v>23425</v>
      </c>
      <c r="E125" s="159">
        <v>5320</v>
      </c>
      <c r="F125" s="159">
        <v>16967</v>
      </c>
      <c r="G125" s="159">
        <v>25499</v>
      </c>
      <c r="H125" s="159">
        <v>24554</v>
      </c>
      <c r="I125" s="159">
        <v>25809</v>
      </c>
      <c r="J125" s="177">
        <f>IFERROR(I125/H125-1,"-")</f>
        <v>5.1111835138877515E-2</v>
      </c>
      <c r="K125" s="158">
        <f t="shared" si="45"/>
        <v>1255</v>
      </c>
      <c r="L125" s="160">
        <f t="shared" si="44"/>
        <v>2.4939942754767377E-2</v>
      </c>
    </row>
    <row r="126" spans="1:12" s="56" customFormat="1" x14ac:dyDescent="0.25">
      <c r="B126" s="162" t="s">
        <v>110</v>
      </c>
      <c r="C126" s="163">
        <v>2820</v>
      </c>
      <c r="D126" s="163">
        <v>2631</v>
      </c>
      <c r="E126" s="163">
        <v>133</v>
      </c>
      <c r="F126" s="163">
        <v>1847</v>
      </c>
      <c r="G126" s="163">
        <v>3136</v>
      </c>
      <c r="H126" s="163">
        <v>3385</v>
      </c>
      <c r="I126" s="163">
        <v>3092</v>
      </c>
      <c r="J126" s="178">
        <f t="shared" ref="J126:J133" si="46">IFERROR(I126/H126-1,"-")</f>
        <v>-8.6558345642540613E-2</v>
      </c>
      <c r="K126" s="162">
        <f t="shared" si="45"/>
        <v>-293</v>
      </c>
      <c r="L126" s="164">
        <f t="shared" si="44"/>
        <v>2.9878841875989278E-3</v>
      </c>
    </row>
    <row r="127" spans="1:12" s="56" customFormat="1" x14ac:dyDescent="0.25">
      <c r="B127" s="162" t="s">
        <v>113</v>
      </c>
      <c r="C127" s="163">
        <v>2993</v>
      </c>
      <c r="D127" s="163">
        <v>2678</v>
      </c>
      <c r="E127" s="163">
        <v>602</v>
      </c>
      <c r="F127" s="163">
        <v>2128</v>
      </c>
      <c r="G127" s="163">
        <v>4095</v>
      </c>
      <c r="H127" s="163">
        <v>3932</v>
      </c>
      <c r="I127" s="163">
        <v>4494</v>
      </c>
      <c r="J127" s="178">
        <f t="shared" si="46"/>
        <v>0.14292980671414046</v>
      </c>
      <c r="K127" s="162">
        <f t="shared" si="45"/>
        <v>562</v>
      </c>
      <c r="L127" s="164">
        <f t="shared" si="44"/>
        <v>4.3426751420018051E-3</v>
      </c>
    </row>
    <row r="128" spans="1:12" x14ac:dyDescent="0.25">
      <c r="A128" s="1"/>
      <c r="B128" s="162" t="s">
        <v>116</v>
      </c>
      <c r="C128" s="163">
        <v>1553</v>
      </c>
      <c r="D128" s="163">
        <v>1629</v>
      </c>
      <c r="E128" s="163">
        <v>637</v>
      </c>
      <c r="F128" s="163">
        <v>1639</v>
      </c>
      <c r="G128" s="163">
        <v>2030</v>
      </c>
      <c r="H128" s="163">
        <v>1781</v>
      </c>
      <c r="I128" s="163">
        <v>2033</v>
      </c>
      <c r="J128" s="178">
        <f t="shared" si="46"/>
        <v>0.141493542953397</v>
      </c>
      <c r="K128" s="162">
        <f t="shared" si="45"/>
        <v>252</v>
      </c>
      <c r="L128" s="164">
        <f t="shared" si="44"/>
        <v>1.9645435166198641E-3</v>
      </c>
    </row>
    <row r="129" spans="1:12" x14ac:dyDescent="0.25">
      <c r="A129" s="1"/>
      <c r="B129" s="162" t="s">
        <v>123</v>
      </c>
      <c r="C129" s="163">
        <v>442</v>
      </c>
      <c r="D129" s="163">
        <v>477</v>
      </c>
      <c r="E129" s="163">
        <v>87</v>
      </c>
      <c r="F129" s="163">
        <v>586</v>
      </c>
      <c r="G129" s="163">
        <v>611</v>
      </c>
      <c r="H129" s="163">
        <v>651</v>
      </c>
      <c r="I129" s="163">
        <v>739</v>
      </c>
      <c r="J129" s="178">
        <f t="shared" si="46"/>
        <v>0.13517665130568357</v>
      </c>
      <c r="K129" s="162">
        <f t="shared" si="45"/>
        <v>88</v>
      </c>
      <c r="L129" s="164">
        <f t="shared" si="44"/>
        <v>7.1411591676442683E-4</v>
      </c>
    </row>
    <row r="130" spans="1:12" x14ac:dyDescent="0.25">
      <c r="A130" s="1"/>
      <c r="B130" s="162" t="s">
        <v>119</v>
      </c>
      <c r="C130" s="163">
        <v>300</v>
      </c>
      <c r="D130" s="163">
        <v>388</v>
      </c>
      <c r="E130" s="163">
        <v>86</v>
      </c>
      <c r="F130" s="163">
        <v>375</v>
      </c>
      <c r="G130" s="163">
        <v>471</v>
      </c>
      <c r="H130" s="163">
        <v>505</v>
      </c>
      <c r="I130" s="163">
        <v>595</v>
      </c>
      <c r="J130" s="178">
        <f t="shared" si="46"/>
        <v>0.17821782178217815</v>
      </c>
      <c r="K130" s="162">
        <f t="shared" si="45"/>
        <v>90</v>
      </c>
      <c r="L130" s="164">
        <f t="shared" si="44"/>
        <v>5.749647773678402E-4</v>
      </c>
    </row>
    <row r="131" spans="1:12" x14ac:dyDescent="0.25">
      <c r="A131" s="1"/>
      <c r="B131" s="162" t="s">
        <v>128</v>
      </c>
      <c r="C131" s="163">
        <v>532</v>
      </c>
      <c r="D131" s="163">
        <v>554</v>
      </c>
      <c r="E131" s="163">
        <v>4</v>
      </c>
      <c r="F131" s="163">
        <v>306</v>
      </c>
      <c r="G131" s="163">
        <v>368</v>
      </c>
      <c r="H131" s="163">
        <v>548</v>
      </c>
      <c r="I131" s="163">
        <v>442</v>
      </c>
      <c r="J131" s="178">
        <f t="shared" si="46"/>
        <v>-0.19343065693430661</v>
      </c>
      <c r="K131" s="162">
        <f t="shared" si="45"/>
        <v>-106</v>
      </c>
      <c r="L131" s="164">
        <f t="shared" si="44"/>
        <v>4.2711669175896701E-4</v>
      </c>
    </row>
    <row r="132" spans="1:12" x14ac:dyDescent="0.25">
      <c r="A132" s="161" t="s">
        <v>144</v>
      </c>
      <c r="B132" s="162" t="s">
        <v>131</v>
      </c>
      <c r="C132" s="163">
        <v>846</v>
      </c>
      <c r="D132" s="163">
        <v>833</v>
      </c>
      <c r="E132" s="163">
        <v>34</v>
      </c>
      <c r="F132" s="163">
        <v>547</v>
      </c>
      <c r="G132" s="163">
        <v>805</v>
      </c>
      <c r="H132" s="163">
        <v>775</v>
      </c>
      <c r="I132" s="163">
        <v>833</v>
      </c>
      <c r="J132" s="178">
        <f t="shared" si="46"/>
        <v>7.4838709677419457E-2</v>
      </c>
      <c r="K132" s="162">
        <f t="shared" si="45"/>
        <v>58</v>
      </c>
      <c r="L132" s="164">
        <f t="shared" si="44"/>
        <v>8.0495068831497633E-4</v>
      </c>
    </row>
    <row r="133" spans="1:12" x14ac:dyDescent="0.25">
      <c r="A133" s="166" t="s">
        <v>145</v>
      </c>
      <c r="B133" s="167" t="s">
        <v>145</v>
      </c>
      <c r="C133" s="168">
        <f t="shared" ref="C133" si="47">C125-SUM(C126:C132)</f>
        <v>14625</v>
      </c>
      <c r="D133" s="168">
        <f t="shared" ref="D133:I133" si="48">D125-SUM(D126:D132)</f>
        <v>14235</v>
      </c>
      <c r="E133" s="168">
        <f t="shared" si="48"/>
        <v>3737</v>
      </c>
      <c r="F133" s="168">
        <f t="shared" si="48"/>
        <v>9539</v>
      </c>
      <c r="G133" s="168">
        <f t="shared" si="48"/>
        <v>13983</v>
      </c>
      <c r="H133" s="168">
        <f t="shared" si="48"/>
        <v>12977</v>
      </c>
      <c r="I133" s="168">
        <f t="shared" si="48"/>
        <v>13581</v>
      </c>
      <c r="J133" s="179">
        <f t="shared" si="46"/>
        <v>4.6543885335593727E-2</v>
      </c>
      <c r="K133" s="167">
        <f>I133-H133</f>
        <v>604</v>
      </c>
      <c r="L133" s="169">
        <f t="shared" si="44"/>
        <v>1.3123691834340569E-2</v>
      </c>
    </row>
    <row r="134" spans="1:12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68</v>
      </c>
      <c r="C135" s="175">
        <v>46915</v>
      </c>
      <c r="D135" s="175">
        <v>52541</v>
      </c>
      <c r="E135" s="175">
        <v>12821</v>
      </c>
      <c r="F135" s="175">
        <v>44789</v>
      </c>
      <c r="G135" s="175">
        <v>55197</v>
      </c>
      <c r="H135" s="175">
        <v>56420</v>
      </c>
      <c r="I135" s="175">
        <v>55860</v>
      </c>
      <c r="J135" s="176">
        <f>IFERROR(I135/H135-1,"-")</f>
        <v>-9.9255583126550695E-3</v>
      </c>
      <c r="K135" s="175">
        <f>I135-H135</f>
        <v>-560</v>
      </c>
      <c r="L135" s="176">
        <f t="shared" ref="L135:L147" si="49">I135/I$9</f>
        <v>5.3979046157592532E-2</v>
      </c>
    </row>
    <row r="136" spans="1:12" x14ac:dyDescent="0.25">
      <c r="A136" s="1" t="s">
        <v>96</v>
      </c>
      <c r="B136" s="158" t="s">
        <v>97</v>
      </c>
      <c r="C136" s="159">
        <v>3546</v>
      </c>
      <c r="D136" s="159">
        <v>2407</v>
      </c>
      <c r="E136" s="159">
        <v>6580</v>
      </c>
      <c r="F136" s="159">
        <v>2531</v>
      </c>
      <c r="G136" s="159">
        <v>3288</v>
      </c>
      <c r="H136" s="159">
        <v>2659</v>
      </c>
      <c r="I136" s="159">
        <v>1856</v>
      </c>
      <c r="J136" s="177">
        <f>IFERROR(I136/H136-1,"-")</f>
        <v>-0.30199323053779614</v>
      </c>
      <c r="K136" s="158">
        <f t="shared" ref="K136:K146" si="50">I136-H136</f>
        <v>-803</v>
      </c>
      <c r="L136" s="160">
        <f t="shared" si="49"/>
        <v>1.7935035744448932E-3</v>
      </c>
    </row>
    <row r="137" spans="1:12" x14ac:dyDescent="0.25">
      <c r="A137" s="161" t="s">
        <v>103</v>
      </c>
      <c r="B137" s="162" t="s">
        <v>103</v>
      </c>
      <c r="C137" s="163">
        <v>1655</v>
      </c>
      <c r="D137" s="163">
        <v>1533</v>
      </c>
      <c r="E137" s="163">
        <v>5786</v>
      </c>
      <c r="F137" s="163">
        <v>1185</v>
      </c>
      <c r="G137" s="163">
        <v>1828</v>
      </c>
      <c r="H137" s="163">
        <v>1496</v>
      </c>
      <c r="I137" s="163">
        <v>566</v>
      </c>
      <c r="J137" s="178">
        <f>IFERROR(I137/H137-1,"-")</f>
        <v>-0.62165775401069512</v>
      </c>
      <c r="K137" s="162">
        <f t="shared" si="50"/>
        <v>-930</v>
      </c>
      <c r="L137" s="164">
        <f t="shared" si="49"/>
        <v>5.4694128401713881E-4</v>
      </c>
    </row>
    <row r="138" spans="1:12" x14ac:dyDescent="0.25">
      <c r="A138" s="161" t="s">
        <v>100</v>
      </c>
      <c r="B138" s="162" t="s">
        <v>100</v>
      </c>
      <c r="C138" s="163">
        <v>1891</v>
      </c>
      <c r="D138" s="163">
        <v>874</v>
      </c>
      <c r="E138" s="163">
        <v>794</v>
      </c>
      <c r="F138" s="163">
        <v>1346</v>
      </c>
      <c r="G138" s="163">
        <v>1460</v>
      </c>
      <c r="H138" s="163">
        <v>1163</v>
      </c>
      <c r="I138" s="163">
        <v>1290</v>
      </c>
      <c r="J138" s="178">
        <f>IFERROR(I138/H138-1,"-")</f>
        <v>0.10920034393809108</v>
      </c>
      <c r="K138" s="162">
        <f t="shared" si="50"/>
        <v>127</v>
      </c>
      <c r="L138" s="164">
        <f t="shared" si="49"/>
        <v>1.2465622904277544E-3</v>
      </c>
    </row>
    <row r="139" spans="1:12" x14ac:dyDescent="0.25">
      <c r="A139" s="1"/>
      <c r="B139" s="158" t="s">
        <v>107</v>
      </c>
      <c r="C139" s="159">
        <v>43369</v>
      </c>
      <c r="D139" s="159">
        <v>50134</v>
      </c>
      <c r="E139" s="159">
        <v>6241</v>
      </c>
      <c r="F139" s="159">
        <v>42258</v>
      </c>
      <c r="G139" s="159">
        <v>51909</v>
      </c>
      <c r="H139" s="159">
        <v>53761</v>
      </c>
      <c r="I139" s="159">
        <v>54004</v>
      </c>
      <c r="J139" s="177">
        <f>IFERROR(I139/H139-1,"-")</f>
        <v>4.5200052082363662E-3</v>
      </c>
      <c r="K139" s="158">
        <f t="shared" si="50"/>
        <v>243</v>
      </c>
      <c r="L139" s="160">
        <f t="shared" si="49"/>
        <v>5.2185542583147636E-2</v>
      </c>
    </row>
    <row r="140" spans="1:12" s="56" customFormat="1" x14ac:dyDescent="0.25">
      <c r="B140" s="162" t="s">
        <v>110</v>
      </c>
      <c r="C140" s="163">
        <v>19442</v>
      </c>
      <c r="D140" s="163">
        <v>22351</v>
      </c>
      <c r="E140" s="163">
        <v>311</v>
      </c>
      <c r="F140" s="163">
        <v>14508</v>
      </c>
      <c r="G140" s="163">
        <v>19887</v>
      </c>
      <c r="H140" s="163">
        <v>21790</v>
      </c>
      <c r="I140" s="163">
        <v>22731</v>
      </c>
      <c r="J140" s="178">
        <f t="shared" ref="J140:J147" si="51">IFERROR(I140/H140-1,"-")</f>
        <v>4.3184947223497083E-2</v>
      </c>
      <c r="K140" s="162">
        <f t="shared" si="50"/>
        <v>941</v>
      </c>
      <c r="L140" s="164">
        <f t="shared" si="49"/>
        <v>2.196558715016534E-2</v>
      </c>
    </row>
    <row r="141" spans="1:12" s="56" customFormat="1" x14ac:dyDescent="0.25">
      <c r="B141" s="162" t="s">
        <v>113</v>
      </c>
      <c r="C141" s="163">
        <v>2765</v>
      </c>
      <c r="D141" s="163">
        <v>3129</v>
      </c>
      <c r="E141" s="163">
        <v>539</v>
      </c>
      <c r="F141" s="163">
        <v>2992</v>
      </c>
      <c r="G141" s="163">
        <v>4323</v>
      </c>
      <c r="H141" s="163">
        <v>4589</v>
      </c>
      <c r="I141" s="163">
        <v>4388</v>
      </c>
      <c r="J141" s="178">
        <f t="shared" si="51"/>
        <v>-4.3800392242318575E-2</v>
      </c>
      <c r="K141" s="162">
        <f t="shared" si="50"/>
        <v>-201</v>
      </c>
      <c r="L141" s="164">
        <f t="shared" si="49"/>
        <v>4.2402444421682063E-3</v>
      </c>
    </row>
    <row r="142" spans="1:12" x14ac:dyDescent="0.25">
      <c r="A142" s="1"/>
      <c r="B142" s="162" t="s">
        <v>116</v>
      </c>
      <c r="C142" s="163">
        <v>3402</v>
      </c>
      <c r="D142" s="163">
        <v>3309</v>
      </c>
      <c r="E142" s="163">
        <v>2223</v>
      </c>
      <c r="F142" s="163">
        <v>4800</v>
      </c>
      <c r="G142" s="163">
        <v>4356</v>
      </c>
      <c r="H142" s="163">
        <v>4400</v>
      </c>
      <c r="I142" s="163">
        <v>4467</v>
      </c>
      <c r="J142" s="178">
        <f t="shared" si="51"/>
        <v>1.5227272727272645E-2</v>
      </c>
      <c r="K142" s="162">
        <f t="shared" si="50"/>
        <v>67</v>
      </c>
      <c r="L142" s="164">
        <f t="shared" si="49"/>
        <v>4.3165843033649452E-3</v>
      </c>
    </row>
    <row r="143" spans="1:12" x14ac:dyDescent="0.25">
      <c r="A143" s="1"/>
      <c r="B143" s="162" t="s">
        <v>123</v>
      </c>
      <c r="C143" s="163">
        <v>772</v>
      </c>
      <c r="D143" s="163">
        <v>688</v>
      </c>
      <c r="E143" s="163">
        <v>101</v>
      </c>
      <c r="F143" s="163">
        <v>1986</v>
      </c>
      <c r="G143" s="163">
        <v>1733</v>
      </c>
      <c r="H143" s="163">
        <v>1547</v>
      </c>
      <c r="I143" s="163">
        <v>1357</v>
      </c>
      <c r="J143" s="178">
        <f t="shared" si="51"/>
        <v>-0.12281835811247577</v>
      </c>
      <c r="K143" s="162">
        <f t="shared" si="50"/>
        <v>-190</v>
      </c>
      <c r="L143" s="164">
        <f t="shared" si="49"/>
        <v>1.311306223341444E-3</v>
      </c>
    </row>
    <row r="144" spans="1:12" x14ac:dyDescent="0.25">
      <c r="A144" s="1"/>
      <c r="B144" s="162" t="s">
        <v>119</v>
      </c>
      <c r="C144" s="163">
        <v>793</v>
      </c>
      <c r="D144" s="163">
        <v>785</v>
      </c>
      <c r="E144" s="163">
        <v>211</v>
      </c>
      <c r="F144" s="163">
        <v>1111</v>
      </c>
      <c r="G144" s="163">
        <v>1002</v>
      </c>
      <c r="H144" s="163">
        <v>1052</v>
      </c>
      <c r="I144" s="163">
        <v>848</v>
      </c>
      <c r="J144" s="178">
        <f t="shared" si="51"/>
        <v>-0.19391634980988592</v>
      </c>
      <c r="K144" s="162">
        <f t="shared" si="50"/>
        <v>-204</v>
      </c>
      <c r="L144" s="164">
        <f t="shared" si="49"/>
        <v>8.1944559866878742E-4</v>
      </c>
    </row>
    <row r="145" spans="1:12" x14ac:dyDescent="0.25">
      <c r="A145" s="1"/>
      <c r="B145" s="162" t="s">
        <v>128</v>
      </c>
      <c r="C145" s="163">
        <v>1069</v>
      </c>
      <c r="D145" s="163">
        <v>1908</v>
      </c>
      <c r="E145" s="163">
        <v>23</v>
      </c>
      <c r="F145" s="163">
        <v>1208</v>
      </c>
      <c r="G145" s="163">
        <v>1829</v>
      </c>
      <c r="H145" s="163">
        <v>1537</v>
      </c>
      <c r="I145" s="163">
        <v>1436</v>
      </c>
      <c r="J145" s="178">
        <f t="shared" si="51"/>
        <v>-6.5712426805465185E-2</v>
      </c>
      <c r="K145" s="162">
        <f t="shared" si="50"/>
        <v>-101</v>
      </c>
      <c r="L145" s="164">
        <f t="shared" si="49"/>
        <v>1.3876460845381824E-3</v>
      </c>
    </row>
    <row r="146" spans="1:12" x14ac:dyDescent="0.25">
      <c r="A146" s="161" t="s">
        <v>144</v>
      </c>
      <c r="B146" s="162" t="s">
        <v>131</v>
      </c>
      <c r="C146" s="163">
        <v>3387</v>
      </c>
      <c r="D146" s="163">
        <v>4041</v>
      </c>
      <c r="E146" s="163">
        <v>31</v>
      </c>
      <c r="F146" s="163">
        <v>506</v>
      </c>
      <c r="G146" s="163">
        <v>1230</v>
      </c>
      <c r="H146" s="163">
        <v>1080</v>
      </c>
      <c r="I146" s="163">
        <v>801</v>
      </c>
      <c r="J146" s="178">
        <f t="shared" si="51"/>
        <v>-0.2583333333333333</v>
      </c>
      <c r="K146" s="162">
        <f t="shared" si="50"/>
        <v>-279</v>
      </c>
      <c r="L146" s="164">
        <f t="shared" si="49"/>
        <v>7.7402821289351267E-4</v>
      </c>
    </row>
    <row r="147" spans="1:12" x14ac:dyDescent="0.25">
      <c r="A147" s="166" t="s">
        <v>145</v>
      </c>
      <c r="B147" s="167" t="s">
        <v>145</v>
      </c>
      <c r="C147" s="168">
        <f t="shared" ref="C147" si="52">C139-SUM(C140:C146)</f>
        <v>11739</v>
      </c>
      <c r="D147" s="168">
        <f t="shared" ref="D147:I147" si="53">D139-SUM(D140:D146)</f>
        <v>13923</v>
      </c>
      <c r="E147" s="168">
        <f t="shared" si="53"/>
        <v>2802</v>
      </c>
      <c r="F147" s="168">
        <f t="shared" si="53"/>
        <v>15147</v>
      </c>
      <c r="G147" s="168">
        <f t="shared" si="53"/>
        <v>17549</v>
      </c>
      <c r="H147" s="168">
        <f t="shared" si="53"/>
        <v>17766</v>
      </c>
      <c r="I147" s="168">
        <f t="shared" si="53"/>
        <v>17976</v>
      </c>
      <c r="J147" s="179">
        <f t="shared" si="51"/>
        <v>1.1820330969267046E-2</v>
      </c>
      <c r="K147" s="167">
        <f>I147-H147</f>
        <v>210</v>
      </c>
      <c r="L147" s="169">
        <f t="shared" si="49"/>
        <v>1.737070056800722E-2</v>
      </c>
    </row>
    <row r="148" spans="1:12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68</v>
      </c>
      <c r="C149" s="175">
        <v>24683</v>
      </c>
      <c r="D149" s="175">
        <v>23572</v>
      </c>
      <c r="E149" s="175">
        <v>5344</v>
      </c>
      <c r="F149" s="175">
        <v>18958</v>
      </c>
      <c r="G149" s="175">
        <v>23914</v>
      </c>
      <c r="H149" s="175">
        <v>25903</v>
      </c>
      <c r="I149" s="175">
        <v>24060</v>
      </c>
      <c r="J149" s="176">
        <f>IFERROR(I149/H149-1,"-")</f>
        <v>-7.1150059838628765E-2</v>
      </c>
      <c r="K149" s="175">
        <f>I149-H149</f>
        <v>-1843</v>
      </c>
      <c r="L149" s="176">
        <f t="shared" ref="L149:L161" si="54">I149/I$9</f>
        <v>2.3249836207513003E-2</v>
      </c>
    </row>
    <row r="150" spans="1:12" x14ac:dyDescent="0.25">
      <c r="A150" s="1" t="s">
        <v>96</v>
      </c>
      <c r="B150" s="158" t="s">
        <v>97</v>
      </c>
      <c r="C150" s="159">
        <v>7556</v>
      </c>
      <c r="D150" s="159">
        <v>7736</v>
      </c>
      <c r="E150" s="159">
        <v>3435</v>
      </c>
      <c r="F150" s="159">
        <v>7991</v>
      </c>
      <c r="G150" s="159">
        <v>9181</v>
      </c>
      <c r="H150" s="159">
        <v>9047</v>
      </c>
      <c r="I150" s="159">
        <v>7139</v>
      </c>
      <c r="J150" s="177">
        <f>IFERROR(I150/H150-1,"-")</f>
        <v>-0.21089864043329276</v>
      </c>
      <c r="K150" s="158">
        <f t="shared" ref="K150:K160" si="55">I150-H150</f>
        <v>-1908</v>
      </c>
      <c r="L150" s="160">
        <f t="shared" si="54"/>
        <v>6.898611001057162E-3</v>
      </c>
    </row>
    <row r="151" spans="1:12" x14ac:dyDescent="0.25">
      <c r="A151" s="161" t="s">
        <v>103</v>
      </c>
      <c r="B151" s="162" t="s">
        <v>103</v>
      </c>
      <c r="C151" s="163">
        <v>4382</v>
      </c>
      <c r="D151" s="163">
        <v>3539</v>
      </c>
      <c r="E151" s="163">
        <v>3070</v>
      </c>
      <c r="F151" s="163">
        <v>5911</v>
      </c>
      <c r="G151" s="163">
        <v>6610</v>
      </c>
      <c r="H151" s="163">
        <v>7010</v>
      </c>
      <c r="I151" s="163">
        <v>4866</v>
      </c>
      <c r="J151" s="178">
        <f>IFERROR(I151/H151-1,"-")</f>
        <v>-0.30584878744650501</v>
      </c>
      <c r="K151" s="162">
        <f t="shared" si="55"/>
        <v>-2144</v>
      </c>
      <c r="L151" s="164">
        <f t="shared" si="54"/>
        <v>4.7021489187763204E-3</v>
      </c>
    </row>
    <row r="152" spans="1:12" x14ac:dyDescent="0.25">
      <c r="A152" s="161" t="s">
        <v>100</v>
      </c>
      <c r="B152" s="162" t="s">
        <v>100</v>
      </c>
      <c r="C152" s="163">
        <v>3174</v>
      </c>
      <c r="D152" s="163">
        <v>4197</v>
      </c>
      <c r="E152" s="163">
        <v>365</v>
      </c>
      <c r="F152" s="163">
        <v>2080</v>
      </c>
      <c r="G152" s="163">
        <v>2571</v>
      </c>
      <c r="H152" s="163">
        <v>2037</v>
      </c>
      <c r="I152" s="163">
        <v>2273</v>
      </c>
      <c r="J152" s="178">
        <f>IFERROR(I152/H152-1,"-")</f>
        <v>0.1158566519391262</v>
      </c>
      <c r="K152" s="162">
        <f t="shared" si="55"/>
        <v>236</v>
      </c>
      <c r="L152" s="164">
        <f t="shared" si="54"/>
        <v>2.1964620822808416E-3</v>
      </c>
    </row>
    <row r="153" spans="1:12" x14ac:dyDescent="0.25">
      <c r="A153" s="1"/>
      <c r="B153" s="158" t="s">
        <v>107</v>
      </c>
      <c r="C153" s="159">
        <v>17127</v>
      </c>
      <c r="D153" s="159">
        <v>15836</v>
      </c>
      <c r="E153" s="159">
        <v>1909</v>
      </c>
      <c r="F153" s="159">
        <v>10967</v>
      </c>
      <c r="G153" s="159">
        <v>14733</v>
      </c>
      <c r="H153" s="159">
        <v>16856</v>
      </c>
      <c r="I153" s="159">
        <v>16921</v>
      </c>
      <c r="J153" s="177">
        <f>IFERROR(I153/H153-1,"-")</f>
        <v>3.8561936402468078E-3</v>
      </c>
      <c r="K153" s="158">
        <f t="shared" si="55"/>
        <v>65</v>
      </c>
      <c r="L153" s="160">
        <f t="shared" si="54"/>
        <v>1.6351225206455839E-2</v>
      </c>
    </row>
    <row r="154" spans="1:12" s="56" customFormat="1" x14ac:dyDescent="0.25">
      <c r="B154" s="162" t="s">
        <v>110</v>
      </c>
      <c r="C154" s="163">
        <v>5272</v>
      </c>
      <c r="D154" s="163">
        <v>4794</v>
      </c>
      <c r="E154" s="163">
        <v>71</v>
      </c>
      <c r="F154" s="163">
        <v>3437</v>
      </c>
      <c r="G154" s="163">
        <v>4473</v>
      </c>
      <c r="H154" s="163">
        <v>4890</v>
      </c>
      <c r="I154" s="163">
        <v>3499</v>
      </c>
      <c r="J154" s="178">
        <f t="shared" ref="J154:J161" si="56">IFERROR(I154/H154-1,"-")</f>
        <v>-0.2844580777096114</v>
      </c>
      <c r="K154" s="162">
        <f t="shared" si="55"/>
        <v>-1391</v>
      </c>
      <c r="L154" s="164">
        <f t="shared" si="54"/>
        <v>3.3811794218656689E-3</v>
      </c>
    </row>
    <row r="155" spans="1:12" s="56" customFormat="1" x14ac:dyDescent="0.25">
      <c r="B155" s="162" t="s">
        <v>113</v>
      </c>
      <c r="C155" s="163">
        <v>4811</v>
      </c>
      <c r="D155" s="163">
        <v>4512</v>
      </c>
      <c r="E155" s="163">
        <v>470</v>
      </c>
      <c r="F155" s="163">
        <v>2794</v>
      </c>
      <c r="G155" s="163">
        <v>3533</v>
      </c>
      <c r="H155" s="163">
        <v>3744</v>
      </c>
      <c r="I155" s="163">
        <v>3450</v>
      </c>
      <c r="J155" s="178">
        <f t="shared" si="56"/>
        <v>-7.852564102564108E-2</v>
      </c>
      <c r="K155" s="162">
        <f t="shared" si="55"/>
        <v>-294</v>
      </c>
      <c r="L155" s="164">
        <f t="shared" si="54"/>
        <v>3.3338293813765527E-3</v>
      </c>
    </row>
    <row r="156" spans="1:12" x14ac:dyDescent="0.25">
      <c r="A156" s="1"/>
      <c r="B156" s="162" t="s">
        <v>116</v>
      </c>
      <c r="C156" s="163">
        <v>2029</v>
      </c>
      <c r="D156" s="163">
        <v>1750</v>
      </c>
      <c r="E156" s="163">
        <v>395</v>
      </c>
      <c r="F156" s="163">
        <v>1068</v>
      </c>
      <c r="G156" s="163">
        <v>1872</v>
      </c>
      <c r="H156" s="163">
        <v>2193</v>
      </c>
      <c r="I156" s="163">
        <v>3488</v>
      </c>
      <c r="J156" s="178">
        <f t="shared" si="56"/>
        <v>0.59051527587779296</v>
      </c>
      <c r="K156" s="162">
        <f t="shared" si="55"/>
        <v>1295</v>
      </c>
      <c r="L156" s="164">
        <f t="shared" si="54"/>
        <v>3.3705498209395408E-3</v>
      </c>
    </row>
    <row r="157" spans="1:12" x14ac:dyDescent="0.25">
      <c r="A157" s="1"/>
      <c r="B157" s="162" t="s">
        <v>123</v>
      </c>
      <c r="C157" s="163">
        <v>378</v>
      </c>
      <c r="D157" s="163">
        <v>452</v>
      </c>
      <c r="E157" s="163">
        <v>68</v>
      </c>
      <c r="F157" s="163">
        <v>353</v>
      </c>
      <c r="G157" s="163">
        <v>500</v>
      </c>
      <c r="H157" s="163">
        <v>757</v>
      </c>
      <c r="I157" s="163">
        <v>748</v>
      </c>
      <c r="J157" s="178">
        <f t="shared" si="56"/>
        <v>-1.1889035667106973E-2</v>
      </c>
      <c r="K157" s="162">
        <f t="shared" si="55"/>
        <v>-9</v>
      </c>
      <c r="L157" s="164">
        <f t="shared" si="54"/>
        <v>7.228128629767134E-4</v>
      </c>
    </row>
    <row r="158" spans="1:12" x14ac:dyDescent="0.25">
      <c r="A158" s="1"/>
      <c r="B158" s="162" t="s">
        <v>119</v>
      </c>
      <c r="C158" s="163">
        <v>643</v>
      </c>
      <c r="D158" s="163">
        <v>587</v>
      </c>
      <c r="E158" s="163">
        <v>66</v>
      </c>
      <c r="F158" s="163">
        <v>543</v>
      </c>
      <c r="G158" s="163">
        <v>738</v>
      </c>
      <c r="H158" s="163">
        <v>677</v>
      </c>
      <c r="I158" s="163">
        <v>787</v>
      </c>
      <c r="J158" s="178">
        <f t="shared" si="56"/>
        <v>0.16248153618906946</v>
      </c>
      <c r="K158" s="162">
        <f t="shared" si="55"/>
        <v>110</v>
      </c>
      <c r="L158" s="164">
        <f t="shared" si="54"/>
        <v>7.6049962989662226E-4</v>
      </c>
    </row>
    <row r="159" spans="1:12" x14ac:dyDescent="0.25">
      <c r="A159" s="1"/>
      <c r="B159" s="162" t="s">
        <v>128</v>
      </c>
      <c r="C159" s="163">
        <v>218</v>
      </c>
      <c r="D159" s="163">
        <v>358</v>
      </c>
      <c r="E159" s="163">
        <v>10</v>
      </c>
      <c r="F159" s="163">
        <v>193</v>
      </c>
      <c r="G159" s="163">
        <v>256</v>
      </c>
      <c r="H159" s="163">
        <v>237</v>
      </c>
      <c r="I159" s="163">
        <v>208</v>
      </c>
      <c r="J159" s="178">
        <f t="shared" si="56"/>
        <v>-0.12236286919831219</v>
      </c>
      <c r="K159" s="162">
        <f t="shared" si="55"/>
        <v>-29</v>
      </c>
      <c r="L159" s="164">
        <f t="shared" si="54"/>
        <v>2.0099609023951391E-4</v>
      </c>
    </row>
    <row r="160" spans="1:12" x14ac:dyDescent="0.25">
      <c r="A160" s="161" t="s">
        <v>144</v>
      </c>
      <c r="B160" s="162" t="s">
        <v>131</v>
      </c>
      <c r="C160" s="163">
        <v>370</v>
      </c>
      <c r="D160" s="163">
        <v>450</v>
      </c>
      <c r="E160" s="163">
        <v>19</v>
      </c>
      <c r="F160" s="163">
        <v>269</v>
      </c>
      <c r="G160" s="163">
        <v>377</v>
      </c>
      <c r="H160" s="163">
        <v>372</v>
      </c>
      <c r="I160" s="163">
        <v>278</v>
      </c>
      <c r="J160" s="178">
        <f t="shared" si="56"/>
        <v>-0.25268817204301075</v>
      </c>
      <c r="K160" s="162">
        <f t="shared" si="55"/>
        <v>-94</v>
      </c>
      <c r="L160" s="164">
        <f t="shared" si="54"/>
        <v>2.6863900522396567E-4</v>
      </c>
    </row>
    <row r="161" spans="1:12" x14ac:dyDescent="0.25">
      <c r="A161" s="166" t="s">
        <v>145</v>
      </c>
      <c r="B161" s="167" t="s">
        <v>145</v>
      </c>
      <c r="C161" s="168">
        <f t="shared" ref="C161" si="57">C153-SUM(C154:C160)</f>
        <v>3406</v>
      </c>
      <c r="D161" s="168">
        <f t="shared" ref="D161:I161" si="58">D153-SUM(D154:D160)</f>
        <v>2933</v>
      </c>
      <c r="E161" s="168">
        <f t="shared" si="58"/>
        <v>810</v>
      </c>
      <c r="F161" s="168">
        <f t="shared" si="58"/>
        <v>2310</v>
      </c>
      <c r="G161" s="168">
        <f t="shared" si="58"/>
        <v>2984</v>
      </c>
      <c r="H161" s="168">
        <f t="shared" si="58"/>
        <v>3986</v>
      </c>
      <c r="I161" s="168">
        <f t="shared" si="58"/>
        <v>4463</v>
      </c>
      <c r="J161" s="179">
        <f t="shared" si="56"/>
        <v>0.11966884094330155</v>
      </c>
      <c r="K161" s="167">
        <f>I161-H161</f>
        <v>477</v>
      </c>
      <c r="L161" s="169">
        <f t="shared" si="54"/>
        <v>4.3127189939372625E-3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0C9C5-FBFE-4313-83A9-4948E6511FBE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2C814-C0C9-4276-85C5-8BC3D3DD039B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268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 t="shared" ref="C7" si="0">E7-1</f>
        <v>2020</v>
      </c>
      <c r="D7" s="296"/>
      <c r="E7" s="297">
        <f t="shared" ref="E7" si="1">G7-1</f>
        <v>2021</v>
      </c>
      <c r="F7" s="296"/>
      <c r="G7" s="297">
        <f t="shared" ref="G7" si="2">I7-1</f>
        <v>2022</v>
      </c>
      <c r="H7" s="296"/>
      <c r="I7" s="297">
        <f t="shared" ref="I7" si="3"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63680</v>
      </c>
      <c r="D9" s="118">
        <v>-1.6251622072545269E-2</v>
      </c>
      <c r="E9" s="117">
        <v>12913</v>
      </c>
      <c r="F9" s="118">
        <f t="shared" ref="F9:L21" si="4">IFERROR(E9/C9-1,"-")</f>
        <v>-0.79722047738693469</v>
      </c>
      <c r="G9" s="117">
        <v>70697</v>
      </c>
      <c r="H9" s="118">
        <f t="shared" si="4"/>
        <v>4.4748702857585378</v>
      </c>
      <c r="I9" s="117">
        <v>120145</v>
      </c>
      <c r="J9" s="118">
        <f t="shared" si="4"/>
        <v>0.69943561961610823</v>
      </c>
      <c r="K9" s="117">
        <v>89491</v>
      </c>
      <c r="L9" s="118">
        <f t="shared" si="4"/>
        <v>-0.25514170377460565</v>
      </c>
      <c r="M9" s="117">
        <v>90625</v>
      </c>
      <c r="N9" s="118">
        <f>IFERROR(M9/K9-1,"-")</f>
        <v>1.2671665307125934E-2</v>
      </c>
    </row>
    <row r="10" spans="1:15" x14ac:dyDescent="0.25">
      <c r="A10" s="1" t="s">
        <v>72</v>
      </c>
      <c r="B10" s="116" t="s">
        <v>73</v>
      </c>
      <c r="C10" s="117">
        <v>64214</v>
      </c>
      <c r="D10" s="118">
        <v>-4.1009557945041797E-2</v>
      </c>
      <c r="E10" s="117">
        <v>12940</v>
      </c>
      <c r="F10" s="118">
        <f>IFERROR(E10/C10-1,"-")</f>
        <v>-0.79848631139626869</v>
      </c>
      <c r="G10" s="117">
        <v>56495</v>
      </c>
      <c r="H10" s="118">
        <f>IFERROR(G10/E10-1,"-")</f>
        <v>3.3659196290571867</v>
      </c>
      <c r="I10" s="117">
        <v>116676</v>
      </c>
      <c r="J10" s="118">
        <f>IFERROR(I10/G10-1,"-")</f>
        <v>1.0652447119214088</v>
      </c>
      <c r="K10" s="117">
        <v>145638</v>
      </c>
      <c r="L10" s="118">
        <f>IFERROR(K10/I10-1,"-")</f>
        <v>0.24822585621721682</v>
      </c>
      <c r="M10" s="117">
        <v>91918</v>
      </c>
      <c r="N10" s="118">
        <f t="shared" ref="N10" si="5">IFERROR(M10/K10-1,"-")</f>
        <v>-0.36885977560801442</v>
      </c>
    </row>
    <row r="11" spans="1:15" x14ac:dyDescent="0.25">
      <c r="A11" s="1" t="s">
        <v>74</v>
      </c>
      <c r="B11" s="116" t="s">
        <v>75</v>
      </c>
      <c r="C11" s="117">
        <v>20160</v>
      </c>
      <c r="D11" s="118">
        <v>-0.6860253235527729</v>
      </c>
      <c r="E11" s="117">
        <v>19186</v>
      </c>
      <c r="F11" s="118">
        <f t="shared" si="4"/>
        <v>-4.8313492063492114E-2</v>
      </c>
      <c r="G11" s="117">
        <v>68397</v>
      </c>
      <c r="H11" s="118">
        <f t="shared" si="4"/>
        <v>2.5649431877410613</v>
      </c>
      <c r="I11" s="117">
        <v>107722</v>
      </c>
      <c r="J11" s="118">
        <f t="shared" si="4"/>
        <v>0.57495211778294375</v>
      </c>
      <c r="K11" s="117">
        <v>129096</v>
      </c>
      <c r="L11" s="118">
        <f t="shared" si="4"/>
        <v>0.19841815042424016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25955</v>
      </c>
      <c r="F12" s="118" t="str">
        <f t="shared" si="4"/>
        <v>-</v>
      </c>
      <c r="G12" s="117">
        <v>76269</v>
      </c>
      <c r="H12" s="118">
        <f t="shared" si="4"/>
        <v>1.9385089578115968</v>
      </c>
      <c r="I12" s="117">
        <v>71493</v>
      </c>
      <c r="J12" s="118">
        <f t="shared" si="4"/>
        <v>-6.2620461786571213E-2</v>
      </c>
      <c r="K12" s="117">
        <v>122581</v>
      </c>
      <c r="L12" s="118">
        <f t="shared" si="4"/>
        <v>0.71458744212720116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35027</v>
      </c>
      <c r="F13" s="118" t="str">
        <f t="shared" si="4"/>
        <v>-</v>
      </c>
      <c r="G13" s="117">
        <v>68461</v>
      </c>
      <c r="H13" s="118">
        <f t="shared" si="4"/>
        <v>0.95452079824135661</v>
      </c>
      <c r="I13" s="117">
        <v>41121</v>
      </c>
      <c r="J13" s="118">
        <f t="shared" si="4"/>
        <v>-0.39935145557324603</v>
      </c>
      <c r="K13" s="117">
        <v>124784</v>
      </c>
      <c r="L13" s="118">
        <f t="shared" si="4"/>
        <v>2.03455655261302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14068</v>
      </c>
      <c r="F14" s="118" t="str">
        <f t="shared" si="4"/>
        <v>-</v>
      </c>
      <c r="G14" s="117">
        <v>50889</v>
      </c>
      <c r="H14" s="118">
        <f t="shared" si="4"/>
        <v>2.6173585442138187</v>
      </c>
      <c r="I14" s="117">
        <v>61354</v>
      </c>
      <c r="J14" s="118">
        <f t="shared" si="4"/>
        <v>0.2056436557998782</v>
      </c>
      <c r="K14" s="117">
        <v>78527</v>
      </c>
      <c r="L14" s="118">
        <f t="shared" si="4"/>
        <v>0.27990025100237959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6598</v>
      </c>
      <c r="F15" s="118" t="str">
        <f t="shared" si="4"/>
        <v>-</v>
      </c>
      <c r="G15" s="117">
        <v>137368</v>
      </c>
      <c r="H15" s="118">
        <f t="shared" si="4"/>
        <v>19.81964231585329</v>
      </c>
      <c r="I15" s="117">
        <v>132622</v>
      </c>
      <c r="J15" s="118">
        <f t="shared" si="4"/>
        <v>-3.454953118630244E-2</v>
      </c>
      <c r="K15" s="117">
        <v>99510</v>
      </c>
      <c r="L15" s="118">
        <f t="shared" si="4"/>
        <v>-0.24967200012064361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25944</v>
      </c>
      <c r="D16" s="118">
        <v>-0.72548355694755995</v>
      </c>
      <c r="E16" s="117">
        <v>32683</v>
      </c>
      <c r="F16" s="118">
        <f t="shared" si="4"/>
        <v>0.25975177304964547</v>
      </c>
      <c r="G16" s="117">
        <v>125617</v>
      </c>
      <c r="H16" s="118">
        <f t="shared" si="4"/>
        <v>2.84349661903742</v>
      </c>
      <c r="I16" s="117">
        <v>71685</v>
      </c>
      <c r="J16" s="118">
        <f t="shared" si="4"/>
        <v>-0.42933679358685528</v>
      </c>
      <c r="K16" s="117">
        <v>168193</v>
      </c>
      <c r="L16" s="118">
        <f t="shared" si="4"/>
        <v>1.3462788588965613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21185</v>
      </c>
      <c r="D17" s="118">
        <v>-0.68601790372302585</v>
      </c>
      <c r="E17" s="117">
        <v>47142</v>
      </c>
      <c r="F17" s="118">
        <f t="shared" si="4"/>
        <v>1.2252537172527731</v>
      </c>
      <c r="G17" s="117">
        <v>74490</v>
      </c>
      <c r="H17" s="118">
        <f t="shared" si="4"/>
        <v>0.58011963853888249</v>
      </c>
      <c r="I17" s="117">
        <v>66924</v>
      </c>
      <c r="J17" s="118">
        <f t="shared" si="4"/>
        <v>-0.10157068062827224</v>
      </c>
      <c r="K17" s="117">
        <v>81749</v>
      </c>
      <c r="L17" s="118">
        <f t="shared" si="4"/>
        <v>0.22151993305839457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15842</v>
      </c>
      <c r="D18" s="118">
        <v>-0.78508248317777296</v>
      </c>
      <c r="E18" s="117">
        <v>74494</v>
      </c>
      <c r="F18" s="118">
        <f t="shared" si="4"/>
        <v>3.7023103143542482</v>
      </c>
      <c r="G18" s="117">
        <v>96232</v>
      </c>
      <c r="H18" s="118">
        <f t="shared" si="4"/>
        <v>0.29180873627406223</v>
      </c>
      <c r="I18" s="117">
        <v>103075</v>
      </c>
      <c r="J18" s="118">
        <f t="shared" si="4"/>
        <v>7.1109402277828471E-2</v>
      </c>
      <c r="K18" s="117">
        <v>146033</v>
      </c>
      <c r="L18" s="118">
        <f t="shared" si="4"/>
        <v>0.41676449187484832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14472</v>
      </c>
      <c r="D19" s="118">
        <v>-0.77469525010508611</v>
      </c>
      <c r="E19" s="117">
        <v>80598</v>
      </c>
      <c r="F19" s="118">
        <f t="shared" si="4"/>
        <v>4.5692371475953566</v>
      </c>
      <c r="G19" s="117">
        <v>96956</v>
      </c>
      <c r="H19" s="118">
        <f t="shared" si="4"/>
        <v>0.20295788977393969</v>
      </c>
      <c r="I19" s="117">
        <v>70490</v>
      </c>
      <c r="J19" s="118">
        <f t="shared" si="4"/>
        <v>-0.27296918189694297</v>
      </c>
      <c r="K19" s="117">
        <v>89613</v>
      </c>
      <c r="L19" s="118">
        <f t="shared" si="4"/>
        <v>0.27128670733437366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61856</v>
      </c>
      <c r="D20" s="118">
        <v>-5.8063926662504373E-2</v>
      </c>
      <c r="E20" s="117">
        <v>57766</v>
      </c>
      <c r="F20" s="118">
        <f t="shared" si="4"/>
        <v>-6.6121314019658595E-2</v>
      </c>
      <c r="G20" s="117">
        <v>92826</v>
      </c>
      <c r="H20" s="118">
        <f t="shared" si="4"/>
        <v>0.60693141294186881</v>
      </c>
      <c r="I20" s="117">
        <v>71642</v>
      </c>
      <c r="J20" s="118">
        <f t="shared" si="4"/>
        <v>-0.2282119233835348</v>
      </c>
      <c r="K20" s="117">
        <v>86200</v>
      </c>
      <c r="L20" s="118">
        <f t="shared" si="4"/>
        <v>0.20320482398593009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295880</v>
      </c>
      <c r="D21" s="121">
        <v>-0.64545227961194829</v>
      </c>
      <c r="E21" s="120">
        <v>419370</v>
      </c>
      <c r="F21" s="121">
        <f t="shared" si="4"/>
        <v>0.4173651480329863</v>
      </c>
      <c r="G21" s="120">
        <v>1014697</v>
      </c>
      <c r="H21" s="121">
        <f t="shared" si="4"/>
        <v>1.4195745999952307</v>
      </c>
      <c r="I21" s="120">
        <v>1034949</v>
      </c>
      <c r="J21" s="121">
        <f t="shared" si="4"/>
        <v>1.9958667464277546E-2</v>
      </c>
      <c r="K21" s="120">
        <v>1361415</v>
      </c>
      <c r="L21" s="121">
        <f t="shared" si="4"/>
        <v>0.31544163045715301</v>
      </c>
      <c r="M21" s="120">
        <v>182543</v>
      </c>
      <c r="N21" s="121">
        <v>-0.22364744459424402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2"/>
      <c r="K24" s="122"/>
      <c r="N24" s="79"/>
    </row>
    <row r="26" spans="1:15" ht="48.75" customHeight="1" thickBot="1" x14ac:dyDescent="0.3">
      <c r="B26" s="268" t="s">
        <v>269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$C$7</f>
        <v>2020</v>
      </c>
      <c r="D29" s="296"/>
      <c r="E29" s="297">
        <f>$E$7</f>
        <v>2021</v>
      </c>
      <c r="F29" s="296"/>
      <c r="G29" s="297">
        <f>$G$7</f>
        <v>2022</v>
      </c>
      <c r="H29" s="296"/>
      <c r="I29" s="297">
        <f>$I$7</f>
        <v>2023</v>
      </c>
      <c r="J29" s="296"/>
      <c r="K29" s="297">
        <f>$K$7</f>
        <v>2024</v>
      </c>
      <c r="L29" s="296"/>
      <c r="M29" s="297">
        <f>$M$7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CONCATENATE("var. ",RIGHT(C29,2),"/",RIGHT(C29-1,2))</f>
        <v>var. 20/19</v>
      </c>
      <c r="E30" s="115" t="s">
        <v>69</v>
      </c>
      <c r="F30" s="114" t="s">
        <v>247</v>
      </c>
      <c r="G30" s="115" t="s">
        <v>69</v>
      </c>
      <c r="H30" s="114" t="s">
        <v>247</v>
      </c>
      <c r="I30" s="115" t="s">
        <v>69</v>
      </c>
      <c r="J30" s="114" t="s">
        <v>247</v>
      </c>
      <c r="K30" s="115" t="s">
        <v>69</v>
      </c>
      <c r="L30" s="114" t="s">
        <v>247</v>
      </c>
      <c r="M30" s="115" t="s">
        <v>69</v>
      </c>
      <c r="N30" s="114" t="s">
        <v>270</v>
      </c>
    </row>
    <row r="31" spans="1:15" x14ac:dyDescent="0.25">
      <c r="B31" s="116" t="s">
        <v>71</v>
      </c>
      <c r="C31" s="117">
        <v>11075</v>
      </c>
      <c r="D31" s="118">
        <v>1.012172965116279</v>
      </c>
      <c r="E31" s="117">
        <v>3196</v>
      </c>
      <c r="F31" s="118">
        <f t="shared" ref="F31:L43" si="6">IFERROR(E31/C31-1,"-")</f>
        <v>-0.7114221218961625</v>
      </c>
      <c r="G31" s="117">
        <v>10407</v>
      </c>
      <c r="H31" s="118">
        <f t="shared" si="6"/>
        <v>2.2562578222778473</v>
      </c>
      <c r="I31" s="117">
        <v>12626</v>
      </c>
      <c r="J31" s="118">
        <f t="shared" si="6"/>
        <v>0.21322186989526282</v>
      </c>
      <c r="K31" s="117">
        <v>12040</v>
      </c>
      <c r="L31" s="118">
        <f t="shared" si="6"/>
        <v>-4.6412165373039715E-2</v>
      </c>
      <c r="M31" s="117">
        <v>9498</v>
      </c>
      <c r="N31" s="118">
        <f t="shared" ref="N31:N32" si="7">IFERROR(M31/K31-1,"-")</f>
        <v>-0.21112956810631234</v>
      </c>
    </row>
    <row r="32" spans="1:15" x14ac:dyDescent="0.25">
      <c r="B32" s="116" t="s">
        <v>73</v>
      </c>
      <c r="C32" s="117">
        <v>9112</v>
      </c>
      <c r="D32" s="118">
        <v>0.55867259664728008</v>
      </c>
      <c r="E32" s="117">
        <v>2098</v>
      </c>
      <c r="F32" s="118">
        <f t="shared" si="6"/>
        <v>-0.76975417032484639</v>
      </c>
      <c r="G32" s="117">
        <v>8213</v>
      </c>
      <c r="H32" s="118">
        <f t="shared" si="6"/>
        <v>2.9146806482364158</v>
      </c>
      <c r="I32" s="117">
        <v>7310</v>
      </c>
      <c r="J32" s="118">
        <f t="shared" si="6"/>
        <v>-0.10994764397905754</v>
      </c>
      <c r="K32" s="117">
        <v>13841</v>
      </c>
      <c r="L32" s="118">
        <f t="shared" si="6"/>
        <v>0.89343365253077978</v>
      </c>
      <c r="M32" s="117">
        <v>7813</v>
      </c>
      <c r="N32" s="118">
        <f t="shared" si="7"/>
        <v>-0.43551766490860488</v>
      </c>
    </row>
    <row r="33" spans="2:15" x14ac:dyDescent="0.25">
      <c r="B33" s="116" t="s">
        <v>75</v>
      </c>
      <c r="C33" s="117">
        <v>924</v>
      </c>
      <c r="D33" s="118">
        <v>-0.88774146519256469</v>
      </c>
      <c r="E33" s="117">
        <v>4607</v>
      </c>
      <c r="F33" s="118">
        <f t="shared" si="6"/>
        <v>3.9859307359307357</v>
      </c>
      <c r="G33" s="117">
        <v>6623</v>
      </c>
      <c r="H33" s="118">
        <f t="shared" si="6"/>
        <v>0.43759496418493593</v>
      </c>
      <c r="I33" s="117">
        <v>3120</v>
      </c>
      <c r="J33" s="118">
        <f t="shared" si="6"/>
        <v>-0.52891438924958478</v>
      </c>
      <c r="K33" s="117">
        <v>8452</v>
      </c>
      <c r="L33" s="118">
        <f t="shared" si="6"/>
        <v>1.7089743589743591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4145</v>
      </c>
      <c r="F34" s="118" t="str">
        <f t="shared" si="6"/>
        <v>-</v>
      </c>
      <c r="G34" s="117">
        <v>10433</v>
      </c>
      <c r="H34" s="118">
        <f t="shared" si="6"/>
        <v>1.5170084439083231</v>
      </c>
      <c r="I34" s="117">
        <v>932</v>
      </c>
      <c r="J34" s="118">
        <f t="shared" si="6"/>
        <v>-0.91066807246237902</v>
      </c>
      <c r="K34" s="117">
        <v>21455</v>
      </c>
      <c r="L34" s="118">
        <f t="shared" si="6"/>
        <v>22.02038626609442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7784</v>
      </c>
      <c r="F35" s="118" t="str">
        <f t="shared" si="6"/>
        <v>-</v>
      </c>
      <c r="G35" s="117">
        <v>11499</v>
      </c>
      <c r="H35" s="118">
        <f t="shared" si="6"/>
        <v>0.47726104830421368</v>
      </c>
      <c r="I35" s="117">
        <v>3865</v>
      </c>
      <c r="J35" s="118">
        <f t="shared" si="6"/>
        <v>-0.66388381598399859</v>
      </c>
      <c r="K35" s="117">
        <v>39819</v>
      </c>
      <c r="L35" s="118">
        <f t="shared" si="6"/>
        <v>9.3024579560155232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3816</v>
      </c>
      <c r="F36" s="118" t="str">
        <f t="shared" si="6"/>
        <v>-</v>
      </c>
      <c r="G36" s="117">
        <v>6475</v>
      </c>
      <c r="H36" s="118">
        <f t="shared" si="6"/>
        <v>0.69680293501048207</v>
      </c>
      <c r="I36" s="117">
        <v>23762</v>
      </c>
      <c r="J36" s="118">
        <f t="shared" si="6"/>
        <v>2.6698069498069499</v>
      </c>
      <c r="K36" s="117">
        <v>29035</v>
      </c>
      <c r="L36" s="118">
        <f t="shared" si="6"/>
        <v>0.22190893022472857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4812</v>
      </c>
      <c r="F37" s="118" t="str">
        <f t="shared" si="6"/>
        <v>-</v>
      </c>
      <c r="G37" s="117">
        <v>40192</v>
      </c>
      <c r="H37" s="118">
        <f t="shared" si="6"/>
        <v>7.3524522028262673</v>
      </c>
      <c r="I37" s="117">
        <v>44490</v>
      </c>
      <c r="J37" s="118">
        <f t="shared" si="6"/>
        <v>0.10693670382165599</v>
      </c>
      <c r="K37" s="117">
        <v>20634</v>
      </c>
      <c r="L37" s="118">
        <f t="shared" si="6"/>
        <v>-0.53621038435603507</v>
      </c>
      <c r="M37" s="117"/>
      <c r="N37" s="118"/>
    </row>
    <row r="38" spans="2:15" x14ac:dyDescent="0.25">
      <c r="B38" s="116" t="s">
        <v>85</v>
      </c>
      <c r="C38" s="117">
        <v>19800</v>
      </c>
      <c r="D38" s="118">
        <v>-0.2945451954252325</v>
      </c>
      <c r="E38" s="117">
        <v>13239</v>
      </c>
      <c r="F38" s="118">
        <f t="shared" si="6"/>
        <v>-0.33136363636363642</v>
      </c>
      <c r="G38" s="117">
        <v>5290</v>
      </c>
      <c r="H38" s="118">
        <f t="shared" si="6"/>
        <v>-0.60042299267316257</v>
      </c>
      <c r="I38" s="117">
        <v>16051</v>
      </c>
      <c r="J38" s="118">
        <f t="shared" si="6"/>
        <v>2.0342155009451797</v>
      </c>
      <c r="K38" s="117">
        <v>35528</v>
      </c>
      <c r="L38" s="118">
        <f t="shared" si="6"/>
        <v>1.2134446451934457</v>
      </c>
      <c r="M38" s="117"/>
      <c r="N38" s="118"/>
    </row>
    <row r="39" spans="2:15" x14ac:dyDescent="0.25">
      <c r="B39" s="116" t="s">
        <v>87</v>
      </c>
      <c r="C39" s="117">
        <v>15978</v>
      </c>
      <c r="D39" s="118">
        <v>-0.25887100514866179</v>
      </c>
      <c r="E39" s="117">
        <v>16950</v>
      </c>
      <c r="F39" s="118">
        <f t="shared" si="6"/>
        <v>6.083364626361254E-2</v>
      </c>
      <c r="G39" s="117">
        <v>6718</v>
      </c>
      <c r="H39" s="118">
        <f t="shared" si="6"/>
        <v>-0.60365781710914457</v>
      </c>
      <c r="I39" s="117">
        <v>28344</v>
      </c>
      <c r="J39" s="118">
        <f t="shared" si="6"/>
        <v>3.2191128311997614</v>
      </c>
      <c r="K39" s="117">
        <v>26145</v>
      </c>
      <c r="L39" s="118">
        <f t="shared" si="6"/>
        <v>-7.7582557154953435E-2</v>
      </c>
      <c r="M39" s="117"/>
      <c r="N39" s="118"/>
    </row>
    <row r="40" spans="2:15" x14ac:dyDescent="0.25">
      <c r="B40" s="116" t="s">
        <v>89</v>
      </c>
      <c r="C40" s="117">
        <v>9120</v>
      </c>
      <c r="D40" s="118">
        <v>-0.23219397204916647</v>
      </c>
      <c r="E40" s="117">
        <v>14757</v>
      </c>
      <c r="F40" s="118">
        <f t="shared" si="6"/>
        <v>0.61809210526315783</v>
      </c>
      <c r="G40" s="117">
        <v>4935</v>
      </c>
      <c r="H40" s="118">
        <f t="shared" si="6"/>
        <v>-0.66558243545436069</v>
      </c>
      <c r="I40" s="117">
        <v>8019</v>
      </c>
      <c r="J40" s="118">
        <f t="shared" si="6"/>
        <v>0.62492401215805482</v>
      </c>
      <c r="K40" s="117">
        <v>18094</v>
      </c>
      <c r="L40" s="118">
        <f t="shared" si="6"/>
        <v>1.2563910712058859</v>
      </c>
      <c r="M40" s="117"/>
      <c r="N40" s="118"/>
    </row>
    <row r="41" spans="2:15" x14ac:dyDescent="0.25">
      <c r="B41" s="116" t="s">
        <v>91</v>
      </c>
      <c r="C41" s="117">
        <v>4504</v>
      </c>
      <c r="D41" s="118">
        <v>-0.43488080301129239</v>
      </c>
      <c r="E41" s="117">
        <v>4814</v>
      </c>
      <c r="F41" s="118">
        <f t="shared" si="6"/>
        <v>6.8827708703374846E-2</v>
      </c>
      <c r="G41" s="117">
        <v>3869</v>
      </c>
      <c r="H41" s="118">
        <f t="shared" si="6"/>
        <v>-0.19630245118404654</v>
      </c>
      <c r="I41" s="117">
        <v>9833</v>
      </c>
      <c r="J41" s="118">
        <f t="shared" si="6"/>
        <v>1.5414835874903074</v>
      </c>
      <c r="K41" s="117">
        <v>15098</v>
      </c>
      <c r="L41" s="118">
        <f t="shared" si="6"/>
        <v>0.53544187938574184</v>
      </c>
      <c r="M41" s="117"/>
      <c r="N41" s="118"/>
    </row>
    <row r="42" spans="2:15" x14ac:dyDescent="0.25">
      <c r="B42" s="116" t="s">
        <v>93</v>
      </c>
      <c r="C42" s="117">
        <v>8944</v>
      </c>
      <c r="D42" s="118">
        <v>-0.13029949436017119</v>
      </c>
      <c r="E42" s="117">
        <v>3534</v>
      </c>
      <c r="F42" s="118">
        <f t="shared" si="6"/>
        <v>-0.6048747763864043</v>
      </c>
      <c r="G42" s="117">
        <v>4602</v>
      </c>
      <c r="H42" s="118">
        <f t="shared" si="6"/>
        <v>0.3022071307300509</v>
      </c>
      <c r="I42" s="117">
        <v>15115</v>
      </c>
      <c r="J42" s="118">
        <f t="shared" si="6"/>
        <v>2.2844415471534116</v>
      </c>
      <c r="K42" s="117">
        <v>16204</v>
      </c>
      <c r="L42" s="118">
        <f t="shared" si="6"/>
        <v>7.2047634799867755E-2</v>
      </c>
      <c r="M42" s="117"/>
      <c r="N42" s="118"/>
    </row>
    <row r="43" spans="2:15" ht="15.75" x14ac:dyDescent="0.25">
      <c r="B43" s="119" t="s">
        <v>30</v>
      </c>
      <c r="C43" s="120">
        <v>84704</v>
      </c>
      <c r="D43" s="121">
        <v>-0.46538415415396461</v>
      </c>
      <c r="E43" s="120">
        <v>83752</v>
      </c>
      <c r="F43" s="121">
        <f t="shared" si="6"/>
        <v>-1.123913864752546E-2</v>
      </c>
      <c r="G43" s="120">
        <v>119256</v>
      </c>
      <c r="H43" s="121">
        <f t="shared" si="6"/>
        <v>0.42391823478842294</v>
      </c>
      <c r="I43" s="120">
        <v>173467</v>
      </c>
      <c r="J43" s="121">
        <f t="shared" si="6"/>
        <v>0.45457670892869118</v>
      </c>
      <c r="K43" s="120">
        <v>256345</v>
      </c>
      <c r="L43" s="121">
        <f t="shared" si="6"/>
        <v>0.47777387053445319</v>
      </c>
      <c r="M43" s="120">
        <v>17311</v>
      </c>
      <c r="N43" s="121">
        <v>-0.33113094548124111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  <c r="K46" s="122"/>
      <c r="N46" s="79"/>
    </row>
    <row r="48" spans="2:15" ht="48.75" customHeight="1" thickBot="1" x14ac:dyDescent="0.3">
      <c r="B48" s="268" t="s">
        <v>271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$C$7</f>
        <v>2020</v>
      </c>
      <c r="D51" s="296"/>
      <c r="E51" s="297">
        <f>$E$7</f>
        <v>2021</v>
      </c>
      <c r="F51" s="296"/>
      <c r="G51" s="297">
        <f>$G$7</f>
        <v>2022</v>
      </c>
      <c r="H51" s="296"/>
      <c r="I51" s="297">
        <f>$I$7</f>
        <v>2023</v>
      </c>
      <c r="J51" s="296"/>
      <c r="K51" s="297">
        <f>$K$7</f>
        <v>2024</v>
      </c>
      <c r="L51" s="296"/>
      <c r="M51" s="297">
        <f>$M$7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CONCATENATE("var. ",RIGHT(C51,2),"/",RIGHT(C51-1,2))</f>
        <v>var. 20/19</v>
      </c>
      <c r="E52" s="115" t="s">
        <v>69</v>
      </c>
      <c r="F52" s="114" t="s">
        <v>247</v>
      </c>
      <c r="G52" s="115" t="s">
        <v>69</v>
      </c>
      <c r="H52" s="114" t="s">
        <v>247</v>
      </c>
      <c r="I52" s="115" t="s">
        <v>69</v>
      </c>
      <c r="J52" s="114" t="s">
        <v>247</v>
      </c>
      <c r="K52" s="115" t="s">
        <v>69</v>
      </c>
      <c r="L52" s="114" t="s">
        <v>247</v>
      </c>
      <c r="M52" s="115" t="s">
        <v>69</v>
      </c>
      <c r="N52" s="114" t="s">
        <v>270</v>
      </c>
    </row>
    <row r="53" spans="1:15" x14ac:dyDescent="0.25">
      <c r="A53" s="1">
        <v>1</v>
      </c>
      <c r="B53" s="116" t="s">
        <v>71</v>
      </c>
      <c r="C53" s="117">
        <v>8576</v>
      </c>
      <c r="D53" s="118">
        <v>1.2057613168724282</v>
      </c>
      <c r="E53" s="117">
        <v>55</v>
      </c>
      <c r="F53" s="118">
        <f>IFERROR(E53/C53-1,"-")</f>
        <v>-0.99358675373134331</v>
      </c>
      <c r="G53" s="117">
        <v>4551</v>
      </c>
      <c r="H53" s="118">
        <f>IFERROR(G53/E53-1,"-")</f>
        <v>81.74545454545455</v>
      </c>
      <c r="I53" s="117">
        <v>3800</v>
      </c>
      <c r="J53" s="118">
        <f>IFERROR(I53/G53-1,"-")</f>
        <v>-0.16501867721379915</v>
      </c>
      <c r="K53" s="117">
        <v>5669</v>
      </c>
      <c r="L53" s="118">
        <f>IFERROR(K53/I53-1,"-")</f>
        <v>0.49184210526315786</v>
      </c>
      <c r="M53" s="117">
        <v>8631</v>
      </c>
      <c r="N53" s="118">
        <f t="shared" ref="N53:N54" si="8">IFERROR(M53/K53-1,"-")</f>
        <v>0.52249073910742627</v>
      </c>
    </row>
    <row r="54" spans="1:15" x14ac:dyDescent="0.25">
      <c r="A54" s="1">
        <v>2</v>
      </c>
      <c r="B54" s="116" t="s">
        <v>73</v>
      </c>
      <c r="C54" s="117">
        <v>5937</v>
      </c>
      <c r="D54" s="118">
        <v>0.40653873489694381</v>
      </c>
      <c r="E54" s="117">
        <v>113</v>
      </c>
      <c r="F54" s="118">
        <f t="shared" ref="F54:L65" si="9">IFERROR(E54/C54-1,"-")</f>
        <v>-0.98096681825837961</v>
      </c>
      <c r="G54" s="117">
        <v>3869</v>
      </c>
      <c r="H54" s="118">
        <f t="shared" si="9"/>
        <v>33.238938053097343</v>
      </c>
      <c r="I54" s="117">
        <v>1381</v>
      </c>
      <c r="J54" s="118">
        <f t="shared" si="9"/>
        <v>-0.64306022227965887</v>
      </c>
      <c r="K54" s="117">
        <v>6599</v>
      </c>
      <c r="L54" s="118">
        <f t="shared" si="9"/>
        <v>3.7784214337436639</v>
      </c>
      <c r="M54" s="117">
        <v>5368</v>
      </c>
      <c r="N54" s="118">
        <f t="shared" si="8"/>
        <v>-0.18654341566904076</v>
      </c>
    </row>
    <row r="55" spans="1:15" x14ac:dyDescent="0.25">
      <c r="A55" s="1">
        <v>3</v>
      </c>
      <c r="B55" s="116" t="s">
        <v>75</v>
      </c>
      <c r="C55" s="117">
        <v>761</v>
      </c>
      <c r="D55" s="118">
        <v>-0.85130910511918723</v>
      </c>
      <c r="E55" s="117">
        <v>181</v>
      </c>
      <c r="F55" s="118">
        <f t="shared" si="9"/>
        <v>-0.76215505913272008</v>
      </c>
      <c r="G55" s="117">
        <v>3001</v>
      </c>
      <c r="H55" s="118">
        <f t="shared" si="9"/>
        <v>15.58011049723757</v>
      </c>
      <c r="I55" s="117">
        <v>2585</v>
      </c>
      <c r="J55" s="118">
        <f t="shared" si="9"/>
        <v>-0.13862045984671778</v>
      </c>
      <c r="K55" s="117">
        <v>7711</v>
      </c>
      <c r="L55" s="118">
        <f t="shared" si="9"/>
        <v>1.9829787234042553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331</v>
      </c>
      <c r="F56" s="118" t="str">
        <f t="shared" si="9"/>
        <v>-</v>
      </c>
      <c r="G56" s="117">
        <v>3344</v>
      </c>
      <c r="H56" s="118">
        <f t="shared" si="9"/>
        <v>9.1027190332326278</v>
      </c>
      <c r="I56" s="117">
        <v>784</v>
      </c>
      <c r="J56" s="118">
        <f t="shared" si="9"/>
        <v>-0.76555023923444976</v>
      </c>
      <c r="K56" s="117">
        <v>20810</v>
      </c>
      <c r="L56" s="118">
        <f t="shared" si="9"/>
        <v>25.543367346938776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192</v>
      </c>
      <c r="F57" s="118" t="str">
        <f t="shared" si="9"/>
        <v>-</v>
      </c>
      <c r="G57" s="117">
        <v>2914</v>
      </c>
      <c r="H57" s="118">
        <f t="shared" si="9"/>
        <v>14.177083333333334</v>
      </c>
      <c r="I57" s="117">
        <v>3554</v>
      </c>
      <c r="J57" s="118">
        <f t="shared" si="9"/>
        <v>0.21962937542896355</v>
      </c>
      <c r="K57" s="117">
        <v>12704</v>
      </c>
      <c r="L57" s="118">
        <f t="shared" si="9"/>
        <v>2.5745638716938659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1256</v>
      </c>
      <c r="F58" s="118" t="str">
        <f t="shared" si="9"/>
        <v>-</v>
      </c>
      <c r="G58" s="117">
        <v>838</v>
      </c>
      <c r="H58" s="118">
        <f t="shared" si="9"/>
        <v>-0.33280254777070062</v>
      </c>
      <c r="I58" s="117">
        <v>8062</v>
      </c>
      <c r="J58" s="118">
        <f t="shared" si="9"/>
        <v>8.6205250596658711</v>
      </c>
      <c r="K58" s="117">
        <v>8969</v>
      </c>
      <c r="L58" s="118">
        <f t="shared" si="9"/>
        <v>0.11250310096750193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334</v>
      </c>
      <c r="F59" s="118" t="str">
        <f t="shared" si="9"/>
        <v>-</v>
      </c>
      <c r="G59" s="117">
        <v>7079</v>
      </c>
      <c r="H59" s="118">
        <f t="shared" si="9"/>
        <v>20.194610778443113</v>
      </c>
      <c r="I59" s="117">
        <v>16421</v>
      </c>
      <c r="J59" s="118">
        <f t="shared" si="9"/>
        <v>1.3196779206102556</v>
      </c>
      <c r="K59" s="117">
        <v>13575</v>
      </c>
      <c r="L59" s="118">
        <f t="shared" si="9"/>
        <v>-0.17331465805980151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11725</v>
      </c>
      <c r="D60" s="118">
        <v>-0.22581710135358202</v>
      </c>
      <c r="E60" s="117">
        <v>4745</v>
      </c>
      <c r="F60" s="118">
        <f t="shared" si="9"/>
        <v>-0.59530916844349679</v>
      </c>
      <c r="G60" s="117">
        <v>4021</v>
      </c>
      <c r="H60" s="118">
        <f t="shared" si="9"/>
        <v>-0.15258166491043201</v>
      </c>
      <c r="I60" s="117">
        <v>15031</v>
      </c>
      <c r="J60" s="118">
        <f t="shared" si="9"/>
        <v>2.7381248445660282</v>
      </c>
      <c r="K60" s="117">
        <v>16494</v>
      </c>
      <c r="L60" s="118">
        <f t="shared" si="9"/>
        <v>9.7332180161000537E-2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12064</v>
      </c>
      <c r="D61" s="118">
        <v>8.782687105500453E-2</v>
      </c>
      <c r="E61" s="117">
        <v>7629</v>
      </c>
      <c r="F61" s="118">
        <f t="shared" si="9"/>
        <v>-0.36762267904509283</v>
      </c>
      <c r="G61" s="117">
        <v>5575</v>
      </c>
      <c r="H61" s="118">
        <f t="shared" si="9"/>
        <v>-0.26923581072224412</v>
      </c>
      <c r="I61" s="117">
        <v>8587</v>
      </c>
      <c r="J61" s="118">
        <f t="shared" si="9"/>
        <v>0.54026905829596417</v>
      </c>
      <c r="K61" s="117">
        <v>11149</v>
      </c>
      <c r="L61" s="118">
        <f t="shared" si="9"/>
        <v>0.29835798299755445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7202</v>
      </c>
      <c r="D62" s="118">
        <v>0.19953364423717512</v>
      </c>
      <c r="E62" s="117">
        <v>4249</v>
      </c>
      <c r="F62" s="118">
        <f t="shared" si="9"/>
        <v>-0.41002499305748408</v>
      </c>
      <c r="G62" s="117">
        <v>4051</v>
      </c>
      <c r="H62" s="118">
        <f t="shared" si="9"/>
        <v>-4.6599199811720449E-2</v>
      </c>
      <c r="I62" s="117">
        <v>7767</v>
      </c>
      <c r="J62" s="118">
        <f t="shared" si="9"/>
        <v>0.91730436929153303</v>
      </c>
      <c r="K62" s="117">
        <v>9980</v>
      </c>
      <c r="L62" s="118">
        <f t="shared" si="9"/>
        <v>0.2849233938457576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3585</v>
      </c>
      <c r="D63" s="118">
        <v>-0.22503242542153046</v>
      </c>
      <c r="E63" s="117">
        <v>2401</v>
      </c>
      <c r="F63" s="118">
        <f t="shared" si="9"/>
        <v>-0.33026499302649925</v>
      </c>
      <c r="G63" s="117">
        <v>3662</v>
      </c>
      <c r="H63" s="118">
        <f t="shared" si="9"/>
        <v>0.52519783423573507</v>
      </c>
      <c r="I63" s="117">
        <v>5046</v>
      </c>
      <c r="J63" s="118">
        <f t="shared" si="9"/>
        <v>0.37793555434188963</v>
      </c>
      <c r="K63" s="117">
        <v>6495</v>
      </c>
      <c r="L63" s="118">
        <f t="shared" si="9"/>
        <v>0.28715814506539838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7823</v>
      </c>
      <c r="D64" s="118">
        <v>7.5030919334890811E-2</v>
      </c>
      <c r="E64" s="117">
        <v>2942</v>
      </c>
      <c r="F64" s="118">
        <f t="shared" si="9"/>
        <v>-0.62392943883420682</v>
      </c>
      <c r="G64" s="117">
        <v>3633</v>
      </c>
      <c r="H64" s="118">
        <f t="shared" si="9"/>
        <v>0.23487423521413997</v>
      </c>
      <c r="I64" s="117">
        <v>8911</v>
      </c>
      <c r="J64" s="118">
        <f t="shared" si="9"/>
        <v>1.4527938342967244</v>
      </c>
      <c r="K64" s="117">
        <v>11929</v>
      </c>
      <c r="L64" s="118">
        <f t="shared" si="9"/>
        <v>0.33868252721355629</v>
      </c>
      <c r="M64" s="117"/>
      <c r="N64" s="118"/>
    </row>
    <row r="65" spans="1:15" ht="15.75" x14ac:dyDescent="0.25">
      <c r="B65" s="119" t="s">
        <v>30</v>
      </c>
      <c r="C65" s="120">
        <v>61246</v>
      </c>
      <c r="D65" s="121">
        <v>-0.32285205700576025</v>
      </c>
      <c r="E65" s="120">
        <v>24428</v>
      </c>
      <c r="F65" s="121">
        <f t="shared" si="9"/>
        <v>-0.60114946282206183</v>
      </c>
      <c r="G65" s="120">
        <v>46538</v>
      </c>
      <c r="H65" s="121">
        <f t="shared" si="9"/>
        <v>0.90510889143605699</v>
      </c>
      <c r="I65" s="120">
        <v>81929</v>
      </c>
      <c r="J65" s="121">
        <f t="shared" si="9"/>
        <v>0.76047531049894701</v>
      </c>
      <c r="K65" s="120">
        <v>132084</v>
      </c>
      <c r="L65" s="121">
        <f t="shared" si="9"/>
        <v>0.61217639663611179</v>
      </c>
      <c r="M65" s="120">
        <v>13999</v>
      </c>
      <c r="N65" s="121">
        <v>0.14109879360939037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  <c r="K68" s="122"/>
      <c r="N68" s="79"/>
    </row>
    <row r="70" spans="1:15" ht="48.75" customHeight="1" thickBot="1" x14ac:dyDescent="0.3">
      <c r="B70" s="268" t="s">
        <v>272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$C$7</f>
        <v>2020</v>
      </c>
      <c r="D73" s="296"/>
      <c r="E73" s="297">
        <f>$E$7</f>
        <v>2021</v>
      </c>
      <c r="F73" s="296"/>
      <c r="G73" s="297">
        <f>$G$7</f>
        <v>2022</v>
      </c>
      <c r="H73" s="296"/>
      <c r="I73" s="297">
        <f>$I$7</f>
        <v>2023</v>
      </c>
      <c r="J73" s="296"/>
      <c r="K73" s="297">
        <f>$K$7</f>
        <v>2024</v>
      </c>
      <c r="L73" s="296"/>
      <c r="M73" s="297">
        <f>$M$7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CONCATENATE("var. ",RIGHT(C73,2),"/",RIGHT(C73-1,2))</f>
        <v>var. 20/19</v>
      </c>
      <c r="E74" s="115" t="s">
        <v>69</v>
      </c>
      <c r="F74" s="114" t="s">
        <v>247</v>
      </c>
      <c r="G74" s="115" t="s">
        <v>69</v>
      </c>
      <c r="H74" s="114" t="s">
        <v>247</v>
      </c>
      <c r="I74" s="115" t="s">
        <v>69</v>
      </c>
      <c r="J74" s="114" t="s">
        <v>247</v>
      </c>
      <c r="K74" s="115" t="s">
        <v>69</v>
      </c>
      <c r="L74" s="114" t="s">
        <v>247</v>
      </c>
      <c r="M74" s="115" t="s">
        <v>69</v>
      </c>
      <c r="N74" s="114" t="s">
        <v>270</v>
      </c>
    </row>
    <row r="75" spans="1:15" x14ac:dyDescent="0.25">
      <c r="A75" s="1">
        <v>1</v>
      </c>
      <c r="B75" s="116" t="s">
        <v>71</v>
      </c>
      <c r="C75" s="117">
        <v>2499</v>
      </c>
      <c r="D75" s="118">
        <v>0.54641089108910901</v>
      </c>
      <c r="E75" s="117">
        <v>3141</v>
      </c>
      <c r="F75" s="118">
        <f>IFERROR(E75/C75-1,"-")</f>
        <v>0.25690276110444188</v>
      </c>
      <c r="G75" s="117">
        <v>5856</v>
      </c>
      <c r="H75" s="118">
        <f>IFERROR(G75/E75-1,"-")</f>
        <v>0.86437440305635138</v>
      </c>
      <c r="I75" s="117">
        <v>8826</v>
      </c>
      <c r="J75" s="118">
        <f>IFERROR(I75/G75-1,"-")</f>
        <v>0.50717213114754101</v>
      </c>
      <c r="K75" s="117">
        <v>6371</v>
      </c>
      <c r="L75" s="118">
        <f>IFERROR(K75/I75-1,"-")</f>
        <v>-0.27815544980738727</v>
      </c>
      <c r="M75" s="117">
        <v>867</v>
      </c>
      <c r="N75" s="118">
        <f t="shared" ref="N75:N76" si="10">IFERROR(M75/K75-1,"-")</f>
        <v>-0.86391461309056661</v>
      </c>
    </row>
    <row r="76" spans="1:15" x14ac:dyDescent="0.25">
      <c r="A76" s="1">
        <v>2</v>
      </c>
      <c r="B76" s="116" t="s">
        <v>73</v>
      </c>
      <c r="C76" s="117">
        <v>3175</v>
      </c>
      <c r="D76" s="118">
        <v>0.95384615384615379</v>
      </c>
      <c r="E76" s="117">
        <v>1985</v>
      </c>
      <c r="F76" s="118">
        <f t="shared" ref="F76:L87" si="11">IFERROR(E76/C76-1,"-")</f>
        <v>-0.37480314960629924</v>
      </c>
      <c r="G76" s="117">
        <v>4344</v>
      </c>
      <c r="H76" s="118">
        <f t="shared" si="11"/>
        <v>1.1884130982367758</v>
      </c>
      <c r="I76" s="117">
        <v>5929</v>
      </c>
      <c r="J76" s="118">
        <f t="shared" si="11"/>
        <v>0.36487108655616951</v>
      </c>
      <c r="K76" s="117">
        <v>7242</v>
      </c>
      <c r="L76" s="118">
        <f t="shared" si="11"/>
        <v>0.22145387080452017</v>
      </c>
      <c r="M76" s="117">
        <v>2445</v>
      </c>
      <c r="N76" s="118">
        <f t="shared" si="10"/>
        <v>-0.66238608119304065</v>
      </c>
    </row>
    <row r="77" spans="1:15" x14ac:dyDescent="0.25">
      <c r="A77" s="1">
        <v>3</v>
      </c>
      <c r="B77" s="116" t="s">
        <v>75</v>
      </c>
      <c r="C77" s="117">
        <v>163</v>
      </c>
      <c r="D77" s="118">
        <v>-0.94763893350465789</v>
      </c>
      <c r="E77" s="117">
        <v>4426</v>
      </c>
      <c r="F77" s="118">
        <f t="shared" si="11"/>
        <v>26.153374233128833</v>
      </c>
      <c r="G77" s="117">
        <v>3622</v>
      </c>
      <c r="H77" s="118">
        <f t="shared" si="11"/>
        <v>-0.18165386353366475</v>
      </c>
      <c r="I77" s="117">
        <v>535</v>
      </c>
      <c r="J77" s="118">
        <f t="shared" si="11"/>
        <v>-0.85229155162893433</v>
      </c>
      <c r="K77" s="117">
        <v>741</v>
      </c>
      <c r="L77" s="118">
        <f t="shared" si="11"/>
        <v>0.38504672897196257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3814</v>
      </c>
      <c r="F78" s="118" t="str">
        <f t="shared" si="11"/>
        <v>-</v>
      </c>
      <c r="G78" s="117">
        <v>7089</v>
      </c>
      <c r="H78" s="118">
        <f t="shared" si="11"/>
        <v>0.85867855270057691</v>
      </c>
      <c r="I78" s="117">
        <v>148</v>
      </c>
      <c r="J78" s="118">
        <f t="shared" si="11"/>
        <v>-0.9791225842855128</v>
      </c>
      <c r="K78" s="117">
        <v>645</v>
      </c>
      <c r="L78" s="118">
        <f t="shared" si="11"/>
        <v>3.3581081081081079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7592</v>
      </c>
      <c r="F79" s="118" t="str">
        <f t="shared" si="11"/>
        <v>-</v>
      </c>
      <c r="G79" s="117">
        <v>8585</v>
      </c>
      <c r="H79" s="118">
        <f t="shared" si="11"/>
        <v>0.13079557428872501</v>
      </c>
      <c r="I79" s="117">
        <v>311</v>
      </c>
      <c r="J79" s="118">
        <f t="shared" si="11"/>
        <v>-0.9637740244612697</v>
      </c>
      <c r="K79" s="117">
        <v>27115</v>
      </c>
      <c r="L79" s="118">
        <f t="shared" si="11"/>
        <v>86.186495176848879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2560</v>
      </c>
      <c r="F80" s="118" t="str">
        <f t="shared" si="11"/>
        <v>-</v>
      </c>
      <c r="G80" s="117">
        <v>5637</v>
      </c>
      <c r="H80" s="118">
        <f t="shared" si="11"/>
        <v>1.2019531250000002</v>
      </c>
      <c r="I80" s="117">
        <v>15700</v>
      </c>
      <c r="J80" s="118">
        <f t="shared" si="11"/>
        <v>1.7851694163562177</v>
      </c>
      <c r="K80" s="117">
        <v>20066</v>
      </c>
      <c r="L80" s="118">
        <f t="shared" si="11"/>
        <v>0.27808917197452221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4478</v>
      </c>
      <c r="F81" s="118" t="str">
        <f t="shared" si="11"/>
        <v>-</v>
      </c>
      <c r="G81" s="117">
        <v>33113</v>
      </c>
      <c r="H81" s="118">
        <f t="shared" si="11"/>
        <v>6.3945958016971867</v>
      </c>
      <c r="I81" s="117">
        <v>28069</v>
      </c>
      <c r="J81" s="118">
        <f t="shared" si="11"/>
        <v>-0.1523268806813034</v>
      </c>
      <c r="K81" s="117">
        <v>7059</v>
      </c>
      <c r="L81" s="118">
        <f t="shared" si="11"/>
        <v>-0.74851259396487224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8075</v>
      </c>
      <c r="D82" s="118">
        <v>-0.37509673425166379</v>
      </c>
      <c r="E82" s="117">
        <v>8494</v>
      </c>
      <c r="F82" s="118">
        <f t="shared" si="11"/>
        <v>5.1888544891640853E-2</v>
      </c>
      <c r="G82" s="117">
        <v>1269</v>
      </c>
      <c r="H82" s="118">
        <f t="shared" si="11"/>
        <v>-0.85060042382858492</v>
      </c>
      <c r="I82" s="117">
        <v>1020</v>
      </c>
      <c r="J82" s="118">
        <f t="shared" si="11"/>
        <v>-0.19621749408983447</v>
      </c>
      <c r="K82" s="117">
        <v>19034</v>
      </c>
      <c r="L82" s="118">
        <f t="shared" si="11"/>
        <v>17.66078431372549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3914</v>
      </c>
      <c r="D83" s="118">
        <v>-0.62613430127041747</v>
      </c>
      <c r="E83" s="117">
        <v>9321</v>
      </c>
      <c r="F83" s="118">
        <f t="shared" si="11"/>
        <v>1.3814512008175779</v>
      </c>
      <c r="G83" s="117">
        <v>1143</v>
      </c>
      <c r="H83" s="118">
        <f t="shared" si="11"/>
        <v>-0.87737367235275188</v>
      </c>
      <c r="I83" s="117">
        <v>19757</v>
      </c>
      <c r="J83" s="118">
        <f t="shared" si="11"/>
        <v>16.285214348206473</v>
      </c>
      <c r="K83" s="117">
        <v>14996</v>
      </c>
      <c r="L83" s="118">
        <f t="shared" si="11"/>
        <v>-0.24097788125727593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1918</v>
      </c>
      <c r="D84" s="118">
        <v>-0.67347633639768478</v>
      </c>
      <c r="E84" s="117">
        <v>10508</v>
      </c>
      <c r="F84" s="118">
        <f t="shared" si="11"/>
        <v>4.4786235662148073</v>
      </c>
      <c r="G84" s="117">
        <v>884</v>
      </c>
      <c r="H84" s="118">
        <f t="shared" si="11"/>
        <v>-0.91587362009897222</v>
      </c>
      <c r="I84" s="117">
        <v>252</v>
      </c>
      <c r="J84" s="118">
        <f t="shared" si="11"/>
        <v>-0.71493212669683259</v>
      </c>
      <c r="K84" s="117">
        <v>8114</v>
      </c>
      <c r="L84" s="118">
        <f t="shared" si="11"/>
        <v>31.198412698412696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919</v>
      </c>
      <c r="D85" s="118">
        <v>-0.72517942583732053</v>
      </c>
      <c r="E85" s="117">
        <v>2413</v>
      </c>
      <c r="F85" s="118">
        <f t="shared" si="11"/>
        <v>1.6256800870511428</v>
      </c>
      <c r="G85" s="117">
        <v>207</v>
      </c>
      <c r="H85" s="118">
        <f t="shared" si="11"/>
        <v>-0.91421467053460426</v>
      </c>
      <c r="I85" s="117">
        <v>4787</v>
      </c>
      <c r="J85" s="118">
        <f t="shared" si="11"/>
        <v>22.125603864734298</v>
      </c>
      <c r="K85" s="117">
        <v>8603</v>
      </c>
      <c r="L85" s="118">
        <f t="shared" si="11"/>
        <v>0.7971589722164194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1121</v>
      </c>
      <c r="D86" s="118">
        <v>-0.62720319255071499</v>
      </c>
      <c r="E86" s="117">
        <v>592</v>
      </c>
      <c r="F86" s="118">
        <f t="shared" si="11"/>
        <v>-0.47190008920606596</v>
      </c>
      <c r="G86" s="117">
        <v>969</v>
      </c>
      <c r="H86" s="118">
        <f t="shared" si="11"/>
        <v>0.63682432432432434</v>
      </c>
      <c r="I86" s="117">
        <v>6204</v>
      </c>
      <c r="J86" s="118">
        <f t="shared" si="11"/>
        <v>5.4024767801857587</v>
      </c>
      <c r="K86" s="117">
        <v>4275</v>
      </c>
      <c r="L86" s="118">
        <f t="shared" si="11"/>
        <v>-0.31092843326885877</v>
      </c>
      <c r="M86" s="117"/>
      <c r="N86" s="118"/>
    </row>
    <row r="87" spans="1:15" ht="15.75" x14ac:dyDescent="0.25">
      <c r="B87" s="119" t="s">
        <v>30</v>
      </c>
      <c r="C87" s="120">
        <v>23458</v>
      </c>
      <c r="D87" s="121">
        <v>-0.65498882221437815</v>
      </c>
      <c r="E87" s="120">
        <v>59324</v>
      </c>
      <c r="F87" s="121">
        <f t="shared" si="11"/>
        <v>1.5289453491346237</v>
      </c>
      <c r="G87" s="120">
        <v>72718</v>
      </c>
      <c r="H87" s="121">
        <f t="shared" si="11"/>
        <v>0.22577708853078016</v>
      </c>
      <c r="I87" s="120">
        <v>91538</v>
      </c>
      <c r="J87" s="121">
        <f t="shared" si="11"/>
        <v>0.25880799801974752</v>
      </c>
      <c r="K87" s="120">
        <v>124261</v>
      </c>
      <c r="L87" s="121">
        <f t="shared" si="11"/>
        <v>0.35747995368043872</v>
      </c>
      <c r="M87" s="120">
        <v>3312</v>
      </c>
      <c r="N87" s="121">
        <v>-0.75670315139939759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  <c r="K90" s="122"/>
      <c r="N90" s="79"/>
    </row>
    <row r="92" spans="1:15" ht="48.75" customHeight="1" thickBot="1" x14ac:dyDescent="0.3">
      <c r="B92" s="268" t="s">
        <v>273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$C$7</f>
        <v>2020</v>
      </c>
      <c r="D95" s="296"/>
      <c r="E95" s="297">
        <f>$E$7</f>
        <v>2021</v>
      </c>
      <c r="F95" s="296"/>
      <c r="G95" s="297">
        <f>$G$7</f>
        <v>2022</v>
      </c>
      <c r="H95" s="296"/>
      <c r="I95" s="297">
        <f>$I$7</f>
        <v>2023</v>
      </c>
      <c r="J95" s="296"/>
      <c r="K95" s="297">
        <f>$K$7</f>
        <v>2024</v>
      </c>
      <c r="L95" s="296"/>
      <c r="M95" s="297">
        <f>$M$7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CONCATENATE("var. ",RIGHT(C95,2),"/",RIGHT(C95-1,2))</f>
        <v>var. 20/19</v>
      </c>
      <c r="E96" s="115" t="s">
        <v>69</v>
      </c>
      <c r="F96" s="114" t="s">
        <v>247</v>
      </c>
      <c r="G96" s="115" t="s">
        <v>69</v>
      </c>
      <c r="H96" s="114" t="s">
        <v>247</v>
      </c>
      <c r="I96" s="115" t="s">
        <v>69</v>
      </c>
      <c r="J96" s="114" t="s">
        <v>247</v>
      </c>
      <c r="K96" s="115" t="s">
        <v>69</v>
      </c>
      <c r="L96" s="114" t="s">
        <v>247</v>
      </c>
      <c r="M96" s="115" t="s">
        <v>69</v>
      </c>
      <c r="N96" s="114" t="s">
        <v>270</v>
      </c>
    </row>
    <row r="97" spans="2:14" x14ac:dyDescent="0.25">
      <c r="B97" s="116" t="s">
        <v>71</v>
      </c>
      <c r="C97" s="117">
        <v>52605</v>
      </c>
      <c r="D97" s="118">
        <v>-0.11182211116363883</v>
      </c>
      <c r="E97" s="117">
        <v>9717</v>
      </c>
      <c r="F97" s="118">
        <f t="shared" ref="F97:L109" si="12">IFERROR(E97/C97-1,"-")</f>
        <v>-0.81528371827773027</v>
      </c>
      <c r="G97" s="117">
        <v>60290</v>
      </c>
      <c r="H97" s="118">
        <f t="shared" si="12"/>
        <v>5.2045898940002058</v>
      </c>
      <c r="I97" s="117">
        <v>107519</v>
      </c>
      <c r="J97" s="118">
        <f t="shared" si="12"/>
        <v>0.78336374191408198</v>
      </c>
      <c r="K97" s="117">
        <v>77451</v>
      </c>
      <c r="L97" s="118">
        <f t="shared" si="12"/>
        <v>-0.27965289855746422</v>
      </c>
      <c r="M97" s="117">
        <v>81127</v>
      </c>
      <c r="N97" s="118">
        <f t="shared" ref="N97:N98" si="13">IFERROR(M97/K97-1,"-")</f>
        <v>4.7462266465249092E-2</v>
      </c>
    </row>
    <row r="98" spans="2:14" x14ac:dyDescent="0.25">
      <c r="B98" s="116" t="s">
        <v>73</v>
      </c>
      <c r="C98" s="117">
        <v>55102</v>
      </c>
      <c r="D98" s="118">
        <v>-9.8373531433059491E-2</v>
      </c>
      <c r="E98" s="117">
        <v>10842</v>
      </c>
      <c r="F98" s="118">
        <f t="shared" si="12"/>
        <v>-0.80323763202787557</v>
      </c>
      <c r="G98" s="117">
        <v>48282</v>
      </c>
      <c r="H98" s="118">
        <f t="shared" si="12"/>
        <v>3.4532374100719423</v>
      </c>
      <c r="I98" s="117">
        <v>109366</v>
      </c>
      <c r="J98" s="118">
        <f t="shared" si="12"/>
        <v>1.2651505737127708</v>
      </c>
      <c r="K98" s="117">
        <v>131797</v>
      </c>
      <c r="L98" s="118">
        <f t="shared" si="12"/>
        <v>0.20510030539655832</v>
      </c>
      <c r="M98" s="117">
        <v>84105</v>
      </c>
      <c r="N98" s="118">
        <f t="shared" si="13"/>
        <v>-0.36185952639286179</v>
      </c>
    </row>
    <row r="99" spans="2:14" x14ac:dyDescent="0.25">
      <c r="B99" s="116" t="s">
        <v>75</v>
      </c>
      <c r="C99" s="117">
        <v>19236</v>
      </c>
      <c r="D99" s="118">
        <v>-0.65636500053592484</v>
      </c>
      <c r="E99" s="117">
        <v>14579</v>
      </c>
      <c r="F99" s="118">
        <f t="shared" si="12"/>
        <v>-0.24209814930338946</v>
      </c>
      <c r="G99" s="117">
        <v>61774</v>
      </c>
      <c r="H99" s="118">
        <f t="shared" si="12"/>
        <v>3.2371904794567525</v>
      </c>
      <c r="I99" s="117">
        <v>104602</v>
      </c>
      <c r="J99" s="118">
        <f t="shared" si="12"/>
        <v>0.69330138893385573</v>
      </c>
      <c r="K99" s="117">
        <v>120644</v>
      </c>
      <c r="L99" s="118">
        <f t="shared" si="12"/>
        <v>0.15336226840786993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21810</v>
      </c>
      <c r="F100" s="118" t="str">
        <f t="shared" si="12"/>
        <v>-</v>
      </c>
      <c r="G100" s="117">
        <v>65836</v>
      </c>
      <c r="H100" s="118">
        <f t="shared" si="12"/>
        <v>2.0186153140761118</v>
      </c>
      <c r="I100" s="117">
        <v>70561</v>
      </c>
      <c r="J100" s="118">
        <f t="shared" si="12"/>
        <v>7.1769244790084397E-2</v>
      </c>
      <c r="K100" s="117">
        <v>101126</v>
      </c>
      <c r="L100" s="118">
        <f t="shared" si="12"/>
        <v>0.43317129859270698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27243</v>
      </c>
      <c r="F101" s="118" t="str">
        <f t="shared" si="12"/>
        <v>-</v>
      </c>
      <c r="G101" s="117">
        <v>56962</v>
      </c>
      <c r="H101" s="118">
        <f t="shared" si="12"/>
        <v>1.0908857321146717</v>
      </c>
      <c r="I101" s="117">
        <v>37256</v>
      </c>
      <c r="J101" s="118">
        <f t="shared" si="12"/>
        <v>-0.34594993153330289</v>
      </c>
      <c r="K101" s="117">
        <v>84965</v>
      </c>
      <c r="L101" s="118">
        <f t="shared" si="12"/>
        <v>1.2805722568176936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10252</v>
      </c>
      <c r="F102" s="118" t="str">
        <f t="shared" si="12"/>
        <v>-</v>
      </c>
      <c r="G102" s="117">
        <v>44414</v>
      </c>
      <c r="H102" s="118">
        <f t="shared" si="12"/>
        <v>3.3322278579789311</v>
      </c>
      <c r="I102" s="117">
        <v>37592</v>
      </c>
      <c r="J102" s="118">
        <f t="shared" si="12"/>
        <v>-0.15360021614806141</v>
      </c>
      <c r="K102" s="117">
        <v>49492</v>
      </c>
      <c r="L102" s="118">
        <f t="shared" si="12"/>
        <v>0.31655671419450937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1786</v>
      </c>
      <c r="F103" s="118" t="str">
        <f t="shared" si="12"/>
        <v>-</v>
      </c>
      <c r="G103" s="117">
        <v>97176</v>
      </c>
      <c r="H103" s="118">
        <f t="shared" si="12"/>
        <v>53.409854423292273</v>
      </c>
      <c r="I103" s="117">
        <v>88132</v>
      </c>
      <c r="J103" s="118">
        <f t="shared" si="12"/>
        <v>-9.3068247303860985E-2</v>
      </c>
      <c r="K103" s="117">
        <v>78876</v>
      </c>
      <c r="L103" s="118">
        <f t="shared" si="12"/>
        <v>-0.10502428175917944</v>
      </c>
      <c r="M103" s="117"/>
      <c r="N103" s="118"/>
    </row>
    <row r="104" spans="2:14" x14ac:dyDescent="0.25">
      <c r="B104" s="116" t="s">
        <v>85</v>
      </c>
      <c r="C104" s="117">
        <v>6144</v>
      </c>
      <c r="D104" s="118">
        <v>-0.9075269788233169</v>
      </c>
      <c r="E104" s="117">
        <v>19444</v>
      </c>
      <c r="F104" s="118">
        <f t="shared" si="12"/>
        <v>2.1647135416666665</v>
      </c>
      <c r="G104" s="117">
        <v>120327</v>
      </c>
      <c r="H104" s="118">
        <f t="shared" si="12"/>
        <v>5.1883871631351575</v>
      </c>
      <c r="I104" s="117">
        <v>55634</v>
      </c>
      <c r="J104" s="118">
        <f t="shared" si="12"/>
        <v>-0.53764325546219882</v>
      </c>
      <c r="K104" s="117">
        <v>132665</v>
      </c>
      <c r="L104" s="118">
        <f t="shared" si="12"/>
        <v>1.3846029406478051</v>
      </c>
      <c r="M104" s="117"/>
      <c r="N104" s="118"/>
    </row>
    <row r="105" spans="2:14" x14ac:dyDescent="0.25">
      <c r="B105" s="116" t="s">
        <v>87</v>
      </c>
      <c r="C105" s="117">
        <v>5207</v>
      </c>
      <c r="D105" s="118">
        <v>-0.88658985472524121</v>
      </c>
      <c r="E105" s="117">
        <v>30192</v>
      </c>
      <c r="F105" s="118">
        <f t="shared" si="12"/>
        <v>4.798348377184559</v>
      </c>
      <c r="G105" s="117">
        <v>67772</v>
      </c>
      <c r="H105" s="118">
        <f t="shared" si="12"/>
        <v>1.2447005829358773</v>
      </c>
      <c r="I105" s="117">
        <v>38580</v>
      </c>
      <c r="J105" s="118">
        <f t="shared" si="12"/>
        <v>-0.43073835802396265</v>
      </c>
      <c r="K105" s="117">
        <v>55604</v>
      </c>
      <c r="L105" s="118">
        <f t="shared" si="12"/>
        <v>0.44126490409538621</v>
      </c>
      <c r="M105" s="117"/>
      <c r="N105" s="118"/>
    </row>
    <row r="106" spans="2:14" x14ac:dyDescent="0.25">
      <c r="B106" s="116" t="s">
        <v>89</v>
      </c>
      <c r="C106" s="117">
        <v>6722</v>
      </c>
      <c r="D106" s="118">
        <v>-0.89128958178348483</v>
      </c>
      <c r="E106" s="117">
        <v>59737</v>
      </c>
      <c r="F106" s="118">
        <f t="shared" si="12"/>
        <v>7.886789645938709</v>
      </c>
      <c r="G106" s="117">
        <v>91297</v>
      </c>
      <c r="H106" s="118">
        <f t="shared" si="12"/>
        <v>0.52831578418735448</v>
      </c>
      <c r="I106" s="117">
        <v>95056</v>
      </c>
      <c r="J106" s="118">
        <f t="shared" si="12"/>
        <v>4.1173313471417394E-2</v>
      </c>
      <c r="K106" s="117">
        <v>127939</v>
      </c>
      <c r="L106" s="118">
        <f t="shared" si="12"/>
        <v>0.34593292375021045</v>
      </c>
      <c r="M106" s="117"/>
      <c r="N106" s="118"/>
    </row>
    <row r="107" spans="2:14" x14ac:dyDescent="0.25">
      <c r="B107" s="116" t="s">
        <v>91</v>
      </c>
      <c r="C107" s="117">
        <v>9968</v>
      </c>
      <c r="D107" s="118">
        <v>-0.8228320565913656</v>
      </c>
      <c r="E107" s="117">
        <v>75784</v>
      </c>
      <c r="F107" s="118">
        <f t="shared" si="12"/>
        <v>6.6027287319422152</v>
      </c>
      <c r="G107" s="117">
        <v>93087</v>
      </c>
      <c r="H107" s="118">
        <f t="shared" si="12"/>
        <v>0.22831996199725535</v>
      </c>
      <c r="I107" s="117">
        <v>60657</v>
      </c>
      <c r="J107" s="118">
        <f t="shared" si="12"/>
        <v>-0.34838377002159271</v>
      </c>
      <c r="K107" s="117">
        <v>74515</v>
      </c>
      <c r="L107" s="118">
        <f t="shared" si="12"/>
        <v>0.22846497518835429</v>
      </c>
      <c r="M107" s="117"/>
      <c r="N107" s="118"/>
    </row>
    <row r="108" spans="2:14" x14ac:dyDescent="0.25">
      <c r="B108" s="116" t="s">
        <v>93</v>
      </c>
      <c r="C108" s="117">
        <v>52912</v>
      </c>
      <c r="D108" s="118">
        <v>-4.4651078811952738E-2</v>
      </c>
      <c r="E108" s="117">
        <v>54232</v>
      </c>
      <c r="F108" s="118">
        <f t="shared" si="12"/>
        <v>2.4947081947384264E-2</v>
      </c>
      <c r="G108" s="117">
        <v>88224</v>
      </c>
      <c r="H108" s="118">
        <f t="shared" si="12"/>
        <v>0.62678861188965929</v>
      </c>
      <c r="I108" s="117">
        <v>56527</v>
      </c>
      <c r="J108" s="118">
        <f t="shared" si="12"/>
        <v>-0.35927865433442152</v>
      </c>
      <c r="K108" s="117">
        <v>69996</v>
      </c>
      <c r="L108" s="118">
        <f t="shared" si="12"/>
        <v>0.23827551435597139</v>
      </c>
      <c r="M108" s="117"/>
      <c r="N108" s="118"/>
    </row>
    <row r="109" spans="2:14" ht="15.75" x14ac:dyDescent="0.25">
      <c r="B109" s="119" t="s">
        <v>30</v>
      </c>
      <c r="C109" s="120">
        <v>211176</v>
      </c>
      <c r="D109" s="121">
        <v>-0.6876505903808523</v>
      </c>
      <c r="E109" s="120">
        <v>335618</v>
      </c>
      <c r="F109" s="121">
        <f t="shared" si="12"/>
        <v>0.58928097889911735</v>
      </c>
      <c r="G109" s="120">
        <v>895441</v>
      </c>
      <c r="H109" s="121">
        <f t="shared" si="12"/>
        <v>1.6680362793413939</v>
      </c>
      <c r="I109" s="120">
        <v>861482</v>
      </c>
      <c r="J109" s="121">
        <f t="shared" si="12"/>
        <v>-3.792433002286022E-2</v>
      </c>
      <c r="K109" s="120">
        <v>1105070</v>
      </c>
      <c r="L109" s="121">
        <f t="shared" si="12"/>
        <v>0.28275460195337798</v>
      </c>
      <c r="M109" s="120">
        <v>165232</v>
      </c>
      <c r="N109" s="121">
        <v>-0.21035326502523322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  <c r="K112" s="122"/>
      <c r="N112" s="79"/>
    </row>
    <row r="114" spans="1:15" ht="48.75" customHeight="1" thickBot="1" x14ac:dyDescent="0.3">
      <c r="B114" s="268" t="s">
        <v>274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f>$C$7</f>
        <v>2020</v>
      </c>
      <c r="D117" s="296"/>
      <c r="E117" s="297">
        <f>$E$7</f>
        <v>2021</v>
      </c>
      <c r="F117" s="296"/>
      <c r="G117" s="297">
        <f>$G$7</f>
        <v>2022</v>
      </c>
      <c r="H117" s="296"/>
      <c r="I117" s="297">
        <f>$I$7</f>
        <v>2023</v>
      </c>
      <c r="J117" s="296"/>
      <c r="K117" s="297">
        <f>$K$7</f>
        <v>2024</v>
      </c>
      <c r="L117" s="296"/>
      <c r="M117" s="297">
        <f>$M$7</f>
        <v>2025</v>
      </c>
      <c r="N117" s="298"/>
    </row>
    <row r="118" spans="1:15" ht="16.5" thickTop="1" thickBot="1" x14ac:dyDescent="0.3">
      <c r="B118" s="85"/>
      <c r="C118" s="113" t="s">
        <v>69</v>
      </c>
      <c r="D118" s="114" t="str">
        <f>CONCATENATE("var. ",RIGHT(C117,2),"/",RIGHT(C117-1,2))</f>
        <v>var. 20/19</v>
      </c>
      <c r="E118" s="115" t="s">
        <v>69</v>
      </c>
      <c r="F118" s="114" t="s">
        <v>247</v>
      </c>
      <c r="G118" s="115" t="s">
        <v>69</v>
      </c>
      <c r="H118" s="114" t="s">
        <v>247</v>
      </c>
      <c r="I118" s="115" t="s">
        <v>69</v>
      </c>
      <c r="J118" s="114" t="s">
        <v>247</v>
      </c>
      <c r="K118" s="115" t="s">
        <v>69</v>
      </c>
      <c r="L118" s="114" t="s">
        <v>247</v>
      </c>
      <c r="M118" s="115" t="s">
        <v>69</v>
      </c>
      <c r="N118" s="114" t="s">
        <v>270</v>
      </c>
    </row>
    <row r="119" spans="1:15" x14ac:dyDescent="0.25">
      <c r="B119" s="116" t="s">
        <v>71</v>
      </c>
      <c r="C119" s="117">
        <v>17460</v>
      </c>
      <c r="D119" s="118">
        <v>-0.27240905113139147</v>
      </c>
      <c r="E119" s="117">
        <v>147</v>
      </c>
      <c r="F119" s="118">
        <f t="shared" ref="F119:L131" si="14">IFERROR(E119/C119-1,"-")</f>
        <v>-0.99158075601374573</v>
      </c>
      <c r="G119" s="117">
        <v>14615</v>
      </c>
      <c r="H119" s="118">
        <f t="shared" si="14"/>
        <v>98.421768707482997</v>
      </c>
      <c r="I119" s="117">
        <v>33856</v>
      </c>
      <c r="J119" s="118">
        <f t="shared" si="14"/>
        <v>1.3165241190557646</v>
      </c>
      <c r="K119" s="117">
        <v>34817</v>
      </c>
      <c r="L119" s="118">
        <f t="shared" si="14"/>
        <v>2.8384924385633337E-2</v>
      </c>
      <c r="M119" s="117">
        <v>30761</v>
      </c>
      <c r="N119" s="118">
        <f t="shared" ref="N119:N120" si="15">IFERROR(M119/K119-1,"-")</f>
        <v>-0.11649481575092624</v>
      </c>
    </row>
    <row r="120" spans="1:15" x14ac:dyDescent="0.25">
      <c r="B120" s="116" t="s">
        <v>73</v>
      </c>
      <c r="C120" s="117">
        <v>22452</v>
      </c>
      <c r="D120" s="118">
        <v>-0.15169834133071369</v>
      </c>
      <c r="E120" s="117">
        <v>105</v>
      </c>
      <c r="F120" s="118">
        <f t="shared" si="14"/>
        <v>-0.99532335649385351</v>
      </c>
      <c r="G120" s="117">
        <v>17812</v>
      </c>
      <c r="H120" s="118">
        <f t="shared" si="14"/>
        <v>168.63809523809525</v>
      </c>
      <c r="I120" s="117">
        <v>34864</v>
      </c>
      <c r="J120" s="118">
        <f t="shared" si="14"/>
        <v>0.95733213563889508</v>
      </c>
      <c r="K120" s="117">
        <v>37890</v>
      </c>
      <c r="L120" s="118">
        <f t="shared" si="14"/>
        <v>8.679440110142278E-2</v>
      </c>
      <c r="M120" s="117">
        <v>35548</v>
      </c>
      <c r="N120" s="118">
        <f t="shared" si="15"/>
        <v>-6.1810504090789142E-2</v>
      </c>
    </row>
    <row r="121" spans="1:15" x14ac:dyDescent="0.25">
      <c r="B121" s="116" t="s">
        <v>75</v>
      </c>
      <c r="C121" s="117">
        <v>8682</v>
      </c>
      <c r="D121" s="118">
        <v>-0.60541744307594425</v>
      </c>
      <c r="E121" s="117">
        <v>93</v>
      </c>
      <c r="F121" s="118">
        <f t="shared" si="14"/>
        <v>-0.9892881824464409</v>
      </c>
      <c r="G121" s="117">
        <v>27034</v>
      </c>
      <c r="H121" s="118">
        <f t="shared" si="14"/>
        <v>289.68817204301075</v>
      </c>
      <c r="I121" s="117">
        <v>37980</v>
      </c>
      <c r="J121" s="118">
        <f t="shared" si="14"/>
        <v>0.40489753643559956</v>
      </c>
      <c r="K121" s="117">
        <v>34272</v>
      </c>
      <c r="L121" s="118">
        <f t="shared" si="14"/>
        <v>-9.7630331753554511E-2</v>
      </c>
      <c r="M121" s="117"/>
      <c r="N121" s="118"/>
    </row>
    <row r="122" spans="1:15" x14ac:dyDescent="0.25">
      <c r="B122" s="116" t="s">
        <v>77</v>
      </c>
      <c r="C122" s="117">
        <v>0</v>
      </c>
      <c r="D122" s="118">
        <v>-1</v>
      </c>
      <c r="E122" s="117">
        <v>4453</v>
      </c>
      <c r="F122" s="118" t="str">
        <f t="shared" si="14"/>
        <v>-</v>
      </c>
      <c r="G122" s="117">
        <v>36473</v>
      </c>
      <c r="H122" s="118">
        <f t="shared" si="14"/>
        <v>7.190657983381989</v>
      </c>
      <c r="I122" s="117">
        <v>32413</v>
      </c>
      <c r="J122" s="118">
        <f t="shared" si="14"/>
        <v>-0.11131521947742162</v>
      </c>
      <c r="K122" s="117">
        <v>40796</v>
      </c>
      <c r="L122" s="118">
        <f t="shared" si="14"/>
        <v>0.25863079628544106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4781</v>
      </c>
      <c r="F123" s="118" t="str">
        <f t="shared" si="14"/>
        <v>-</v>
      </c>
      <c r="G123" s="117">
        <v>17702</v>
      </c>
      <c r="H123" s="118">
        <f t="shared" si="14"/>
        <v>2.7025726835390085</v>
      </c>
      <c r="I123" s="117">
        <v>14386</v>
      </c>
      <c r="J123" s="118">
        <f t="shared" si="14"/>
        <v>-0.18732346627499719</v>
      </c>
      <c r="K123" s="117">
        <v>34295</v>
      </c>
      <c r="L123" s="118">
        <f t="shared" si="14"/>
        <v>1.3839149172806895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2152</v>
      </c>
      <c r="F124" s="118" t="str">
        <f t="shared" si="14"/>
        <v>-</v>
      </c>
      <c r="G124" s="117">
        <v>19904</v>
      </c>
      <c r="H124" s="118">
        <f t="shared" si="14"/>
        <v>8.2490706319702607</v>
      </c>
      <c r="I124" s="117">
        <v>10307</v>
      </c>
      <c r="J124" s="118">
        <f t="shared" si="14"/>
        <v>-0.48216438906752412</v>
      </c>
      <c r="K124" s="117">
        <v>27425</v>
      </c>
      <c r="L124" s="118">
        <f t="shared" si="14"/>
        <v>1.6608130396817695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0</v>
      </c>
      <c r="F125" s="118" t="str">
        <f t="shared" si="14"/>
        <v>-</v>
      </c>
      <c r="G125" s="117">
        <v>55357</v>
      </c>
      <c r="H125" s="118" t="str">
        <f t="shared" si="14"/>
        <v>-</v>
      </c>
      <c r="I125" s="117">
        <v>37244</v>
      </c>
      <c r="J125" s="118">
        <f t="shared" si="14"/>
        <v>-0.3272034250410969</v>
      </c>
      <c r="K125" s="117">
        <v>46489</v>
      </c>
      <c r="L125" s="118">
        <f t="shared" si="14"/>
        <v>0.24822790248093662</v>
      </c>
      <c r="M125" s="117"/>
      <c r="N125" s="118"/>
    </row>
    <row r="126" spans="1:15" x14ac:dyDescent="0.25">
      <c r="B126" s="116" t="s">
        <v>85</v>
      </c>
      <c r="C126" s="117">
        <v>23</v>
      </c>
      <c r="D126" s="118">
        <v>-0.99925346489662115</v>
      </c>
      <c r="E126" s="117">
        <v>514</v>
      </c>
      <c r="F126" s="118">
        <f t="shared" si="14"/>
        <v>21.347826086956523</v>
      </c>
      <c r="G126" s="117">
        <v>79516</v>
      </c>
      <c r="H126" s="118">
        <f t="shared" si="14"/>
        <v>153.70038910505838</v>
      </c>
      <c r="I126" s="117">
        <v>27254</v>
      </c>
      <c r="J126" s="118">
        <f t="shared" si="14"/>
        <v>-0.65725137079329943</v>
      </c>
      <c r="K126" s="117">
        <v>71431</v>
      </c>
      <c r="L126" s="118">
        <f t="shared" si="14"/>
        <v>1.6209363763117342</v>
      </c>
      <c r="M126" s="117"/>
      <c r="N126" s="118"/>
    </row>
    <row r="127" spans="1:15" x14ac:dyDescent="0.25">
      <c r="B127" s="116" t="s">
        <v>87</v>
      </c>
      <c r="C127" s="117">
        <v>1405</v>
      </c>
      <c r="D127" s="118">
        <v>-0.91480717923841859</v>
      </c>
      <c r="E127" s="117">
        <v>14285</v>
      </c>
      <c r="F127" s="118">
        <f t="shared" si="14"/>
        <v>9.167259786476869</v>
      </c>
      <c r="G127" s="117">
        <v>31051</v>
      </c>
      <c r="H127" s="118">
        <f t="shared" si="14"/>
        <v>1.1736786839341966</v>
      </c>
      <c r="I127" s="117">
        <v>16616</v>
      </c>
      <c r="J127" s="118">
        <f t="shared" si="14"/>
        <v>-0.46488035812051143</v>
      </c>
      <c r="K127" s="117">
        <v>28214</v>
      </c>
      <c r="L127" s="118">
        <f t="shared" si="14"/>
        <v>0.69800192585459797</v>
      </c>
      <c r="M127" s="117"/>
      <c r="N127" s="118"/>
    </row>
    <row r="128" spans="1:15" x14ac:dyDescent="0.25">
      <c r="A128" s="122"/>
      <c r="B128" s="116" t="s">
        <v>89</v>
      </c>
      <c r="C128" s="117">
        <v>2369</v>
      </c>
      <c r="D128" s="118">
        <v>-0.90510715001001407</v>
      </c>
      <c r="E128" s="117">
        <v>30110</v>
      </c>
      <c r="F128" s="118">
        <f t="shared" si="14"/>
        <v>11.710004221190376</v>
      </c>
      <c r="G128" s="117">
        <v>40031</v>
      </c>
      <c r="H128" s="118">
        <f t="shared" si="14"/>
        <v>0.32949186316838253</v>
      </c>
      <c r="I128" s="117">
        <v>26963</v>
      </c>
      <c r="J128" s="118">
        <f t="shared" si="14"/>
        <v>-0.32644700357223155</v>
      </c>
      <c r="K128" s="117">
        <v>45010</v>
      </c>
      <c r="L128" s="118">
        <f t="shared" si="14"/>
        <v>0.66932463004858511</v>
      </c>
      <c r="M128" s="117"/>
      <c r="N128" s="118"/>
    </row>
    <row r="129" spans="2:15" x14ac:dyDescent="0.25">
      <c r="B129" s="116" t="s">
        <v>91</v>
      </c>
      <c r="C129" s="117">
        <v>4366</v>
      </c>
      <c r="D129" s="118">
        <v>-0.78106508875739644</v>
      </c>
      <c r="E129" s="117">
        <v>17808</v>
      </c>
      <c r="F129" s="118">
        <f t="shared" si="14"/>
        <v>3.0787906550618418</v>
      </c>
      <c r="G129" s="117">
        <v>30508</v>
      </c>
      <c r="H129" s="118">
        <f t="shared" si="14"/>
        <v>0.71316262353998194</v>
      </c>
      <c r="I129" s="117">
        <v>26952</v>
      </c>
      <c r="J129" s="118">
        <f t="shared" si="14"/>
        <v>-0.11655959092696999</v>
      </c>
      <c r="K129" s="117">
        <v>29038</v>
      </c>
      <c r="L129" s="118">
        <f t="shared" si="14"/>
        <v>7.7396853665776089E-2</v>
      </c>
      <c r="M129" s="117"/>
      <c r="N129" s="118"/>
    </row>
    <row r="130" spans="2:15" x14ac:dyDescent="0.25">
      <c r="B130" s="116" t="s">
        <v>93</v>
      </c>
      <c r="C130" s="117">
        <v>35775</v>
      </c>
      <c r="D130" s="118">
        <v>0.48112113935580036</v>
      </c>
      <c r="E130" s="117">
        <v>10966</v>
      </c>
      <c r="F130" s="118">
        <f t="shared" si="14"/>
        <v>-0.69347309573724669</v>
      </c>
      <c r="G130" s="117">
        <v>29417</v>
      </c>
      <c r="H130" s="118">
        <f t="shared" si="14"/>
        <v>1.6825642896224693</v>
      </c>
      <c r="I130" s="117">
        <v>25945</v>
      </c>
      <c r="J130" s="118">
        <f t="shared" si="14"/>
        <v>-0.11802699119556714</v>
      </c>
      <c r="K130" s="117">
        <v>25089</v>
      </c>
      <c r="L130" s="118">
        <f t="shared" si="14"/>
        <v>-3.2992869531701663E-2</v>
      </c>
      <c r="M130" s="117"/>
      <c r="N130" s="118"/>
    </row>
    <row r="131" spans="2:15" ht="15.75" x14ac:dyDescent="0.25">
      <c r="B131" s="119" t="s">
        <v>30</v>
      </c>
      <c r="C131" s="120">
        <v>94120</v>
      </c>
      <c r="D131" s="121">
        <v>-0.67127115240207469</v>
      </c>
      <c r="E131" s="120">
        <v>85414</v>
      </c>
      <c r="F131" s="121">
        <f t="shared" si="14"/>
        <v>-9.2498937526561797E-2</v>
      </c>
      <c r="G131" s="120">
        <v>399420</v>
      </c>
      <c r="H131" s="121">
        <f t="shared" si="14"/>
        <v>3.6762825766267824</v>
      </c>
      <c r="I131" s="120">
        <v>324780</v>
      </c>
      <c r="J131" s="121">
        <f t="shared" si="14"/>
        <v>-0.18687096289619953</v>
      </c>
      <c r="K131" s="120">
        <v>454766</v>
      </c>
      <c r="L131" s="121">
        <f t="shared" si="14"/>
        <v>0.40022784654227483</v>
      </c>
      <c r="M131" s="120">
        <v>66309</v>
      </c>
      <c r="N131" s="121">
        <v>-8.799702917188168E-2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2"/>
      <c r="K134" s="122"/>
      <c r="N134" s="79"/>
    </row>
    <row r="136" spans="2:15" ht="48.75" customHeight="1" thickBot="1" x14ac:dyDescent="0.3">
      <c r="B136" s="268" t="s">
        <v>275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f>$C$7</f>
        <v>2020</v>
      </c>
      <c r="D139" s="296"/>
      <c r="E139" s="297">
        <f>$E$7</f>
        <v>2021</v>
      </c>
      <c r="F139" s="296"/>
      <c r="G139" s="297">
        <f>$G$7</f>
        <v>2022</v>
      </c>
      <c r="H139" s="296"/>
      <c r="I139" s="297">
        <f>$I$7</f>
        <v>2023</v>
      </c>
      <c r="J139" s="296"/>
      <c r="K139" s="297">
        <f>$K$7</f>
        <v>2024</v>
      </c>
      <c r="L139" s="296"/>
      <c r="M139" s="297">
        <f>$M$7</f>
        <v>2025</v>
      </c>
      <c r="N139" s="298"/>
    </row>
    <row r="140" spans="2:15" ht="16.5" thickTop="1" thickBot="1" x14ac:dyDescent="0.3">
      <c r="B140" s="85"/>
      <c r="C140" s="113" t="s">
        <v>69</v>
      </c>
      <c r="D140" s="114" t="str">
        <f>CONCATENATE("var. ",RIGHT(C139,2),"/",RIGHT(C139-1,2))</f>
        <v>var. 20/19</v>
      </c>
      <c r="E140" s="115" t="s">
        <v>69</v>
      </c>
      <c r="F140" s="114" t="s">
        <v>247</v>
      </c>
      <c r="G140" s="115" t="s">
        <v>69</v>
      </c>
      <c r="H140" s="114" t="s">
        <v>247</v>
      </c>
      <c r="I140" s="115" t="s">
        <v>69</v>
      </c>
      <c r="J140" s="114" t="s">
        <v>247</v>
      </c>
      <c r="K140" s="115" t="s">
        <v>69</v>
      </c>
      <c r="L140" s="114" t="s">
        <v>247</v>
      </c>
      <c r="M140" s="115" t="s">
        <v>69</v>
      </c>
      <c r="N140" s="114" t="s">
        <v>270</v>
      </c>
    </row>
    <row r="141" spans="2:15" x14ac:dyDescent="0.25">
      <c r="B141" s="116" t="s">
        <v>71</v>
      </c>
      <c r="C141" s="117">
        <v>6651</v>
      </c>
      <c r="D141" s="118">
        <v>-0.24023303632625082</v>
      </c>
      <c r="E141" s="117">
        <v>1087</v>
      </c>
      <c r="F141" s="118">
        <f t="shared" ref="F141:L153" si="16">IFERROR(E141/C141-1,"-")</f>
        <v>-0.83656592993534806</v>
      </c>
      <c r="G141" s="117">
        <v>2969</v>
      </c>
      <c r="H141" s="118">
        <f t="shared" si="16"/>
        <v>1.7313707451701932</v>
      </c>
      <c r="I141" s="117">
        <v>7290</v>
      </c>
      <c r="J141" s="118">
        <f t="shared" si="16"/>
        <v>1.4553721791849106</v>
      </c>
      <c r="K141" s="117">
        <v>8477</v>
      </c>
      <c r="L141" s="118">
        <f t="shared" si="16"/>
        <v>0.16282578875171461</v>
      </c>
      <c r="M141" s="117">
        <v>7639</v>
      </c>
      <c r="N141" s="118">
        <f t="shared" ref="N141:N142" si="17">IFERROR(M141/K141-1,"-")</f>
        <v>-9.885572726200309E-2</v>
      </c>
    </row>
    <row r="142" spans="2:15" x14ac:dyDescent="0.25">
      <c r="B142" s="116" t="s">
        <v>73</v>
      </c>
      <c r="C142" s="117">
        <v>6462</v>
      </c>
      <c r="D142" s="118">
        <v>-0.30283741503937855</v>
      </c>
      <c r="E142" s="117">
        <v>3967</v>
      </c>
      <c r="F142" s="118">
        <f t="shared" si="16"/>
        <v>-0.38610337356855462</v>
      </c>
      <c r="G142" s="117">
        <v>7286</v>
      </c>
      <c r="H142" s="118">
        <f t="shared" si="16"/>
        <v>0.83665238215276028</v>
      </c>
      <c r="I142" s="117">
        <v>8763</v>
      </c>
      <c r="J142" s="118">
        <f t="shared" si="16"/>
        <v>0.20271754048860835</v>
      </c>
      <c r="K142" s="117">
        <v>10131</v>
      </c>
      <c r="L142" s="118">
        <f t="shared" si="16"/>
        <v>0.15611092091749401</v>
      </c>
      <c r="M142" s="117">
        <v>7027</v>
      </c>
      <c r="N142" s="118">
        <f t="shared" si="17"/>
        <v>-0.30638633895962886</v>
      </c>
    </row>
    <row r="143" spans="2:15" x14ac:dyDescent="0.25">
      <c r="B143" s="116" t="s">
        <v>75</v>
      </c>
      <c r="C143" s="117">
        <v>3878</v>
      </c>
      <c r="D143" s="118">
        <v>-0.57608220376038477</v>
      </c>
      <c r="E143" s="117">
        <v>4489</v>
      </c>
      <c r="F143" s="118">
        <f t="shared" si="16"/>
        <v>0.1575554409489428</v>
      </c>
      <c r="G143" s="117">
        <v>12172</v>
      </c>
      <c r="H143" s="118">
        <f t="shared" si="16"/>
        <v>1.7115170416573848</v>
      </c>
      <c r="I143" s="117">
        <v>6069</v>
      </c>
      <c r="J143" s="118">
        <f t="shared" si="16"/>
        <v>-0.50139664804469275</v>
      </c>
      <c r="K143" s="117">
        <v>10656</v>
      </c>
      <c r="L143" s="118">
        <f t="shared" si="16"/>
        <v>0.75580820563519535</v>
      </c>
      <c r="M143" s="117"/>
      <c r="N143" s="118"/>
    </row>
    <row r="144" spans="2:15" x14ac:dyDescent="0.25">
      <c r="B144" s="116" t="s">
        <v>77</v>
      </c>
      <c r="C144" s="117">
        <v>0</v>
      </c>
      <c r="D144" s="118">
        <v>-1</v>
      </c>
      <c r="E144" s="117">
        <v>4136</v>
      </c>
      <c r="F144" s="118" t="str">
        <f t="shared" si="16"/>
        <v>-</v>
      </c>
      <c r="G144" s="117">
        <v>8715</v>
      </c>
      <c r="H144" s="118">
        <f t="shared" si="16"/>
        <v>1.1071083172147</v>
      </c>
      <c r="I144" s="117">
        <v>6686</v>
      </c>
      <c r="J144" s="118">
        <f t="shared" si="16"/>
        <v>-0.23281698221457259</v>
      </c>
      <c r="K144" s="117">
        <v>4755</v>
      </c>
      <c r="L144" s="118">
        <f t="shared" si="16"/>
        <v>-0.28881244391265326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3985</v>
      </c>
      <c r="F145" s="118" t="str">
        <f t="shared" si="16"/>
        <v>-</v>
      </c>
      <c r="G145" s="117">
        <v>3126</v>
      </c>
      <c r="H145" s="118">
        <f t="shared" si="16"/>
        <v>-0.21555834378920957</v>
      </c>
      <c r="I145" s="117">
        <v>2920</v>
      </c>
      <c r="J145" s="118">
        <f t="shared" si="16"/>
        <v>-6.5898912348048677E-2</v>
      </c>
      <c r="K145" s="117">
        <v>3337</v>
      </c>
      <c r="L145" s="118">
        <f t="shared" si="16"/>
        <v>0.14280821917808217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1408</v>
      </c>
      <c r="F146" s="118" t="str">
        <f t="shared" si="16"/>
        <v>-</v>
      </c>
      <c r="G146" s="117">
        <v>3591</v>
      </c>
      <c r="H146" s="118">
        <f t="shared" si="16"/>
        <v>1.5504261363636362</v>
      </c>
      <c r="I146" s="117">
        <v>10666</v>
      </c>
      <c r="J146" s="118">
        <f t="shared" si="16"/>
        <v>1.9702032859927598</v>
      </c>
      <c r="K146" s="117">
        <v>2892</v>
      </c>
      <c r="L146" s="118">
        <f t="shared" si="16"/>
        <v>-0.72885805362835177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256</v>
      </c>
      <c r="F147" s="118" t="str">
        <f t="shared" si="16"/>
        <v>-</v>
      </c>
      <c r="G147" s="117">
        <v>1577</v>
      </c>
      <c r="H147" s="118">
        <f t="shared" si="16"/>
        <v>5.16015625</v>
      </c>
      <c r="I147" s="117">
        <v>4584</v>
      </c>
      <c r="J147" s="118">
        <f t="shared" si="16"/>
        <v>1.9067850348763473</v>
      </c>
      <c r="K147" s="117">
        <v>4680</v>
      </c>
      <c r="L147" s="118">
        <f t="shared" si="16"/>
        <v>2.0942408376963373E-2</v>
      </c>
      <c r="M147" s="117"/>
      <c r="N147" s="118"/>
    </row>
    <row r="148" spans="1:15" x14ac:dyDescent="0.25">
      <c r="B148" s="116" t="s">
        <v>85</v>
      </c>
      <c r="C148" s="117">
        <v>2866</v>
      </c>
      <c r="D148" s="118">
        <v>-0.48812287908555096</v>
      </c>
      <c r="E148" s="117">
        <v>479</v>
      </c>
      <c r="F148" s="118">
        <f t="shared" si="16"/>
        <v>-0.83286810886252616</v>
      </c>
      <c r="G148" s="117">
        <v>1422</v>
      </c>
      <c r="H148" s="118">
        <f t="shared" si="16"/>
        <v>1.9686847599164925</v>
      </c>
      <c r="I148" s="117">
        <v>4882</v>
      </c>
      <c r="J148" s="118">
        <f t="shared" si="16"/>
        <v>2.4331926863572435</v>
      </c>
      <c r="K148" s="117">
        <v>3525</v>
      </c>
      <c r="L148" s="118">
        <f t="shared" si="16"/>
        <v>-0.27795985251945921</v>
      </c>
      <c r="M148" s="117"/>
      <c r="N148" s="118"/>
    </row>
    <row r="149" spans="1:15" x14ac:dyDescent="0.25">
      <c r="B149" s="116" t="s">
        <v>87</v>
      </c>
      <c r="C149" s="117">
        <v>829</v>
      </c>
      <c r="D149" s="118">
        <v>-0.9098521096128751</v>
      </c>
      <c r="E149" s="117">
        <v>3857</v>
      </c>
      <c r="F149" s="118">
        <f t="shared" si="16"/>
        <v>3.6525934861278646</v>
      </c>
      <c r="G149" s="117">
        <v>2175</v>
      </c>
      <c r="H149" s="118">
        <f t="shared" si="16"/>
        <v>-0.43609022556390975</v>
      </c>
      <c r="I149" s="117">
        <v>3872</v>
      </c>
      <c r="J149" s="118">
        <f t="shared" si="16"/>
        <v>0.78022988505747137</v>
      </c>
      <c r="K149" s="117">
        <v>3058</v>
      </c>
      <c r="L149" s="118">
        <f t="shared" si="16"/>
        <v>-0.21022727272727271</v>
      </c>
      <c r="M149" s="117"/>
      <c r="N149" s="118"/>
    </row>
    <row r="150" spans="1:15" x14ac:dyDescent="0.25">
      <c r="A150" s="122"/>
      <c r="B150" s="116" t="s">
        <v>89</v>
      </c>
      <c r="C150" s="117">
        <v>598</v>
      </c>
      <c r="D150" s="118">
        <v>-0.94078035254505843</v>
      </c>
      <c r="E150" s="117">
        <v>6530</v>
      </c>
      <c r="F150" s="118">
        <f t="shared" si="16"/>
        <v>9.919732441471572</v>
      </c>
      <c r="G150" s="117">
        <v>3026</v>
      </c>
      <c r="H150" s="118">
        <f t="shared" si="16"/>
        <v>-0.53660030627871369</v>
      </c>
      <c r="I150" s="117">
        <v>6685</v>
      </c>
      <c r="J150" s="118">
        <f t="shared" si="16"/>
        <v>1.2091870456047586</v>
      </c>
      <c r="K150" s="117">
        <v>8807</v>
      </c>
      <c r="L150" s="118">
        <f t="shared" si="16"/>
        <v>0.3174270755422588</v>
      </c>
      <c r="M150" s="117"/>
      <c r="N150" s="118"/>
    </row>
    <row r="151" spans="1:15" x14ac:dyDescent="0.25">
      <c r="B151" s="116" t="s">
        <v>91</v>
      </c>
      <c r="C151" s="117">
        <v>2395</v>
      </c>
      <c r="D151" s="118">
        <v>-0.77380052890064221</v>
      </c>
      <c r="E151" s="117">
        <v>3367</v>
      </c>
      <c r="F151" s="118">
        <f t="shared" si="16"/>
        <v>0.40584551148225478</v>
      </c>
      <c r="G151" s="117">
        <v>6875</v>
      </c>
      <c r="H151" s="118">
        <f t="shared" si="16"/>
        <v>1.0418770418770418</v>
      </c>
      <c r="I151" s="117">
        <v>14295</v>
      </c>
      <c r="J151" s="118">
        <f t="shared" si="16"/>
        <v>1.0792727272727274</v>
      </c>
      <c r="K151" s="117">
        <v>10666</v>
      </c>
      <c r="L151" s="118">
        <f t="shared" si="16"/>
        <v>-0.25386498775795729</v>
      </c>
      <c r="M151" s="117"/>
      <c r="N151" s="118"/>
    </row>
    <row r="152" spans="1:15" x14ac:dyDescent="0.25">
      <c r="B152" s="116" t="s">
        <v>93</v>
      </c>
      <c r="C152" s="117">
        <v>3201</v>
      </c>
      <c r="D152" s="118">
        <v>-0.53399330324646965</v>
      </c>
      <c r="E152" s="117">
        <v>2579</v>
      </c>
      <c r="F152" s="118">
        <f t="shared" si="16"/>
        <v>-0.19431427678850355</v>
      </c>
      <c r="G152" s="117">
        <v>3771</v>
      </c>
      <c r="H152" s="118">
        <f t="shared" si="16"/>
        <v>0.46219464908879404</v>
      </c>
      <c r="I152" s="117">
        <v>8580</v>
      </c>
      <c r="J152" s="118">
        <f t="shared" si="16"/>
        <v>1.2752585521081943</v>
      </c>
      <c r="K152" s="117">
        <v>7575</v>
      </c>
      <c r="L152" s="118">
        <f t="shared" si="16"/>
        <v>-0.11713286713286708</v>
      </c>
      <c r="M152" s="117"/>
      <c r="N152" s="118"/>
    </row>
    <row r="153" spans="1:15" ht="15.75" x14ac:dyDescent="0.25">
      <c r="B153" s="119" t="s">
        <v>30</v>
      </c>
      <c r="C153" s="120">
        <v>27344</v>
      </c>
      <c r="D153" s="121">
        <v>-0.71062100495280023</v>
      </c>
      <c r="E153" s="120">
        <v>36140</v>
      </c>
      <c r="F153" s="121">
        <f t="shared" si="16"/>
        <v>0.32167934464599179</v>
      </c>
      <c r="G153" s="120">
        <v>56705</v>
      </c>
      <c r="H153" s="121">
        <f t="shared" si="16"/>
        <v>0.56903707802988368</v>
      </c>
      <c r="I153" s="120">
        <v>85292</v>
      </c>
      <c r="J153" s="121">
        <f t="shared" si="16"/>
        <v>0.50413543779208192</v>
      </c>
      <c r="K153" s="120">
        <v>78559</v>
      </c>
      <c r="L153" s="121">
        <f t="shared" si="16"/>
        <v>-7.8940580593725107E-2</v>
      </c>
      <c r="M153" s="120">
        <v>14666</v>
      </c>
      <c r="N153" s="121">
        <v>-0.2118443680137575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2"/>
      <c r="K156" s="122"/>
      <c r="N156" s="79"/>
    </row>
    <row r="158" spans="1:15" ht="48.75" customHeight="1" thickBot="1" x14ac:dyDescent="0.3">
      <c r="B158" s="268" t="s">
        <v>276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f>$C$7</f>
        <v>2020</v>
      </c>
      <c r="D161" s="296"/>
      <c r="E161" s="297">
        <f>$E$7</f>
        <v>2021</v>
      </c>
      <c r="F161" s="296"/>
      <c r="G161" s="297">
        <f>$G$7</f>
        <v>2022</v>
      </c>
      <c r="H161" s="296"/>
      <c r="I161" s="297">
        <f>$I$7</f>
        <v>2023</v>
      </c>
      <c r="J161" s="296"/>
      <c r="K161" s="297">
        <f>$K$7</f>
        <v>2024</v>
      </c>
      <c r="L161" s="296"/>
      <c r="M161" s="297">
        <f>$M$7</f>
        <v>2025</v>
      </c>
      <c r="N161" s="298"/>
    </row>
    <row r="162" spans="2:14" ht="16.5" thickTop="1" thickBot="1" x14ac:dyDescent="0.3">
      <c r="B162" s="85"/>
      <c r="C162" s="113" t="s">
        <v>69</v>
      </c>
      <c r="D162" s="114" t="str">
        <f>CONCATENATE("var. ",RIGHT(C161,2),"/",RIGHT(C161-1,2))</f>
        <v>var. 20/19</v>
      </c>
      <c r="E162" s="115" t="s">
        <v>69</v>
      </c>
      <c r="F162" s="114" t="s">
        <v>247</v>
      </c>
      <c r="G162" s="115" t="s">
        <v>69</v>
      </c>
      <c r="H162" s="114" t="s">
        <v>247</v>
      </c>
      <c r="I162" s="115" t="s">
        <v>69</v>
      </c>
      <c r="J162" s="114" t="s">
        <v>247</v>
      </c>
      <c r="K162" s="115" t="s">
        <v>69</v>
      </c>
      <c r="L162" s="114" t="s">
        <v>247</v>
      </c>
      <c r="M162" s="115" t="s">
        <v>69</v>
      </c>
      <c r="N162" s="114" t="s">
        <v>270</v>
      </c>
    </row>
    <row r="163" spans="2:14" x14ac:dyDescent="0.25">
      <c r="B163" s="116" t="s">
        <v>71</v>
      </c>
      <c r="C163" s="117">
        <v>7382</v>
      </c>
      <c r="D163" s="118">
        <v>0.34511661807580185</v>
      </c>
      <c r="E163" s="117">
        <v>227</v>
      </c>
      <c r="F163" s="118">
        <f t="shared" ref="F163:L175" si="18">IFERROR(E163/C163-1,"-")</f>
        <v>-0.96924952587374691</v>
      </c>
      <c r="G163" s="117">
        <v>7772</v>
      </c>
      <c r="H163" s="118">
        <f t="shared" si="18"/>
        <v>33.237885462555063</v>
      </c>
      <c r="I163" s="117">
        <v>15720</v>
      </c>
      <c r="J163" s="118">
        <f t="shared" si="18"/>
        <v>1.0226453937210498</v>
      </c>
      <c r="K163" s="117">
        <v>3290</v>
      </c>
      <c r="L163" s="118">
        <f t="shared" si="18"/>
        <v>-0.79071246819338425</v>
      </c>
      <c r="M163" s="117">
        <v>4917</v>
      </c>
      <c r="N163" s="118">
        <f t="shared" ref="N163:N164" si="19">IFERROR(M163/K163-1,"-")</f>
        <v>0.49452887537993928</v>
      </c>
    </row>
    <row r="164" spans="2:14" x14ac:dyDescent="0.25">
      <c r="B164" s="116" t="s">
        <v>73</v>
      </c>
      <c r="C164" s="117">
        <v>6883</v>
      </c>
      <c r="D164" s="118">
        <v>5.680945800706283E-2</v>
      </c>
      <c r="E164" s="117">
        <v>991</v>
      </c>
      <c r="F164" s="118">
        <f t="shared" si="18"/>
        <v>-0.85602208339386898</v>
      </c>
      <c r="G164" s="117">
        <v>4127</v>
      </c>
      <c r="H164" s="118">
        <f t="shared" si="18"/>
        <v>3.1644803229061553</v>
      </c>
      <c r="I164" s="117">
        <v>17689</v>
      </c>
      <c r="J164" s="118">
        <f t="shared" si="18"/>
        <v>3.2861642839835232</v>
      </c>
      <c r="K164" s="117">
        <v>16908</v>
      </c>
      <c r="L164" s="118">
        <f t="shared" si="18"/>
        <v>-4.415173271524675E-2</v>
      </c>
      <c r="M164" s="117">
        <v>5870</v>
      </c>
      <c r="N164" s="118">
        <f t="shared" si="19"/>
        <v>-0.65282706411166314</v>
      </c>
    </row>
    <row r="165" spans="2:14" x14ac:dyDescent="0.25">
      <c r="B165" s="116" t="s">
        <v>75</v>
      </c>
      <c r="C165" s="117">
        <v>1329</v>
      </c>
      <c r="D165" s="118">
        <v>-0.71208838821490472</v>
      </c>
      <c r="E165" s="117">
        <v>1546</v>
      </c>
      <c r="F165" s="118">
        <f t="shared" si="18"/>
        <v>0.16328066215199399</v>
      </c>
      <c r="G165" s="117">
        <v>5526</v>
      </c>
      <c r="H165" s="118">
        <f t="shared" si="18"/>
        <v>2.5743855109961191</v>
      </c>
      <c r="I165" s="117">
        <v>14306</v>
      </c>
      <c r="J165" s="118">
        <f t="shared" si="18"/>
        <v>1.5888526963445528</v>
      </c>
      <c r="K165" s="117">
        <v>15794</v>
      </c>
      <c r="L165" s="118">
        <f t="shared" si="18"/>
        <v>0.10401230253040672</v>
      </c>
      <c r="M165" s="117"/>
      <c r="N165" s="118"/>
    </row>
    <row r="166" spans="2:14" x14ac:dyDescent="0.25">
      <c r="B166" s="116" t="s">
        <v>77</v>
      </c>
      <c r="C166" s="117">
        <v>0</v>
      </c>
      <c r="D166" s="118">
        <v>-1</v>
      </c>
      <c r="E166" s="117">
        <v>1491</v>
      </c>
      <c r="F166" s="118" t="str">
        <f t="shared" si="18"/>
        <v>-</v>
      </c>
      <c r="G166" s="117">
        <v>5883</v>
      </c>
      <c r="H166" s="118">
        <f t="shared" si="18"/>
        <v>2.9456740442655938</v>
      </c>
      <c r="I166" s="117">
        <v>6324</v>
      </c>
      <c r="J166" s="118">
        <f t="shared" si="18"/>
        <v>7.4961754207037323E-2</v>
      </c>
      <c r="K166" s="117">
        <v>19903</v>
      </c>
      <c r="L166" s="118">
        <f t="shared" si="18"/>
        <v>2.1472169512966479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1499</v>
      </c>
      <c r="F167" s="118" t="str">
        <f t="shared" si="18"/>
        <v>-</v>
      </c>
      <c r="G167" s="117">
        <v>17440</v>
      </c>
      <c r="H167" s="118">
        <f t="shared" si="18"/>
        <v>10.634422948632421</v>
      </c>
      <c r="I167" s="117">
        <v>4173</v>
      </c>
      <c r="J167" s="118">
        <f t="shared" si="18"/>
        <v>-0.76072247706422025</v>
      </c>
      <c r="K167" s="117">
        <v>12337</v>
      </c>
      <c r="L167" s="118">
        <f t="shared" si="18"/>
        <v>1.9563862928348912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1301</v>
      </c>
      <c r="F168" s="118" t="str">
        <f t="shared" si="18"/>
        <v>-</v>
      </c>
      <c r="G168" s="117">
        <v>4140</v>
      </c>
      <c r="H168" s="118">
        <f t="shared" si="18"/>
        <v>2.1821675634127593</v>
      </c>
      <c r="I168" s="117">
        <v>2887</v>
      </c>
      <c r="J168" s="118">
        <f t="shared" si="18"/>
        <v>-0.30265700483091784</v>
      </c>
      <c r="K168" s="117">
        <v>2445</v>
      </c>
      <c r="L168" s="118">
        <f t="shared" si="18"/>
        <v>-0.15310010391409767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759</v>
      </c>
      <c r="F169" s="118" t="str">
        <f t="shared" si="18"/>
        <v>-</v>
      </c>
      <c r="G169" s="117">
        <v>12259</v>
      </c>
      <c r="H169" s="118">
        <f t="shared" si="18"/>
        <v>15.151515151515152</v>
      </c>
      <c r="I169" s="117">
        <v>12028</v>
      </c>
      <c r="J169" s="118">
        <f t="shared" si="18"/>
        <v>-1.8843298800880981E-2</v>
      </c>
      <c r="K169" s="117">
        <v>5749</v>
      </c>
      <c r="L169" s="118">
        <f t="shared" si="18"/>
        <v>-0.52203192550714994</v>
      </c>
      <c r="M169" s="117"/>
      <c r="N169" s="118"/>
    </row>
    <row r="170" spans="2:14" x14ac:dyDescent="0.25">
      <c r="B170" s="116" t="s">
        <v>85</v>
      </c>
      <c r="C170" s="117">
        <v>313</v>
      </c>
      <c r="D170" s="118">
        <v>-0.96332317787672839</v>
      </c>
      <c r="E170" s="117">
        <v>7898</v>
      </c>
      <c r="F170" s="118">
        <f t="shared" si="18"/>
        <v>24.233226837060702</v>
      </c>
      <c r="G170" s="117">
        <v>12685</v>
      </c>
      <c r="H170" s="118">
        <f t="shared" si="18"/>
        <v>0.60610281083818696</v>
      </c>
      <c r="I170" s="117">
        <v>2059</v>
      </c>
      <c r="J170" s="118">
        <f t="shared" si="18"/>
        <v>-0.83768230193141502</v>
      </c>
      <c r="K170" s="117">
        <v>17326</v>
      </c>
      <c r="L170" s="118">
        <f t="shared" si="18"/>
        <v>7.4147644487615345</v>
      </c>
      <c r="M170" s="117"/>
      <c r="N170" s="118"/>
    </row>
    <row r="171" spans="2:14" x14ac:dyDescent="0.25">
      <c r="B171" s="116" t="s">
        <v>87</v>
      </c>
      <c r="C171" s="117">
        <v>694</v>
      </c>
      <c r="D171" s="118">
        <v>-0.85804868071180196</v>
      </c>
      <c r="E171" s="117">
        <v>2749</v>
      </c>
      <c r="F171" s="118">
        <f t="shared" si="18"/>
        <v>2.9610951008645534</v>
      </c>
      <c r="G171" s="117">
        <v>10452</v>
      </c>
      <c r="H171" s="118">
        <f t="shared" si="18"/>
        <v>2.8021098581302293</v>
      </c>
      <c r="I171" s="117">
        <v>2122</v>
      </c>
      <c r="J171" s="118">
        <f t="shared" si="18"/>
        <v>-0.79697665518561045</v>
      </c>
      <c r="K171" s="117">
        <v>3768</v>
      </c>
      <c r="L171" s="118">
        <f t="shared" si="18"/>
        <v>0.7756833176248823</v>
      </c>
      <c r="M171" s="117"/>
      <c r="N171" s="118"/>
    </row>
    <row r="172" spans="2:14" x14ac:dyDescent="0.25">
      <c r="B172" s="116" t="s">
        <v>89</v>
      </c>
      <c r="C172" s="117">
        <v>1310</v>
      </c>
      <c r="D172" s="118">
        <v>-0.84271821347100495</v>
      </c>
      <c r="E172" s="117">
        <v>4900</v>
      </c>
      <c r="F172" s="118">
        <f t="shared" si="18"/>
        <v>2.7404580152671754</v>
      </c>
      <c r="G172" s="117">
        <v>20423</v>
      </c>
      <c r="H172" s="118">
        <f t="shared" si="18"/>
        <v>3.1679591836734691</v>
      </c>
      <c r="I172" s="117">
        <v>25712</v>
      </c>
      <c r="J172" s="118">
        <f t="shared" si="18"/>
        <v>0.25897272682759631</v>
      </c>
      <c r="K172" s="117">
        <v>26260</v>
      </c>
      <c r="L172" s="118">
        <f t="shared" si="18"/>
        <v>2.1313005600497759E-2</v>
      </c>
      <c r="M172" s="117"/>
      <c r="N172" s="118"/>
    </row>
    <row r="173" spans="2:14" x14ac:dyDescent="0.25">
      <c r="B173" s="116" t="s">
        <v>91</v>
      </c>
      <c r="C173" s="117">
        <v>245</v>
      </c>
      <c r="D173" s="118">
        <v>-0.95744311273232585</v>
      </c>
      <c r="E173" s="117">
        <v>13889</v>
      </c>
      <c r="F173" s="118">
        <f t="shared" si="18"/>
        <v>55.689795918367345</v>
      </c>
      <c r="G173" s="117">
        <v>12938</v>
      </c>
      <c r="H173" s="118">
        <f t="shared" si="18"/>
        <v>-6.8471452228382135E-2</v>
      </c>
      <c r="I173" s="117">
        <v>2422</v>
      </c>
      <c r="J173" s="118">
        <f t="shared" si="18"/>
        <v>-0.81279950533312717</v>
      </c>
      <c r="K173" s="117">
        <v>4058</v>
      </c>
      <c r="L173" s="118">
        <f t="shared" si="18"/>
        <v>0.67547481420313793</v>
      </c>
      <c r="M173" s="117"/>
      <c r="N173" s="118"/>
    </row>
    <row r="174" spans="2:14" x14ac:dyDescent="0.25">
      <c r="B174" s="116" t="s">
        <v>93</v>
      </c>
      <c r="C174" s="117">
        <v>3211</v>
      </c>
      <c r="D174" s="118">
        <v>-0.33752836806271924</v>
      </c>
      <c r="E174" s="117">
        <v>7122</v>
      </c>
      <c r="F174" s="118">
        <f t="shared" si="18"/>
        <v>1.2180006228589226</v>
      </c>
      <c r="G174" s="117">
        <v>13150</v>
      </c>
      <c r="H174" s="118">
        <f t="shared" si="18"/>
        <v>0.84639146307217072</v>
      </c>
      <c r="I174" s="117">
        <v>3264</v>
      </c>
      <c r="J174" s="118">
        <f t="shared" si="18"/>
        <v>-0.75178707224334596</v>
      </c>
      <c r="K174" s="117">
        <v>4141</v>
      </c>
      <c r="L174" s="118">
        <f t="shared" si="18"/>
        <v>0.26868872549019618</v>
      </c>
      <c r="M174" s="117"/>
      <c r="N174" s="118"/>
    </row>
    <row r="175" spans="2:14" ht="15.75" x14ac:dyDescent="0.25">
      <c r="B175" s="119" t="s">
        <v>30</v>
      </c>
      <c r="C175" s="120">
        <v>21566</v>
      </c>
      <c r="D175" s="121">
        <v>-0.71334768854507269</v>
      </c>
      <c r="E175" s="120">
        <v>44372</v>
      </c>
      <c r="F175" s="121">
        <f t="shared" si="18"/>
        <v>1.0574979133821758</v>
      </c>
      <c r="G175" s="120">
        <v>126795</v>
      </c>
      <c r="H175" s="121">
        <f t="shared" si="18"/>
        <v>1.8575452988371044</v>
      </c>
      <c r="I175" s="120">
        <v>108706</v>
      </c>
      <c r="J175" s="121">
        <f t="shared" si="18"/>
        <v>-0.14266335423321108</v>
      </c>
      <c r="K175" s="120">
        <v>131979</v>
      </c>
      <c r="L175" s="121">
        <f t="shared" si="18"/>
        <v>0.21409121851599733</v>
      </c>
      <c r="M175" s="120">
        <v>10787</v>
      </c>
      <c r="N175" s="121">
        <v>-0.46593722150707995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2"/>
      <c r="K178" s="122"/>
      <c r="N178" s="79"/>
    </row>
    <row r="180" spans="1:15" ht="48.75" customHeight="1" thickBot="1" x14ac:dyDescent="0.3">
      <c r="B180" s="268" t="s">
        <v>277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f>$C$7</f>
        <v>2020</v>
      </c>
      <c r="D183" s="296"/>
      <c r="E183" s="297">
        <f>$E$7</f>
        <v>2021</v>
      </c>
      <c r="F183" s="296"/>
      <c r="G183" s="297">
        <f>$G$7</f>
        <v>2022</v>
      </c>
      <c r="H183" s="296"/>
      <c r="I183" s="297">
        <f>$I$7</f>
        <v>2023</v>
      </c>
      <c r="J183" s="296"/>
      <c r="K183" s="297">
        <f>$K$7</f>
        <v>2024</v>
      </c>
      <c r="L183" s="296"/>
      <c r="M183" s="297">
        <f>$M$7</f>
        <v>2025</v>
      </c>
      <c r="N183" s="298"/>
    </row>
    <row r="184" spans="1:15" ht="16.5" thickTop="1" thickBot="1" x14ac:dyDescent="0.3">
      <c r="B184" s="85"/>
      <c r="C184" s="113" t="s">
        <v>69</v>
      </c>
      <c r="D184" s="114" t="str">
        <f>CONCATENATE("var. ",RIGHT(C183,2),"/",RIGHT(C183-1,2))</f>
        <v>var. 20/19</v>
      </c>
      <c r="E184" s="115" t="s">
        <v>69</v>
      </c>
      <c r="F184" s="114" t="s">
        <v>247</v>
      </c>
      <c r="G184" s="115" t="s">
        <v>69</v>
      </c>
      <c r="H184" s="114" t="s">
        <v>247</v>
      </c>
      <c r="I184" s="115" t="s">
        <v>69</v>
      </c>
      <c r="J184" s="114" t="s">
        <v>247</v>
      </c>
      <c r="K184" s="115" t="s">
        <v>69</v>
      </c>
      <c r="L184" s="114" t="s">
        <v>247</v>
      </c>
      <c r="M184" s="115" t="s">
        <v>69</v>
      </c>
      <c r="N184" s="114" t="s">
        <v>270</v>
      </c>
    </row>
    <row r="185" spans="1:15" x14ac:dyDescent="0.25">
      <c r="A185" s="122"/>
      <c r="B185" s="116" t="s">
        <v>71</v>
      </c>
      <c r="C185" s="117">
        <v>777</v>
      </c>
      <c r="D185" s="118">
        <v>-0.52535125229077573</v>
      </c>
      <c r="E185" s="117">
        <v>4899</v>
      </c>
      <c r="F185" s="118">
        <f t="shared" ref="F185:L197" si="20">IFERROR(E185/C185-1,"-")</f>
        <v>5.3050193050193046</v>
      </c>
      <c r="G185" s="117">
        <v>1397</v>
      </c>
      <c r="H185" s="118">
        <f t="shared" si="20"/>
        <v>-0.71483976321698306</v>
      </c>
      <c r="I185" s="117">
        <v>2004</v>
      </c>
      <c r="J185" s="118">
        <f t="shared" si="20"/>
        <v>0.4345025053686471</v>
      </c>
      <c r="K185" s="117">
        <v>1208</v>
      </c>
      <c r="L185" s="118">
        <f t="shared" si="20"/>
        <v>-0.39720558882235524</v>
      </c>
      <c r="M185" s="117">
        <v>1731</v>
      </c>
      <c r="N185" s="118">
        <f t="shared" ref="N185:N186" si="21">IFERROR(M185/K185-1,"-")</f>
        <v>0.43294701986754958</v>
      </c>
    </row>
    <row r="186" spans="1:15" x14ac:dyDescent="0.25">
      <c r="B186" s="116" t="s">
        <v>73</v>
      </c>
      <c r="C186" s="117">
        <v>1331</v>
      </c>
      <c r="D186" s="118">
        <v>-1.6986706056129952E-2</v>
      </c>
      <c r="E186" s="117">
        <v>10</v>
      </c>
      <c r="F186" s="118">
        <f t="shared" si="20"/>
        <v>-0.99248685199098419</v>
      </c>
      <c r="G186" s="117">
        <v>1062</v>
      </c>
      <c r="H186" s="118">
        <f t="shared" si="20"/>
        <v>105.2</v>
      </c>
      <c r="I186" s="117">
        <v>1864</v>
      </c>
      <c r="J186" s="118">
        <f t="shared" si="20"/>
        <v>0.75517890772128071</v>
      </c>
      <c r="K186" s="117">
        <v>3493</v>
      </c>
      <c r="L186" s="118">
        <f t="shared" si="20"/>
        <v>0.87392703862660936</v>
      </c>
      <c r="M186" s="117">
        <v>1752</v>
      </c>
      <c r="N186" s="118">
        <f t="shared" si="21"/>
        <v>-0.4984254222731177</v>
      </c>
    </row>
    <row r="187" spans="1:15" x14ac:dyDescent="0.25">
      <c r="B187" s="116" t="s">
        <v>75</v>
      </c>
      <c r="C187" s="117">
        <v>527</v>
      </c>
      <c r="D187" s="118">
        <v>-0.49521072796934862</v>
      </c>
      <c r="E187" s="117">
        <v>1</v>
      </c>
      <c r="F187" s="118">
        <f t="shared" si="20"/>
        <v>-0.99810246679316883</v>
      </c>
      <c r="G187" s="117">
        <v>3467</v>
      </c>
      <c r="H187" s="118">
        <f t="shared" si="20"/>
        <v>3466</v>
      </c>
      <c r="I187" s="117">
        <v>1158</v>
      </c>
      <c r="J187" s="118">
        <f t="shared" si="20"/>
        <v>-0.66599365445630232</v>
      </c>
      <c r="K187" s="117">
        <v>2610</v>
      </c>
      <c r="L187" s="118">
        <f t="shared" si="20"/>
        <v>1.2538860103626943</v>
      </c>
      <c r="M187" s="117"/>
      <c r="N187" s="118"/>
    </row>
    <row r="188" spans="1:15" x14ac:dyDescent="0.25">
      <c r="B188" s="116" t="s">
        <v>77</v>
      </c>
      <c r="C188" s="117">
        <v>0</v>
      </c>
      <c r="D188" s="118">
        <v>-1</v>
      </c>
      <c r="E188" s="117">
        <v>1328</v>
      </c>
      <c r="F188" s="118" t="str">
        <f t="shared" si="20"/>
        <v>-</v>
      </c>
      <c r="G188" s="117">
        <v>2408</v>
      </c>
      <c r="H188" s="118">
        <f t="shared" si="20"/>
        <v>0.81325301204819267</v>
      </c>
      <c r="I188" s="117">
        <v>1603</v>
      </c>
      <c r="J188" s="118">
        <f t="shared" si="20"/>
        <v>-0.33430232558139539</v>
      </c>
      <c r="K188" s="117">
        <v>1352</v>
      </c>
      <c r="L188" s="118">
        <f t="shared" si="20"/>
        <v>-0.15658140985651903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1742</v>
      </c>
      <c r="F189" s="118" t="str">
        <f t="shared" si="20"/>
        <v>-</v>
      </c>
      <c r="G189" s="117">
        <v>316</v>
      </c>
      <c r="H189" s="118">
        <f t="shared" si="20"/>
        <v>-0.81859931113662454</v>
      </c>
      <c r="I189" s="117">
        <v>1535</v>
      </c>
      <c r="J189" s="118">
        <f t="shared" si="20"/>
        <v>3.8575949367088604</v>
      </c>
      <c r="K189" s="117">
        <v>3433</v>
      </c>
      <c r="L189" s="118">
        <f t="shared" si="20"/>
        <v>1.2364820846905538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777</v>
      </c>
      <c r="F190" s="118" t="str">
        <f t="shared" si="20"/>
        <v>-</v>
      </c>
      <c r="G190" s="117">
        <v>727</v>
      </c>
      <c r="H190" s="118">
        <f t="shared" si="20"/>
        <v>-6.4350064350064295E-2</v>
      </c>
      <c r="I190" s="117">
        <v>781</v>
      </c>
      <c r="J190" s="118">
        <f t="shared" si="20"/>
        <v>7.427785419532329E-2</v>
      </c>
      <c r="K190" s="117">
        <v>753</v>
      </c>
      <c r="L190" s="118">
        <f t="shared" si="20"/>
        <v>-3.5851472471190804E-2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272</v>
      </c>
      <c r="F191" s="118" t="str">
        <f t="shared" si="20"/>
        <v>-</v>
      </c>
      <c r="G191" s="117">
        <v>4173</v>
      </c>
      <c r="H191" s="118">
        <f t="shared" si="20"/>
        <v>14.341911764705882</v>
      </c>
      <c r="I191" s="117">
        <v>4232</v>
      </c>
      <c r="J191" s="118">
        <f t="shared" si="20"/>
        <v>1.4138509465612348E-2</v>
      </c>
      <c r="K191" s="117">
        <v>3193</v>
      </c>
      <c r="L191" s="118">
        <f t="shared" si="20"/>
        <v>-0.24551039697542532</v>
      </c>
      <c r="M191" s="117"/>
      <c r="N191" s="118"/>
    </row>
    <row r="192" spans="1:15" x14ac:dyDescent="0.25">
      <c r="B192" s="116" t="s">
        <v>85</v>
      </c>
      <c r="C192" s="117">
        <v>1415</v>
      </c>
      <c r="D192" s="118">
        <v>0.18212197159565591</v>
      </c>
      <c r="E192" s="117">
        <v>1950</v>
      </c>
      <c r="F192" s="118">
        <f t="shared" si="20"/>
        <v>0.37809187279151946</v>
      </c>
      <c r="G192" s="117">
        <v>1991</v>
      </c>
      <c r="H192" s="118">
        <f t="shared" si="20"/>
        <v>2.1025641025641084E-2</v>
      </c>
      <c r="I192" s="117">
        <v>673</v>
      </c>
      <c r="J192" s="118">
        <f t="shared" si="20"/>
        <v>-0.66197890507282775</v>
      </c>
      <c r="K192" s="117">
        <v>3376</v>
      </c>
      <c r="L192" s="118">
        <f t="shared" si="20"/>
        <v>4.0163447251114412</v>
      </c>
      <c r="M192" s="117"/>
      <c r="N192" s="118"/>
    </row>
    <row r="193" spans="2:15" x14ac:dyDescent="0.25">
      <c r="B193" s="116" t="s">
        <v>87</v>
      </c>
      <c r="C193" s="117">
        <v>1207</v>
      </c>
      <c r="D193" s="118">
        <v>0.63328822733423551</v>
      </c>
      <c r="E193" s="117">
        <v>745</v>
      </c>
      <c r="F193" s="118">
        <f t="shared" si="20"/>
        <v>-0.38276719138359572</v>
      </c>
      <c r="G193" s="117">
        <v>2542</v>
      </c>
      <c r="H193" s="118">
        <f t="shared" si="20"/>
        <v>2.4120805369127516</v>
      </c>
      <c r="I193" s="117">
        <v>345</v>
      </c>
      <c r="J193" s="118">
        <f t="shared" si="20"/>
        <v>-0.86428009441384734</v>
      </c>
      <c r="K193" s="117">
        <v>1688</v>
      </c>
      <c r="L193" s="118">
        <f t="shared" si="20"/>
        <v>3.8927536231884057</v>
      </c>
      <c r="M193" s="117"/>
      <c r="N193" s="118"/>
    </row>
    <row r="194" spans="2:15" x14ac:dyDescent="0.25">
      <c r="B194" s="116" t="s">
        <v>89</v>
      </c>
      <c r="C194" s="117">
        <v>680</v>
      </c>
      <c r="D194" s="118">
        <v>-0.53960731211916046</v>
      </c>
      <c r="E194" s="117">
        <v>1426</v>
      </c>
      <c r="F194" s="118">
        <f t="shared" si="20"/>
        <v>1.0970588235294119</v>
      </c>
      <c r="G194" s="117">
        <v>1136</v>
      </c>
      <c r="H194" s="118">
        <f t="shared" si="20"/>
        <v>-0.20336605890603088</v>
      </c>
      <c r="I194" s="117">
        <v>1837</v>
      </c>
      <c r="J194" s="118">
        <f t="shared" si="20"/>
        <v>0.61707746478873249</v>
      </c>
      <c r="K194" s="117">
        <v>2875</v>
      </c>
      <c r="L194" s="118">
        <f t="shared" si="20"/>
        <v>0.56505171475231353</v>
      </c>
      <c r="M194" s="117"/>
      <c r="N194" s="118"/>
    </row>
    <row r="195" spans="2:15" x14ac:dyDescent="0.25">
      <c r="B195" s="116" t="s">
        <v>91</v>
      </c>
      <c r="C195" s="117">
        <v>685</v>
      </c>
      <c r="D195" s="118">
        <v>-0.80677009873060646</v>
      </c>
      <c r="E195" s="117">
        <v>1937</v>
      </c>
      <c r="F195" s="118">
        <f t="shared" si="20"/>
        <v>1.8277372262773723</v>
      </c>
      <c r="G195" s="117">
        <v>2063</v>
      </c>
      <c r="H195" s="118">
        <f t="shared" si="20"/>
        <v>6.5049044914816667E-2</v>
      </c>
      <c r="I195" s="117">
        <v>737</v>
      </c>
      <c r="J195" s="118">
        <f t="shared" si="20"/>
        <v>-0.64275327193407661</v>
      </c>
      <c r="K195" s="117">
        <v>1887</v>
      </c>
      <c r="L195" s="118">
        <f t="shared" si="20"/>
        <v>1.5603799185888736</v>
      </c>
      <c r="M195" s="117"/>
      <c r="N195" s="118"/>
    </row>
    <row r="196" spans="2:15" x14ac:dyDescent="0.25">
      <c r="B196" s="116" t="s">
        <v>93</v>
      </c>
      <c r="C196" s="117">
        <v>1687</v>
      </c>
      <c r="D196" s="118">
        <v>-0.27936779154207603</v>
      </c>
      <c r="E196" s="117">
        <v>1782</v>
      </c>
      <c r="F196" s="118">
        <f t="shared" si="20"/>
        <v>5.6312981624184966E-2</v>
      </c>
      <c r="G196" s="117">
        <v>1644</v>
      </c>
      <c r="H196" s="118">
        <f t="shared" si="20"/>
        <v>-7.7441077441077422E-2</v>
      </c>
      <c r="I196" s="117">
        <v>698</v>
      </c>
      <c r="J196" s="118">
        <f t="shared" si="20"/>
        <v>-0.57542579075425793</v>
      </c>
      <c r="K196" s="117">
        <v>1706</v>
      </c>
      <c r="L196" s="118">
        <f t="shared" si="20"/>
        <v>1.4441260744985671</v>
      </c>
      <c r="M196" s="117"/>
      <c r="N196" s="118"/>
    </row>
    <row r="197" spans="2:15" ht="15.75" x14ac:dyDescent="0.25">
      <c r="B197" s="119" t="s">
        <v>30</v>
      </c>
      <c r="C197" s="120">
        <v>8571</v>
      </c>
      <c r="D197" s="121">
        <v>-0.51042440166790426</v>
      </c>
      <c r="E197" s="120">
        <v>16869</v>
      </c>
      <c r="F197" s="121">
        <f t="shared" si="20"/>
        <v>0.968148407420371</v>
      </c>
      <c r="G197" s="120">
        <v>22926</v>
      </c>
      <c r="H197" s="121">
        <f t="shared" si="20"/>
        <v>0.35906099946647707</v>
      </c>
      <c r="I197" s="120">
        <v>17467</v>
      </c>
      <c r="J197" s="121">
        <f t="shared" si="20"/>
        <v>-0.23811393178051121</v>
      </c>
      <c r="K197" s="120">
        <v>27574</v>
      </c>
      <c r="L197" s="121">
        <f t="shared" si="20"/>
        <v>0.5786339955344364</v>
      </c>
      <c r="M197" s="120">
        <v>3483</v>
      </c>
      <c r="N197" s="121">
        <v>-0.25909380982769625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2"/>
      <c r="K200" s="122"/>
      <c r="N200" s="79"/>
    </row>
    <row r="202" spans="2:15" ht="48.75" customHeight="1" thickBot="1" x14ac:dyDescent="0.3">
      <c r="B202" s="268" t="s">
        <v>278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f>$C$7</f>
        <v>2020</v>
      </c>
      <c r="D205" s="296"/>
      <c r="E205" s="297">
        <f>$E$7</f>
        <v>2021</v>
      </c>
      <c r="F205" s="296"/>
      <c r="G205" s="297">
        <f>$G$7</f>
        <v>2022</v>
      </c>
      <c r="H205" s="296"/>
      <c r="I205" s="297">
        <f>$I$7</f>
        <v>2023</v>
      </c>
      <c r="J205" s="296"/>
      <c r="K205" s="297">
        <f>$K$7</f>
        <v>2024</v>
      </c>
      <c r="L205" s="296"/>
      <c r="M205" s="297">
        <f>$M$7</f>
        <v>2025</v>
      </c>
      <c r="N205" s="298"/>
    </row>
    <row r="206" spans="2:15" ht="16.5" thickTop="1" thickBot="1" x14ac:dyDescent="0.3">
      <c r="B206" s="85"/>
      <c r="C206" s="113" t="s">
        <v>69</v>
      </c>
      <c r="D206" s="114" t="str">
        <f>CONCATENATE("var. ",RIGHT(C205,2),"/",RIGHT(C205-1,2))</f>
        <v>var. 20/19</v>
      </c>
      <c r="E206" s="115" t="s">
        <v>69</v>
      </c>
      <c r="F206" s="114" t="s">
        <v>247</v>
      </c>
      <c r="G206" s="115" t="s">
        <v>69</v>
      </c>
      <c r="H206" s="114" t="s">
        <v>247</v>
      </c>
      <c r="I206" s="115" t="s">
        <v>69</v>
      </c>
      <c r="J206" s="114" t="s">
        <v>247</v>
      </c>
      <c r="K206" s="115" t="s">
        <v>69</v>
      </c>
      <c r="L206" s="114" t="s">
        <v>247</v>
      </c>
      <c r="M206" s="115" t="s">
        <v>69</v>
      </c>
      <c r="N206" s="114" t="s">
        <v>270</v>
      </c>
    </row>
    <row r="207" spans="2:15" x14ac:dyDescent="0.25">
      <c r="B207" s="116" t="s">
        <v>71</v>
      </c>
      <c r="C207" s="117">
        <v>421</v>
      </c>
      <c r="D207" s="118">
        <v>-0.70925414364640882</v>
      </c>
      <c r="E207" s="117">
        <v>0</v>
      </c>
      <c r="F207" s="118">
        <f t="shared" ref="F207:L219" si="22">IFERROR(E207/C207-1,"-")</f>
        <v>-1</v>
      </c>
      <c r="G207" s="117">
        <v>6840</v>
      </c>
      <c r="H207" s="118" t="str">
        <f t="shared" si="22"/>
        <v>-</v>
      </c>
      <c r="I207" s="117">
        <v>2857</v>
      </c>
      <c r="J207" s="118">
        <f t="shared" si="22"/>
        <v>-0.58230994152046778</v>
      </c>
      <c r="K207" s="117">
        <v>3677</v>
      </c>
      <c r="L207" s="118">
        <f t="shared" si="22"/>
        <v>0.28701435071753578</v>
      </c>
      <c r="M207" s="117">
        <v>3422</v>
      </c>
      <c r="N207" s="118">
        <f t="shared" ref="N207:N208" si="23">IFERROR(M207/K207-1,"-")</f>
        <v>-6.9350013598041937E-2</v>
      </c>
    </row>
    <row r="208" spans="2:15" x14ac:dyDescent="0.25">
      <c r="B208" s="116" t="s">
        <v>73</v>
      </c>
      <c r="C208" s="117">
        <v>642</v>
      </c>
      <c r="D208" s="118">
        <v>-0.55570934256055371</v>
      </c>
      <c r="E208" s="117">
        <v>399</v>
      </c>
      <c r="F208" s="118">
        <f t="shared" si="22"/>
        <v>-0.37850467289719625</v>
      </c>
      <c r="G208" s="117">
        <v>1138</v>
      </c>
      <c r="H208" s="118">
        <f t="shared" si="22"/>
        <v>1.8521303258145365</v>
      </c>
      <c r="I208" s="117">
        <v>1848</v>
      </c>
      <c r="J208" s="118">
        <f t="shared" si="22"/>
        <v>0.62390158172231991</v>
      </c>
      <c r="K208" s="117">
        <v>5430</v>
      </c>
      <c r="L208" s="118">
        <f t="shared" si="22"/>
        <v>1.9383116883116882</v>
      </c>
      <c r="M208" s="117">
        <v>3615</v>
      </c>
      <c r="N208" s="118">
        <f t="shared" si="23"/>
        <v>-0.33425414364640882</v>
      </c>
    </row>
    <row r="209" spans="2:15" x14ac:dyDescent="0.25">
      <c r="B209" s="116" t="s">
        <v>75</v>
      </c>
      <c r="C209" s="117">
        <v>168</v>
      </c>
      <c r="D209" s="118">
        <v>-0.87453323375653469</v>
      </c>
      <c r="E209" s="117">
        <v>534</v>
      </c>
      <c r="F209" s="118">
        <f t="shared" si="22"/>
        <v>2.1785714285714284</v>
      </c>
      <c r="G209" s="117">
        <v>585</v>
      </c>
      <c r="H209" s="118">
        <f t="shared" si="22"/>
        <v>9.550561797752799E-2</v>
      </c>
      <c r="I209" s="117">
        <v>2136</v>
      </c>
      <c r="J209" s="118">
        <f t="shared" si="22"/>
        <v>2.6512820512820512</v>
      </c>
      <c r="K209" s="117">
        <v>4490</v>
      </c>
      <c r="L209" s="118">
        <f t="shared" si="22"/>
        <v>1.1020599250936329</v>
      </c>
      <c r="M209" s="117"/>
      <c r="N209" s="118"/>
    </row>
    <row r="210" spans="2:15" x14ac:dyDescent="0.25">
      <c r="B210" s="116" t="s">
        <v>77</v>
      </c>
      <c r="C210" s="117">
        <v>0</v>
      </c>
      <c r="D210" s="118">
        <v>-1</v>
      </c>
      <c r="E210" s="117">
        <v>399</v>
      </c>
      <c r="F210" s="118" t="str">
        <f t="shared" si="22"/>
        <v>-</v>
      </c>
      <c r="G210" s="117">
        <v>438</v>
      </c>
      <c r="H210" s="118">
        <f t="shared" si="22"/>
        <v>9.7744360902255689E-2</v>
      </c>
      <c r="I210" s="117">
        <v>2325</v>
      </c>
      <c r="J210" s="118">
        <f t="shared" si="22"/>
        <v>4.3082191780821919</v>
      </c>
      <c r="K210" s="117">
        <v>2854</v>
      </c>
      <c r="L210" s="118">
        <f t="shared" si="22"/>
        <v>0.22752688172043012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721</v>
      </c>
      <c r="F211" s="118" t="str">
        <f t="shared" si="22"/>
        <v>-</v>
      </c>
      <c r="G211" s="117">
        <v>1318</v>
      </c>
      <c r="H211" s="118">
        <f t="shared" si="22"/>
        <v>0.82801664355062421</v>
      </c>
      <c r="I211" s="117">
        <v>1731</v>
      </c>
      <c r="J211" s="118">
        <f t="shared" si="22"/>
        <v>0.31335356600910469</v>
      </c>
      <c r="K211" s="117">
        <v>4521</v>
      </c>
      <c r="L211" s="118">
        <f t="shared" si="22"/>
        <v>1.6117850953206241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1561</v>
      </c>
      <c r="F212" s="118" t="str">
        <f t="shared" si="22"/>
        <v>-</v>
      </c>
      <c r="G212" s="117">
        <v>1317</v>
      </c>
      <c r="H212" s="118">
        <f t="shared" si="22"/>
        <v>-0.15631005765534911</v>
      </c>
      <c r="I212" s="117">
        <v>854</v>
      </c>
      <c r="J212" s="118">
        <f t="shared" si="22"/>
        <v>-0.35155656795747914</v>
      </c>
      <c r="K212" s="117">
        <v>2058</v>
      </c>
      <c r="L212" s="118">
        <f t="shared" si="22"/>
        <v>1.4098360655737703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48</v>
      </c>
      <c r="F213" s="118" t="str">
        <f t="shared" si="22"/>
        <v>-</v>
      </c>
      <c r="G213" s="117">
        <v>2346</v>
      </c>
      <c r="H213" s="118">
        <f t="shared" si="22"/>
        <v>47.875</v>
      </c>
      <c r="I213" s="117">
        <v>3564</v>
      </c>
      <c r="J213" s="118">
        <f t="shared" si="22"/>
        <v>0.5191815856777493</v>
      </c>
      <c r="K213" s="117">
        <v>1956</v>
      </c>
      <c r="L213" s="118">
        <f t="shared" si="22"/>
        <v>-0.45117845117845112</v>
      </c>
      <c r="M213" s="117"/>
      <c r="N213" s="118"/>
    </row>
    <row r="214" spans="2:15" x14ac:dyDescent="0.25">
      <c r="B214" s="116" t="s">
        <v>85</v>
      </c>
      <c r="C214" s="117">
        <v>307</v>
      </c>
      <c r="D214" s="118">
        <v>-0.5856950067476383</v>
      </c>
      <c r="E214" s="117">
        <v>998</v>
      </c>
      <c r="F214" s="118">
        <f t="shared" si="22"/>
        <v>2.2508143322475571</v>
      </c>
      <c r="G214" s="117">
        <v>2405</v>
      </c>
      <c r="H214" s="118">
        <f t="shared" si="22"/>
        <v>1.4098196392785569</v>
      </c>
      <c r="I214" s="117">
        <v>2648</v>
      </c>
      <c r="J214" s="118">
        <f t="shared" si="22"/>
        <v>0.1010395010395011</v>
      </c>
      <c r="K214" s="117">
        <v>6279</v>
      </c>
      <c r="L214" s="118">
        <f t="shared" si="22"/>
        <v>1.3712235649546827</v>
      </c>
      <c r="M214" s="117"/>
      <c r="N214" s="118"/>
    </row>
    <row r="215" spans="2:15" x14ac:dyDescent="0.25">
      <c r="B215" s="116" t="s">
        <v>87</v>
      </c>
      <c r="C215" s="117">
        <v>23</v>
      </c>
      <c r="D215" s="118">
        <v>-0.94320987654320987</v>
      </c>
      <c r="E215" s="117">
        <v>2807</v>
      </c>
      <c r="F215" s="118">
        <f t="shared" si="22"/>
        <v>121.04347826086956</v>
      </c>
      <c r="G215" s="117">
        <v>1098</v>
      </c>
      <c r="H215" s="118">
        <f t="shared" si="22"/>
        <v>-0.60883505521909509</v>
      </c>
      <c r="I215" s="117">
        <v>1581</v>
      </c>
      <c r="J215" s="118">
        <f t="shared" si="22"/>
        <v>0.43989071038251359</v>
      </c>
      <c r="K215" s="117">
        <v>3392</v>
      </c>
      <c r="L215" s="118">
        <f t="shared" si="22"/>
        <v>1.1454775458570525</v>
      </c>
      <c r="M215" s="117"/>
      <c r="N215" s="118"/>
    </row>
    <row r="216" spans="2:15" x14ac:dyDescent="0.25">
      <c r="B216" s="116" t="s">
        <v>89</v>
      </c>
      <c r="C216" s="117">
        <v>52</v>
      </c>
      <c r="D216" s="118">
        <v>-0.94856577645895157</v>
      </c>
      <c r="E216" s="117">
        <v>6753</v>
      </c>
      <c r="F216" s="118">
        <f t="shared" si="22"/>
        <v>128.86538461538461</v>
      </c>
      <c r="G216" s="117">
        <v>2125</v>
      </c>
      <c r="H216" s="118">
        <f t="shared" si="22"/>
        <v>-0.68532504072264178</v>
      </c>
      <c r="I216" s="117">
        <v>2652</v>
      </c>
      <c r="J216" s="118">
        <f t="shared" si="22"/>
        <v>0.248</v>
      </c>
      <c r="K216" s="117">
        <v>6807</v>
      </c>
      <c r="L216" s="118">
        <f t="shared" si="22"/>
        <v>1.566742081447964</v>
      </c>
      <c r="M216" s="117"/>
      <c r="N216" s="118"/>
    </row>
    <row r="217" spans="2:15" x14ac:dyDescent="0.25">
      <c r="B217" s="116" t="s">
        <v>91</v>
      </c>
      <c r="C217" s="117">
        <v>140</v>
      </c>
      <c r="D217" s="118">
        <v>-0.79351032448377579</v>
      </c>
      <c r="E217" s="117">
        <v>7727</v>
      </c>
      <c r="F217" s="118">
        <f t="shared" si="22"/>
        <v>54.192857142857143</v>
      </c>
      <c r="G217" s="117">
        <v>3258</v>
      </c>
      <c r="H217" s="118">
        <f t="shared" si="22"/>
        <v>-0.57836158923256109</v>
      </c>
      <c r="I217" s="117">
        <v>2229</v>
      </c>
      <c r="J217" s="118">
        <f t="shared" si="22"/>
        <v>-0.31583793738489874</v>
      </c>
      <c r="K217" s="117">
        <v>3034</v>
      </c>
      <c r="L217" s="118">
        <f t="shared" si="22"/>
        <v>0.36114849708389407</v>
      </c>
      <c r="M217" s="117"/>
      <c r="N217" s="118"/>
    </row>
    <row r="218" spans="2:15" x14ac:dyDescent="0.25">
      <c r="B218" s="116" t="s">
        <v>93</v>
      </c>
      <c r="C218" s="117">
        <v>1850</v>
      </c>
      <c r="D218" s="118">
        <v>0.46942017474185871</v>
      </c>
      <c r="E218" s="117">
        <v>6479</v>
      </c>
      <c r="F218" s="118">
        <f t="shared" si="22"/>
        <v>2.5021621621621621</v>
      </c>
      <c r="G218" s="117">
        <v>2289</v>
      </c>
      <c r="H218" s="118">
        <f t="shared" si="22"/>
        <v>-0.64670473838555331</v>
      </c>
      <c r="I218" s="117">
        <v>2188</v>
      </c>
      <c r="J218" s="118">
        <f t="shared" si="22"/>
        <v>-4.4124071647007379E-2</v>
      </c>
      <c r="K218" s="117">
        <v>3001</v>
      </c>
      <c r="L218" s="118">
        <f t="shared" si="22"/>
        <v>0.37157221206581359</v>
      </c>
      <c r="M218" s="117"/>
      <c r="N218" s="118"/>
    </row>
    <row r="219" spans="2:15" ht="15.75" x14ac:dyDescent="0.25">
      <c r="B219" s="119" t="s">
        <v>30</v>
      </c>
      <c r="C219" s="120">
        <v>3914</v>
      </c>
      <c r="D219" s="121">
        <v>-0.66808005427408412</v>
      </c>
      <c r="E219" s="120">
        <v>28426</v>
      </c>
      <c r="F219" s="121">
        <f t="shared" si="22"/>
        <v>6.2626469085334699</v>
      </c>
      <c r="G219" s="120">
        <v>25157</v>
      </c>
      <c r="H219" s="121">
        <f t="shared" si="22"/>
        <v>-0.11500035179061419</v>
      </c>
      <c r="I219" s="120">
        <v>26613</v>
      </c>
      <c r="J219" s="121">
        <f t="shared" si="22"/>
        <v>5.7876535357952008E-2</v>
      </c>
      <c r="K219" s="120">
        <v>47499</v>
      </c>
      <c r="L219" s="121">
        <f t="shared" si="22"/>
        <v>0.7848044188930221</v>
      </c>
      <c r="M219" s="120">
        <v>7037</v>
      </c>
      <c r="N219" s="121">
        <v>-0.22729768310091136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2"/>
      <c r="K222" s="122"/>
      <c r="N222" s="79"/>
    </row>
    <row r="224" spans="2:15" ht="48.75" customHeight="1" thickBot="1" x14ac:dyDescent="0.3">
      <c r="B224" s="268" t="s">
        <v>279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3" t="str">
        <f>C226</f>
        <v>Dinamarca</v>
      </c>
      <c r="C226" s="293" t="s">
        <v>128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f>$C$7</f>
        <v>2020</v>
      </c>
      <c r="D227" s="296"/>
      <c r="E227" s="297">
        <f>$E$7</f>
        <v>2021</v>
      </c>
      <c r="F227" s="296"/>
      <c r="G227" s="297">
        <f>$G$7</f>
        <v>2022</v>
      </c>
      <c r="H227" s="296"/>
      <c r="I227" s="297">
        <f>$I$7</f>
        <v>2023</v>
      </c>
      <c r="J227" s="296"/>
      <c r="K227" s="297">
        <f>$K$7</f>
        <v>2024</v>
      </c>
      <c r="L227" s="296"/>
      <c r="M227" s="297">
        <f>$M$7</f>
        <v>2025</v>
      </c>
      <c r="N227" s="298"/>
    </row>
    <row r="228" spans="2:15" ht="16.5" thickTop="1" thickBot="1" x14ac:dyDescent="0.3">
      <c r="B228" s="85"/>
      <c r="C228" s="113" t="s">
        <v>69</v>
      </c>
      <c r="D228" s="114" t="str">
        <f>CONCATENATE("var. ",RIGHT(C227,2),"/",RIGHT(C227-1,2))</f>
        <v>var. 20/19</v>
      </c>
      <c r="E228" s="115" t="s">
        <v>69</v>
      </c>
      <c r="F228" s="114" t="s">
        <v>247</v>
      </c>
      <c r="G228" s="115" t="s">
        <v>69</v>
      </c>
      <c r="H228" s="114" t="s">
        <v>247</v>
      </c>
      <c r="I228" s="115" t="s">
        <v>69</v>
      </c>
      <c r="J228" s="114" t="s">
        <v>247</v>
      </c>
      <c r="K228" s="115" t="s">
        <v>69</v>
      </c>
      <c r="L228" s="114" t="s">
        <v>247</v>
      </c>
      <c r="M228" s="115" t="s">
        <v>69</v>
      </c>
      <c r="N228" s="114" t="s">
        <v>270</v>
      </c>
    </row>
    <row r="229" spans="2:15" x14ac:dyDescent="0.25">
      <c r="B229" s="116" t="s">
        <v>71</v>
      </c>
      <c r="C229" s="117">
        <v>2339</v>
      </c>
      <c r="D229" s="118">
        <v>0.10643330179754029</v>
      </c>
      <c r="E229" s="117">
        <v>0</v>
      </c>
      <c r="F229" s="118">
        <f t="shared" ref="F229:L241" si="24">IFERROR(E229/C229-1,"-")</f>
        <v>-1</v>
      </c>
      <c r="G229" s="117">
        <v>3569</v>
      </c>
      <c r="H229" s="118" t="str">
        <f t="shared" si="24"/>
        <v>-</v>
      </c>
      <c r="I229" s="117">
        <v>7297</v>
      </c>
      <c r="J229" s="118">
        <f t="shared" si="24"/>
        <v>1.044550294200056</v>
      </c>
      <c r="K229" s="117">
        <v>1790</v>
      </c>
      <c r="L229" s="118">
        <f t="shared" si="24"/>
        <v>-0.75469370974373029</v>
      </c>
      <c r="M229" s="117">
        <v>3190</v>
      </c>
      <c r="N229" s="118">
        <f t="shared" ref="N229:N230" si="25">IFERROR(M229/K229-1,"-")</f>
        <v>0.78212290502793302</v>
      </c>
    </row>
    <row r="230" spans="2:15" x14ac:dyDescent="0.25">
      <c r="B230" s="116" t="s">
        <v>73</v>
      </c>
      <c r="C230" s="117">
        <v>2544</v>
      </c>
      <c r="D230" s="118">
        <v>9.7497842968075954E-2</v>
      </c>
      <c r="E230" s="117">
        <v>0</v>
      </c>
      <c r="F230" s="118">
        <f t="shared" si="24"/>
        <v>-1</v>
      </c>
      <c r="G230" s="117">
        <v>1552</v>
      </c>
      <c r="H230" s="118" t="str">
        <f t="shared" si="24"/>
        <v>-</v>
      </c>
      <c r="I230" s="117">
        <v>7450</v>
      </c>
      <c r="J230" s="118">
        <f t="shared" si="24"/>
        <v>3.8002577319587632</v>
      </c>
      <c r="K230" s="117">
        <v>5887</v>
      </c>
      <c r="L230" s="118">
        <f t="shared" si="24"/>
        <v>-0.20979865771812078</v>
      </c>
      <c r="M230" s="117">
        <v>2893</v>
      </c>
      <c r="N230" s="118">
        <f t="shared" si="25"/>
        <v>-0.50857822320366908</v>
      </c>
    </row>
    <row r="231" spans="2:15" x14ac:dyDescent="0.25">
      <c r="B231" s="116" t="s">
        <v>75</v>
      </c>
      <c r="C231" s="117">
        <v>569</v>
      </c>
      <c r="D231" s="118">
        <v>-0.75756284618662129</v>
      </c>
      <c r="E231" s="117">
        <v>0</v>
      </c>
      <c r="F231" s="118">
        <f t="shared" si="24"/>
        <v>-1</v>
      </c>
      <c r="G231" s="117">
        <v>1554</v>
      </c>
      <c r="H231" s="118" t="str">
        <f t="shared" si="24"/>
        <v>-</v>
      </c>
      <c r="I231" s="117">
        <v>6912</v>
      </c>
      <c r="J231" s="118">
        <f t="shared" si="24"/>
        <v>3.4478764478764479</v>
      </c>
      <c r="K231" s="117">
        <v>8571</v>
      </c>
      <c r="L231" s="118">
        <f t="shared" si="24"/>
        <v>0.24001736111111116</v>
      </c>
      <c r="M231" s="117"/>
      <c r="N231" s="118"/>
    </row>
    <row r="232" spans="2:15" x14ac:dyDescent="0.25">
      <c r="B232" s="116" t="s">
        <v>77</v>
      </c>
      <c r="C232" s="117">
        <v>0</v>
      </c>
      <c r="D232" s="118">
        <v>-1</v>
      </c>
      <c r="E232" s="117">
        <v>1</v>
      </c>
      <c r="F232" s="118" t="str">
        <f t="shared" si="24"/>
        <v>-</v>
      </c>
      <c r="G232" s="117">
        <v>784</v>
      </c>
      <c r="H232" s="118">
        <f t="shared" si="24"/>
        <v>783</v>
      </c>
      <c r="I232" s="117">
        <v>1233</v>
      </c>
      <c r="J232" s="118">
        <f t="shared" si="24"/>
        <v>0.57270408163265296</v>
      </c>
      <c r="K232" s="117">
        <v>998</v>
      </c>
      <c r="L232" s="118">
        <f t="shared" si="24"/>
        <v>-0.19059205190592055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1</v>
      </c>
      <c r="F233" s="118" t="str">
        <f t="shared" si="24"/>
        <v>-</v>
      </c>
      <c r="G233" s="117">
        <v>14</v>
      </c>
      <c r="H233" s="118">
        <f t="shared" si="24"/>
        <v>13</v>
      </c>
      <c r="I233" s="117">
        <v>3</v>
      </c>
      <c r="J233" s="118">
        <f t="shared" si="24"/>
        <v>-0.7857142857142857</v>
      </c>
      <c r="K233" s="117">
        <v>0</v>
      </c>
      <c r="L233" s="118">
        <f t="shared" si="24"/>
        <v>-1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0</v>
      </c>
      <c r="F234" s="118" t="str">
        <f t="shared" si="24"/>
        <v>-</v>
      </c>
      <c r="G234" s="117">
        <v>172</v>
      </c>
      <c r="H234" s="118" t="str">
        <f t="shared" si="24"/>
        <v>-</v>
      </c>
      <c r="I234" s="117">
        <v>0</v>
      </c>
      <c r="J234" s="118">
        <f t="shared" si="24"/>
        <v>-1</v>
      </c>
      <c r="K234" s="117">
        <v>4</v>
      </c>
      <c r="L234" s="118" t="str">
        <f t="shared" si="24"/>
        <v>-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0</v>
      </c>
      <c r="F235" s="118" t="str">
        <f t="shared" si="24"/>
        <v>-</v>
      </c>
      <c r="G235" s="117">
        <v>91</v>
      </c>
      <c r="H235" s="118" t="str">
        <f t="shared" si="24"/>
        <v>-</v>
      </c>
      <c r="I235" s="117">
        <v>224</v>
      </c>
      <c r="J235" s="118">
        <f t="shared" si="24"/>
        <v>1.4615384615384617</v>
      </c>
      <c r="K235" s="117">
        <v>80</v>
      </c>
      <c r="L235" s="118">
        <f t="shared" si="24"/>
        <v>-0.64285714285714279</v>
      </c>
      <c r="M235" s="117"/>
      <c r="N235" s="118"/>
    </row>
    <row r="236" spans="2:15" x14ac:dyDescent="0.25">
      <c r="B236" s="116" t="s">
        <v>85</v>
      </c>
      <c r="C236" s="117">
        <v>0</v>
      </c>
      <c r="D236" s="118">
        <v>-1</v>
      </c>
      <c r="E236" s="117">
        <v>0</v>
      </c>
      <c r="F236" s="118" t="str">
        <f t="shared" si="24"/>
        <v>-</v>
      </c>
      <c r="G236" s="117">
        <v>46</v>
      </c>
      <c r="H236" s="118" t="str">
        <f t="shared" si="24"/>
        <v>-</v>
      </c>
      <c r="I236" s="117">
        <v>30</v>
      </c>
      <c r="J236" s="118">
        <f t="shared" si="24"/>
        <v>-0.34782608695652173</v>
      </c>
      <c r="K236" s="117">
        <v>0</v>
      </c>
      <c r="L236" s="118">
        <f t="shared" si="24"/>
        <v>-1</v>
      </c>
      <c r="M236" s="117"/>
      <c r="N236" s="118"/>
    </row>
    <row r="237" spans="2:15" x14ac:dyDescent="0.25">
      <c r="B237" s="116" t="s">
        <v>87</v>
      </c>
      <c r="C237" s="117">
        <v>0</v>
      </c>
      <c r="D237" s="118">
        <v>-1</v>
      </c>
      <c r="E237" s="117">
        <v>66</v>
      </c>
      <c r="F237" s="118" t="str">
        <f t="shared" si="24"/>
        <v>-</v>
      </c>
      <c r="G237" s="117">
        <v>84</v>
      </c>
      <c r="H237" s="118">
        <f t="shared" si="24"/>
        <v>0.27272727272727271</v>
      </c>
      <c r="I237" s="117">
        <v>12</v>
      </c>
      <c r="J237" s="118">
        <f t="shared" si="24"/>
        <v>-0.85714285714285721</v>
      </c>
      <c r="K237" s="117">
        <v>181</v>
      </c>
      <c r="L237" s="118">
        <f t="shared" si="24"/>
        <v>14.083333333333334</v>
      </c>
      <c r="M237" s="117"/>
      <c r="N237" s="118"/>
    </row>
    <row r="238" spans="2:15" x14ac:dyDescent="0.25">
      <c r="B238" s="116" t="s">
        <v>89</v>
      </c>
      <c r="C238" s="117">
        <v>2</v>
      </c>
      <c r="D238" s="118">
        <v>-0.99912967798085295</v>
      </c>
      <c r="E238" s="117">
        <v>616</v>
      </c>
      <c r="F238" s="118">
        <f t="shared" si="24"/>
        <v>307</v>
      </c>
      <c r="G238" s="117">
        <v>2187</v>
      </c>
      <c r="H238" s="118">
        <f t="shared" si="24"/>
        <v>2.5503246753246751</v>
      </c>
      <c r="I238" s="117">
        <v>1351</v>
      </c>
      <c r="J238" s="118">
        <f t="shared" si="24"/>
        <v>-0.38225880201188844</v>
      </c>
      <c r="K238" s="117">
        <v>1750</v>
      </c>
      <c r="L238" s="118">
        <f t="shared" si="24"/>
        <v>0.29533678756476678</v>
      </c>
      <c r="M238" s="117"/>
      <c r="N238" s="118"/>
    </row>
    <row r="239" spans="2:15" x14ac:dyDescent="0.25">
      <c r="B239" s="116" t="s">
        <v>91</v>
      </c>
      <c r="C239" s="117">
        <v>24</v>
      </c>
      <c r="D239" s="118">
        <v>-0.98903608953860211</v>
      </c>
      <c r="E239" s="117">
        <v>9151</v>
      </c>
      <c r="F239" s="118">
        <f t="shared" si="24"/>
        <v>380.29166666666669</v>
      </c>
      <c r="G239" s="117">
        <v>5199</v>
      </c>
      <c r="H239" s="118">
        <f t="shared" si="24"/>
        <v>-0.43186536990492841</v>
      </c>
      <c r="I239" s="117">
        <v>1099</v>
      </c>
      <c r="J239" s="118">
        <f t="shared" si="24"/>
        <v>-0.78861319484516257</v>
      </c>
      <c r="K239" s="117">
        <v>2349</v>
      </c>
      <c r="L239" s="118">
        <f t="shared" si="24"/>
        <v>1.1373976342129208</v>
      </c>
      <c r="M239" s="117"/>
      <c r="N239" s="118"/>
    </row>
    <row r="240" spans="2:15" x14ac:dyDescent="0.25">
      <c r="B240" s="116" t="s">
        <v>93</v>
      </c>
      <c r="C240" s="117">
        <v>60</v>
      </c>
      <c r="D240" s="118">
        <v>-0.97416020671834624</v>
      </c>
      <c r="E240" s="117">
        <v>4569</v>
      </c>
      <c r="F240" s="118">
        <f t="shared" si="24"/>
        <v>75.150000000000006</v>
      </c>
      <c r="G240" s="117">
        <v>5705</v>
      </c>
      <c r="H240" s="118">
        <f t="shared" si="24"/>
        <v>0.24863208579557883</v>
      </c>
      <c r="I240" s="117">
        <v>1190</v>
      </c>
      <c r="J240" s="118">
        <f t="shared" si="24"/>
        <v>-0.79141104294478526</v>
      </c>
      <c r="K240" s="117">
        <v>2710</v>
      </c>
      <c r="L240" s="118">
        <f t="shared" si="24"/>
        <v>1.2773109243697478</v>
      </c>
      <c r="M240" s="117"/>
      <c r="N240" s="118"/>
    </row>
    <row r="241" spans="2:15" ht="15.75" x14ac:dyDescent="0.25">
      <c r="B241" s="119" t="s">
        <v>30</v>
      </c>
      <c r="C241" s="120">
        <v>5541</v>
      </c>
      <c r="D241" s="121">
        <v>-0.64972501422340223</v>
      </c>
      <c r="E241" s="120">
        <v>14404</v>
      </c>
      <c r="F241" s="121">
        <f t="shared" si="24"/>
        <v>1.599530770619022</v>
      </c>
      <c r="G241" s="120">
        <v>20957</v>
      </c>
      <c r="H241" s="121">
        <f t="shared" si="24"/>
        <v>0.45494307136906409</v>
      </c>
      <c r="I241" s="120">
        <v>26801</v>
      </c>
      <c r="J241" s="121">
        <f t="shared" si="24"/>
        <v>0.27885670658968364</v>
      </c>
      <c r="K241" s="120">
        <v>24320</v>
      </c>
      <c r="L241" s="121">
        <f t="shared" si="24"/>
        <v>-9.2571172717435868E-2</v>
      </c>
      <c r="M241" s="120">
        <v>6083</v>
      </c>
      <c r="N241" s="121">
        <v>-0.20763319004819591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N244" s="79"/>
    </row>
    <row r="250" spans="2:15" ht="48.75" customHeight="1" thickBot="1" x14ac:dyDescent="0.3">
      <c r="B250" s="268" t="s">
        <v>280</v>
      </c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  <c r="N250" s="268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3" t="str">
        <f>C252</f>
        <v>Suecia</v>
      </c>
      <c r="C252" s="293" t="s">
        <v>131</v>
      </c>
      <c r="D252" s="294"/>
      <c r="E252" s="294"/>
      <c r="F252" s="294"/>
      <c r="G252" s="294"/>
      <c r="H252" s="294"/>
      <c r="I252" s="294"/>
      <c r="J252" s="294"/>
      <c r="K252" s="294"/>
      <c r="L252" s="294"/>
      <c r="M252" s="294"/>
      <c r="N252" s="294"/>
    </row>
    <row r="253" spans="2:15" ht="22.5" thickTop="1" thickBot="1" x14ac:dyDescent="0.3">
      <c r="B253" s="109"/>
      <c r="C253" s="295">
        <f>$C$7</f>
        <v>2020</v>
      </c>
      <c r="D253" s="296"/>
      <c r="E253" s="297">
        <f>$E$7</f>
        <v>2021</v>
      </c>
      <c r="F253" s="296"/>
      <c r="G253" s="297">
        <f>$G$7</f>
        <v>2022</v>
      </c>
      <c r="H253" s="296"/>
      <c r="I253" s="297">
        <f>$I$7</f>
        <v>2023</v>
      </c>
      <c r="J253" s="296"/>
      <c r="K253" s="297">
        <f>$K$7</f>
        <v>2024</v>
      </c>
      <c r="L253" s="296"/>
      <c r="M253" s="297">
        <f>$M$7</f>
        <v>2025</v>
      </c>
      <c r="N253" s="298"/>
    </row>
    <row r="254" spans="2:15" ht="16.5" thickTop="1" thickBot="1" x14ac:dyDescent="0.3">
      <c r="B254" s="85"/>
      <c r="C254" s="113" t="s">
        <v>69</v>
      </c>
      <c r="D254" s="114" t="str">
        <f>CONCATENATE("var. ",RIGHT(C253,2),"/",RIGHT(C253-1,2))</f>
        <v>var. 20/19</v>
      </c>
      <c r="E254" s="115" t="s">
        <v>69</v>
      </c>
      <c r="F254" s="114" t="s">
        <v>247</v>
      </c>
      <c r="G254" s="115" t="s">
        <v>69</v>
      </c>
      <c r="H254" s="114" t="s">
        <v>247</v>
      </c>
      <c r="I254" s="115" t="s">
        <v>69</v>
      </c>
      <c r="J254" s="114" t="s">
        <v>247</v>
      </c>
      <c r="K254" s="115" t="s">
        <v>69</v>
      </c>
      <c r="L254" s="114" t="s">
        <v>247</v>
      </c>
      <c r="M254" s="115" t="s">
        <v>69</v>
      </c>
      <c r="N254" s="114" t="s">
        <v>270</v>
      </c>
    </row>
    <row r="255" spans="2:15" x14ac:dyDescent="0.25">
      <c r="B255" s="116" t="s">
        <v>71</v>
      </c>
      <c r="C255" s="117">
        <v>1973</v>
      </c>
      <c r="D255" s="118">
        <v>0.12871853546910761</v>
      </c>
      <c r="E255" s="117">
        <v>0</v>
      </c>
      <c r="F255" s="118">
        <f t="shared" ref="F255:L267" si="26">IFERROR(E255/C255-1,"-")</f>
        <v>-1</v>
      </c>
      <c r="G255" s="117">
        <v>1402</v>
      </c>
      <c r="H255" s="118" t="str">
        <f t="shared" si="26"/>
        <v>-</v>
      </c>
      <c r="I255" s="117">
        <v>2617</v>
      </c>
      <c r="J255" s="118">
        <f t="shared" si="26"/>
        <v>0.86661911554921534</v>
      </c>
      <c r="K255" s="117">
        <v>2993</v>
      </c>
      <c r="L255" s="118">
        <f t="shared" si="26"/>
        <v>0.14367596484524259</v>
      </c>
      <c r="M255" s="117">
        <v>4942</v>
      </c>
      <c r="N255" s="118">
        <f t="shared" ref="N255:N256" si="27">IFERROR(M255/K255-1,"-")</f>
        <v>0.65118610090210494</v>
      </c>
    </row>
    <row r="256" spans="2:15" x14ac:dyDescent="0.25">
      <c r="B256" s="116" t="s">
        <v>73</v>
      </c>
      <c r="C256" s="117">
        <v>1887</v>
      </c>
      <c r="D256" s="118">
        <v>0.25298804780876494</v>
      </c>
      <c r="E256" s="117">
        <v>0</v>
      </c>
      <c r="F256" s="118">
        <f t="shared" si="26"/>
        <v>-1</v>
      </c>
      <c r="G256" s="117">
        <v>636</v>
      </c>
      <c r="H256" s="118" t="str">
        <f t="shared" si="26"/>
        <v>-</v>
      </c>
      <c r="I256" s="117">
        <v>1381</v>
      </c>
      <c r="J256" s="118">
        <f t="shared" si="26"/>
        <v>1.1713836477987423</v>
      </c>
      <c r="K256" s="117">
        <v>3151</v>
      </c>
      <c r="L256" s="118">
        <f t="shared" si="26"/>
        <v>1.281679942070963</v>
      </c>
      <c r="M256" s="117">
        <v>3861</v>
      </c>
      <c r="N256" s="118">
        <f t="shared" si="27"/>
        <v>0.22532529355760067</v>
      </c>
    </row>
    <row r="257" spans="2:14" x14ac:dyDescent="0.25">
      <c r="B257" s="116" t="s">
        <v>75</v>
      </c>
      <c r="C257" s="117">
        <v>677</v>
      </c>
      <c r="D257" s="118">
        <v>-0.70844099913867353</v>
      </c>
      <c r="E257" s="117">
        <v>0</v>
      </c>
      <c r="F257" s="118">
        <f t="shared" si="26"/>
        <v>-1</v>
      </c>
      <c r="G257" s="117">
        <v>28</v>
      </c>
      <c r="H257" s="118" t="str">
        <f t="shared" si="26"/>
        <v>-</v>
      </c>
      <c r="I257" s="117">
        <v>1461</v>
      </c>
      <c r="J257" s="118">
        <f t="shared" si="26"/>
        <v>51.178571428571431</v>
      </c>
      <c r="K257" s="117">
        <v>2829</v>
      </c>
      <c r="L257" s="118">
        <f t="shared" si="26"/>
        <v>0.93634496919917853</v>
      </c>
      <c r="M257" s="117"/>
      <c r="N257" s="118"/>
    </row>
    <row r="258" spans="2:14" x14ac:dyDescent="0.25">
      <c r="B258" s="116" t="s">
        <v>77</v>
      </c>
      <c r="C258" s="117">
        <v>0</v>
      </c>
      <c r="D258" s="118">
        <v>-1</v>
      </c>
      <c r="E258" s="117">
        <v>0</v>
      </c>
      <c r="F258" s="118" t="str">
        <f t="shared" si="26"/>
        <v>-</v>
      </c>
      <c r="G258" s="117">
        <v>2</v>
      </c>
      <c r="H258" s="118" t="str">
        <f t="shared" si="26"/>
        <v>-</v>
      </c>
      <c r="I258" s="117">
        <v>1118</v>
      </c>
      <c r="J258" s="118">
        <f t="shared" si="26"/>
        <v>558</v>
      </c>
      <c r="K258" s="117">
        <v>2595</v>
      </c>
      <c r="L258" s="118">
        <f t="shared" si="26"/>
        <v>1.321109123434705</v>
      </c>
      <c r="M258" s="117"/>
      <c r="N258" s="118"/>
    </row>
    <row r="259" spans="2:14" x14ac:dyDescent="0.25">
      <c r="B259" s="116" t="s">
        <v>79</v>
      </c>
      <c r="C259" s="117">
        <v>0</v>
      </c>
      <c r="D259" s="118">
        <v>-1</v>
      </c>
      <c r="E259" s="117">
        <v>0</v>
      </c>
      <c r="F259" s="118" t="str">
        <f t="shared" si="26"/>
        <v>-</v>
      </c>
      <c r="G259" s="117">
        <v>44</v>
      </c>
      <c r="H259" s="118" t="str">
        <f t="shared" si="26"/>
        <v>-</v>
      </c>
      <c r="I259" s="117">
        <v>59</v>
      </c>
      <c r="J259" s="118">
        <f t="shared" si="26"/>
        <v>0.34090909090909083</v>
      </c>
      <c r="K259" s="117">
        <v>157</v>
      </c>
      <c r="L259" s="118">
        <f t="shared" si="26"/>
        <v>1.6610169491525424</v>
      </c>
      <c r="M259" s="117"/>
      <c r="N259" s="118"/>
    </row>
    <row r="260" spans="2:14" x14ac:dyDescent="0.25">
      <c r="B260" s="116" t="s">
        <v>81</v>
      </c>
      <c r="C260" s="117">
        <v>0</v>
      </c>
      <c r="D260" s="118">
        <v>-1</v>
      </c>
      <c r="E260" s="117">
        <v>0</v>
      </c>
      <c r="F260" s="118" t="str">
        <f t="shared" si="26"/>
        <v>-</v>
      </c>
      <c r="G260" s="117">
        <v>435</v>
      </c>
      <c r="H260" s="118" t="str">
        <f t="shared" si="26"/>
        <v>-</v>
      </c>
      <c r="I260" s="117">
        <v>8</v>
      </c>
      <c r="J260" s="118">
        <f t="shared" si="26"/>
        <v>-0.98160919540229885</v>
      </c>
      <c r="K260" s="117">
        <v>77</v>
      </c>
      <c r="L260" s="118">
        <f t="shared" si="26"/>
        <v>8.625</v>
      </c>
      <c r="M260" s="117"/>
      <c r="N260" s="118"/>
    </row>
    <row r="261" spans="2:14" x14ac:dyDescent="0.25">
      <c r="B261" s="116" t="s">
        <v>83</v>
      </c>
      <c r="C261" s="117">
        <v>0</v>
      </c>
      <c r="D261" s="118">
        <v>-1</v>
      </c>
      <c r="E261" s="117">
        <v>0</v>
      </c>
      <c r="F261" s="118" t="str">
        <f t="shared" si="26"/>
        <v>-</v>
      </c>
      <c r="G261" s="117">
        <v>31</v>
      </c>
      <c r="H261" s="118" t="str">
        <f t="shared" si="26"/>
        <v>-</v>
      </c>
      <c r="I261" s="117">
        <v>238</v>
      </c>
      <c r="J261" s="118">
        <f t="shared" si="26"/>
        <v>6.67741935483871</v>
      </c>
      <c r="K261" s="117">
        <v>0</v>
      </c>
      <c r="L261" s="118">
        <f t="shared" si="26"/>
        <v>-1</v>
      </c>
      <c r="M261" s="117"/>
      <c r="N261" s="118"/>
    </row>
    <row r="262" spans="2:14" x14ac:dyDescent="0.25">
      <c r="B262" s="116" t="s">
        <v>85</v>
      </c>
      <c r="C262" s="117">
        <v>0</v>
      </c>
      <c r="D262" s="118">
        <v>-1</v>
      </c>
      <c r="E262" s="117">
        <v>0</v>
      </c>
      <c r="F262" s="118" t="str">
        <f t="shared" si="26"/>
        <v>-</v>
      </c>
      <c r="G262" s="117">
        <v>195</v>
      </c>
      <c r="H262" s="118" t="str">
        <f t="shared" si="26"/>
        <v>-</v>
      </c>
      <c r="I262" s="117">
        <v>68</v>
      </c>
      <c r="J262" s="118">
        <f t="shared" si="26"/>
        <v>-0.6512820512820513</v>
      </c>
      <c r="K262" s="117">
        <v>0</v>
      </c>
      <c r="L262" s="118">
        <f t="shared" si="26"/>
        <v>-1</v>
      </c>
      <c r="M262" s="117"/>
      <c r="N262" s="118"/>
    </row>
    <row r="263" spans="2:14" x14ac:dyDescent="0.25">
      <c r="B263" s="116" t="s">
        <v>87</v>
      </c>
      <c r="C263" s="117">
        <v>11</v>
      </c>
      <c r="D263" s="118">
        <v>-0.86746987951807231</v>
      </c>
      <c r="E263" s="117">
        <v>78</v>
      </c>
      <c r="F263" s="118">
        <f t="shared" si="26"/>
        <v>6.0909090909090908</v>
      </c>
      <c r="G263" s="117">
        <v>23</v>
      </c>
      <c r="H263" s="118">
        <f t="shared" si="26"/>
        <v>-0.70512820512820507</v>
      </c>
      <c r="I263" s="117">
        <v>24</v>
      </c>
      <c r="J263" s="118">
        <f t="shared" si="26"/>
        <v>4.3478260869565188E-2</v>
      </c>
      <c r="K263" s="117">
        <v>412</v>
      </c>
      <c r="L263" s="118">
        <f t="shared" si="26"/>
        <v>16.166666666666668</v>
      </c>
      <c r="M263" s="117"/>
      <c r="N263" s="118"/>
    </row>
    <row r="264" spans="2:14" x14ac:dyDescent="0.25">
      <c r="B264" s="116" t="s">
        <v>89</v>
      </c>
      <c r="C264" s="117">
        <v>254</v>
      </c>
      <c r="D264" s="118">
        <v>-0.82530949105914719</v>
      </c>
      <c r="E264" s="117">
        <v>132</v>
      </c>
      <c r="F264" s="118">
        <f t="shared" si="26"/>
        <v>-0.48031496062992129</v>
      </c>
      <c r="G264" s="117">
        <v>292</v>
      </c>
      <c r="H264" s="118">
        <f t="shared" si="26"/>
        <v>1.2121212121212119</v>
      </c>
      <c r="I264" s="117">
        <v>280</v>
      </c>
      <c r="J264" s="118">
        <f t="shared" si="26"/>
        <v>-4.1095890410958957E-2</v>
      </c>
      <c r="K264" s="117">
        <v>920</v>
      </c>
      <c r="L264" s="118">
        <f t="shared" si="26"/>
        <v>2.2857142857142856</v>
      </c>
      <c r="M264" s="117"/>
      <c r="N264" s="118"/>
    </row>
    <row r="265" spans="2:14" x14ac:dyDescent="0.25">
      <c r="B265" s="116" t="s">
        <v>91</v>
      </c>
      <c r="C265" s="117">
        <v>77</v>
      </c>
      <c r="D265" s="118">
        <v>-0.9589770911028237</v>
      </c>
      <c r="E265" s="117">
        <v>530</v>
      </c>
      <c r="F265" s="118">
        <f t="shared" si="26"/>
        <v>5.883116883116883</v>
      </c>
      <c r="G265" s="117">
        <v>1064</v>
      </c>
      <c r="H265" s="118">
        <f t="shared" si="26"/>
        <v>1.0075471698113208</v>
      </c>
      <c r="I265" s="117">
        <v>135</v>
      </c>
      <c r="J265" s="118">
        <f t="shared" si="26"/>
        <v>-0.87312030075187974</v>
      </c>
      <c r="K265" s="117">
        <v>2687</v>
      </c>
      <c r="L265" s="118">
        <f t="shared" si="26"/>
        <v>18.903703703703705</v>
      </c>
      <c r="M265" s="117"/>
      <c r="N265" s="118"/>
    </row>
    <row r="266" spans="2:14" x14ac:dyDescent="0.25">
      <c r="B266" s="116" t="s">
        <v>93</v>
      </c>
      <c r="C266" s="117">
        <v>132</v>
      </c>
      <c r="D266" s="118">
        <v>-0.93656895723209999</v>
      </c>
      <c r="E266" s="117">
        <v>919</v>
      </c>
      <c r="F266" s="118">
        <f t="shared" si="26"/>
        <v>5.9621212121212119</v>
      </c>
      <c r="G266" s="117">
        <v>1948</v>
      </c>
      <c r="H266" s="118">
        <f t="shared" si="26"/>
        <v>1.119695321001088</v>
      </c>
      <c r="I266" s="117">
        <v>291</v>
      </c>
      <c r="J266" s="118">
        <f t="shared" si="26"/>
        <v>-0.85061601642710472</v>
      </c>
      <c r="K266" s="117">
        <v>5685</v>
      </c>
      <c r="L266" s="118">
        <f t="shared" si="26"/>
        <v>18.536082474226806</v>
      </c>
      <c r="M266" s="117"/>
      <c r="N266" s="118"/>
    </row>
    <row r="267" spans="2:14" ht="15.75" x14ac:dyDescent="0.25">
      <c r="B267" s="119" t="s">
        <v>30</v>
      </c>
      <c r="C267" s="120">
        <v>5018</v>
      </c>
      <c r="D267" s="121">
        <v>-0.60590591376737613</v>
      </c>
      <c r="E267" s="120">
        <v>1659</v>
      </c>
      <c r="F267" s="121">
        <f t="shared" si="26"/>
        <v>-0.669390195296931</v>
      </c>
      <c r="G267" s="120">
        <v>6100</v>
      </c>
      <c r="H267" s="121">
        <f t="shared" si="26"/>
        <v>2.676913803496082</v>
      </c>
      <c r="I267" s="120">
        <v>7680</v>
      </c>
      <c r="J267" s="121">
        <f t="shared" si="26"/>
        <v>0.25901639344262306</v>
      </c>
      <c r="K267" s="120">
        <v>21506</v>
      </c>
      <c r="L267" s="121">
        <f t="shared" si="26"/>
        <v>1.8002604166666667</v>
      </c>
      <c r="M267" s="120">
        <v>8803</v>
      </c>
      <c r="N267" s="121">
        <v>0.43277994791666674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2"/>
      <c r="K270" s="122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0A0B6-74FC-417F-8324-4CFF6D70EE38}">
  <sheetPr>
    <tabColor rgb="FFF29140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8" t="s">
        <v>268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7">
        <f>E7-1</f>
        <v>2020</v>
      </c>
      <c r="D7" s="296"/>
      <c r="E7" s="297">
        <f>G7-1</f>
        <v>2021</v>
      </c>
      <c r="F7" s="296"/>
      <c r="G7" s="297">
        <f>I7-1</f>
        <v>2022</v>
      </c>
      <c r="H7" s="296"/>
      <c r="I7" s="297">
        <f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63680</v>
      </c>
      <c r="D9" s="118">
        <v>-1.6251622072545269E-2</v>
      </c>
      <c r="E9" s="117">
        <v>12913</v>
      </c>
      <c r="F9" s="118">
        <f t="shared" ref="F9:L21" si="0">IFERROR(E9/C9-1,"-")</f>
        <v>-0.79722047738693469</v>
      </c>
      <c r="G9" s="117">
        <v>70697</v>
      </c>
      <c r="H9" s="118">
        <f t="shared" si="0"/>
        <v>4.4748702857585378</v>
      </c>
      <c r="I9" s="117">
        <v>120145</v>
      </c>
      <c r="J9" s="118">
        <f t="shared" si="0"/>
        <v>0.69943561961610823</v>
      </c>
      <c r="K9" s="117">
        <v>89491</v>
      </c>
      <c r="L9" s="118">
        <f t="shared" si="0"/>
        <v>-0.25514170377460565</v>
      </c>
      <c r="M9" s="117">
        <v>90625</v>
      </c>
      <c r="N9" s="118">
        <f t="shared" ref="N9:N10" si="1">IFERROR(M9/K9-1,"-")</f>
        <v>1.2671665307125934E-2</v>
      </c>
    </row>
    <row r="10" spans="1:15" x14ac:dyDescent="0.25">
      <c r="A10" s="1" t="s">
        <v>72</v>
      </c>
      <c r="B10" s="116" t="s">
        <v>73</v>
      </c>
      <c r="C10" s="117">
        <v>64214</v>
      </c>
      <c r="D10" s="118">
        <v>-4.1009557945041797E-2</v>
      </c>
      <c r="E10" s="117">
        <v>12940</v>
      </c>
      <c r="F10" s="118">
        <f t="shared" si="0"/>
        <v>-0.79848631139626869</v>
      </c>
      <c r="G10" s="117">
        <v>56495</v>
      </c>
      <c r="H10" s="118">
        <f t="shared" si="0"/>
        <v>3.3659196290571867</v>
      </c>
      <c r="I10" s="117">
        <v>116676</v>
      </c>
      <c r="J10" s="118">
        <f t="shared" si="0"/>
        <v>1.0652447119214088</v>
      </c>
      <c r="K10" s="117">
        <v>145638</v>
      </c>
      <c r="L10" s="118">
        <f t="shared" si="0"/>
        <v>0.24822585621721682</v>
      </c>
      <c r="M10" s="117">
        <v>91918</v>
      </c>
      <c r="N10" s="118">
        <f t="shared" si="1"/>
        <v>-0.36885977560801442</v>
      </c>
    </row>
    <row r="11" spans="1:15" x14ac:dyDescent="0.25">
      <c r="A11" s="1" t="s">
        <v>74</v>
      </c>
      <c r="B11" s="116" t="s">
        <v>75</v>
      </c>
      <c r="C11" s="117">
        <v>20160</v>
      </c>
      <c r="D11" s="118">
        <v>-0.6860253235527729</v>
      </c>
      <c r="E11" s="117">
        <v>19186</v>
      </c>
      <c r="F11" s="118">
        <f t="shared" si="0"/>
        <v>-4.8313492063492114E-2</v>
      </c>
      <c r="G11" s="117">
        <v>68397</v>
      </c>
      <c r="H11" s="118">
        <f t="shared" si="0"/>
        <v>2.5649431877410613</v>
      </c>
      <c r="I11" s="117">
        <v>107722</v>
      </c>
      <c r="J11" s="118">
        <f t="shared" si="0"/>
        <v>0.57495211778294375</v>
      </c>
      <c r="K11" s="117">
        <v>129096</v>
      </c>
      <c r="L11" s="118">
        <f t="shared" si="0"/>
        <v>0.19841815042424016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25955</v>
      </c>
      <c r="F12" s="118" t="str">
        <f t="shared" si="0"/>
        <v>-</v>
      </c>
      <c r="G12" s="117">
        <v>76269</v>
      </c>
      <c r="H12" s="118">
        <f t="shared" si="0"/>
        <v>1.9385089578115968</v>
      </c>
      <c r="I12" s="117">
        <v>71493</v>
      </c>
      <c r="J12" s="118">
        <f t="shared" si="0"/>
        <v>-6.2620461786571213E-2</v>
      </c>
      <c r="K12" s="117">
        <v>122581</v>
      </c>
      <c r="L12" s="118">
        <f t="shared" si="0"/>
        <v>0.71458744212720116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35027</v>
      </c>
      <c r="F13" s="118" t="str">
        <f t="shared" si="0"/>
        <v>-</v>
      </c>
      <c r="G13" s="117">
        <v>68461</v>
      </c>
      <c r="H13" s="118">
        <f t="shared" si="0"/>
        <v>0.95452079824135661</v>
      </c>
      <c r="I13" s="117">
        <v>41121</v>
      </c>
      <c r="J13" s="118">
        <f t="shared" si="0"/>
        <v>-0.39935145557324603</v>
      </c>
      <c r="K13" s="117">
        <v>124784</v>
      </c>
      <c r="L13" s="118">
        <f t="shared" si="0"/>
        <v>2.03455655261302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14068</v>
      </c>
      <c r="F14" s="118" t="str">
        <f t="shared" si="0"/>
        <v>-</v>
      </c>
      <c r="G14" s="117">
        <v>50889</v>
      </c>
      <c r="H14" s="118">
        <f t="shared" si="0"/>
        <v>2.6173585442138187</v>
      </c>
      <c r="I14" s="117">
        <v>61354</v>
      </c>
      <c r="J14" s="118">
        <f t="shared" si="0"/>
        <v>0.2056436557998782</v>
      </c>
      <c r="K14" s="117">
        <v>78527</v>
      </c>
      <c r="L14" s="118">
        <f t="shared" si="0"/>
        <v>0.27990025100237959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6598</v>
      </c>
      <c r="F15" s="118" t="str">
        <f t="shared" si="0"/>
        <v>-</v>
      </c>
      <c r="G15" s="117">
        <v>137368</v>
      </c>
      <c r="H15" s="118">
        <f t="shared" si="0"/>
        <v>19.81964231585329</v>
      </c>
      <c r="I15" s="117">
        <v>132622</v>
      </c>
      <c r="J15" s="118">
        <f t="shared" si="0"/>
        <v>-3.454953118630244E-2</v>
      </c>
      <c r="K15" s="117">
        <v>99510</v>
      </c>
      <c r="L15" s="118">
        <f t="shared" si="0"/>
        <v>-0.24967200012064361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25944</v>
      </c>
      <c r="D16" s="118">
        <v>-0.72548355694755995</v>
      </c>
      <c r="E16" s="117">
        <v>32683</v>
      </c>
      <c r="F16" s="118">
        <f t="shared" si="0"/>
        <v>0.25975177304964547</v>
      </c>
      <c r="G16" s="117">
        <v>125617</v>
      </c>
      <c r="H16" s="118">
        <f t="shared" si="0"/>
        <v>2.84349661903742</v>
      </c>
      <c r="I16" s="117">
        <v>71685</v>
      </c>
      <c r="J16" s="118">
        <f t="shared" si="0"/>
        <v>-0.42933679358685528</v>
      </c>
      <c r="K16" s="117">
        <v>168193</v>
      </c>
      <c r="L16" s="118">
        <f t="shared" si="0"/>
        <v>1.3462788588965613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21185</v>
      </c>
      <c r="D17" s="118">
        <v>-0.68601790372302585</v>
      </c>
      <c r="E17" s="117">
        <v>47142</v>
      </c>
      <c r="F17" s="118">
        <f t="shared" si="0"/>
        <v>1.2252537172527731</v>
      </c>
      <c r="G17" s="117">
        <v>74490</v>
      </c>
      <c r="H17" s="118">
        <f t="shared" si="0"/>
        <v>0.58011963853888249</v>
      </c>
      <c r="I17" s="117">
        <v>66924</v>
      </c>
      <c r="J17" s="118">
        <f t="shared" si="0"/>
        <v>-0.10157068062827224</v>
      </c>
      <c r="K17" s="117">
        <v>81749</v>
      </c>
      <c r="L17" s="118">
        <f t="shared" si="0"/>
        <v>0.22151993305839457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15842</v>
      </c>
      <c r="D18" s="118">
        <v>-0.78508248317777296</v>
      </c>
      <c r="E18" s="117">
        <v>74494</v>
      </c>
      <c r="F18" s="118">
        <f t="shared" si="0"/>
        <v>3.7023103143542482</v>
      </c>
      <c r="G18" s="117">
        <v>96232</v>
      </c>
      <c r="H18" s="118">
        <f t="shared" si="0"/>
        <v>0.29180873627406223</v>
      </c>
      <c r="I18" s="117">
        <v>103075</v>
      </c>
      <c r="J18" s="118">
        <f t="shared" si="0"/>
        <v>7.1109402277828471E-2</v>
      </c>
      <c r="K18" s="117">
        <v>146033</v>
      </c>
      <c r="L18" s="118">
        <f t="shared" si="0"/>
        <v>0.41676449187484832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14472</v>
      </c>
      <c r="D19" s="118">
        <v>-0.77469525010508611</v>
      </c>
      <c r="E19" s="117">
        <v>80598</v>
      </c>
      <c r="F19" s="118">
        <f t="shared" si="0"/>
        <v>4.5692371475953566</v>
      </c>
      <c r="G19" s="117">
        <v>96956</v>
      </c>
      <c r="H19" s="118">
        <f t="shared" si="0"/>
        <v>0.20295788977393969</v>
      </c>
      <c r="I19" s="117">
        <v>70490</v>
      </c>
      <c r="J19" s="118">
        <f t="shared" si="0"/>
        <v>-0.27296918189694297</v>
      </c>
      <c r="K19" s="117">
        <v>89613</v>
      </c>
      <c r="L19" s="118">
        <f t="shared" si="0"/>
        <v>0.27128670733437366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61856</v>
      </c>
      <c r="D20" s="118">
        <v>-5.8063926662504373E-2</v>
      </c>
      <c r="E20" s="117">
        <v>57766</v>
      </c>
      <c r="F20" s="118">
        <f t="shared" si="0"/>
        <v>-6.6121314019658595E-2</v>
      </c>
      <c r="G20" s="117">
        <v>92826</v>
      </c>
      <c r="H20" s="118">
        <f t="shared" si="0"/>
        <v>0.60693141294186881</v>
      </c>
      <c r="I20" s="117">
        <v>71642</v>
      </c>
      <c r="J20" s="118">
        <f t="shared" si="0"/>
        <v>-0.2282119233835348</v>
      </c>
      <c r="K20" s="117">
        <v>86200</v>
      </c>
      <c r="L20" s="118">
        <f t="shared" si="0"/>
        <v>0.20320482398593009</v>
      </c>
      <c r="M20" s="117"/>
      <c r="N20" s="118"/>
    </row>
    <row r="21" spans="1:15" ht="15.75" x14ac:dyDescent="0.25">
      <c r="A21" s="1"/>
      <c r="B21" s="119" t="s">
        <v>30</v>
      </c>
      <c r="C21" s="120">
        <v>295880</v>
      </c>
      <c r="D21" s="121">
        <v>-0.64545227961194829</v>
      </c>
      <c r="E21" s="120">
        <v>419370</v>
      </c>
      <c r="F21" s="121">
        <f t="shared" si="0"/>
        <v>0.4173651480329863</v>
      </c>
      <c r="G21" s="120">
        <v>1014697</v>
      </c>
      <c r="H21" s="121">
        <f t="shared" si="0"/>
        <v>1.4195745999952307</v>
      </c>
      <c r="I21" s="120">
        <v>1034949</v>
      </c>
      <c r="J21" s="121">
        <f t="shared" si="0"/>
        <v>1.9958667464277546E-2</v>
      </c>
      <c r="K21" s="120">
        <v>1361415</v>
      </c>
      <c r="L21" s="121">
        <f t="shared" si="0"/>
        <v>0.31544163045715301</v>
      </c>
      <c r="M21" s="120">
        <v>182543</v>
      </c>
      <c r="N21" s="121">
        <v>-0.22364744459424402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2"/>
      <c r="N24" s="79"/>
    </row>
    <row r="26" spans="1:15" ht="48.75" customHeight="1" thickBot="1" x14ac:dyDescent="0.3">
      <c r="B26" s="268" t="s">
        <v>281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137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C$7</f>
        <v>2020</v>
      </c>
      <c r="D29" s="296"/>
      <c r="E29" s="295">
        <f>E$7</f>
        <v>2021</v>
      </c>
      <c r="F29" s="296"/>
      <c r="G29" s="295">
        <f>G$7</f>
        <v>2022</v>
      </c>
      <c r="H29" s="296"/>
      <c r="I29" s="295">
        <f>I$7</f>
        <v>2023</v>
      </c>
      <c r="J29" s="296"/>
      <c r="K29" s="295">
        <f>K$7</f>
        <v>2024</v>
      </c>
      <c r="L29" s="296"/>
      <c r="M29" s="297">
        <f>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15" x14ac:dyDescent="0.25">
      <c r="B31" s="116" t="s">
        <v>71</v>
      </c>
      <c r="C31" s="117">
        <v>61649</v>
      </c>
      <c r="D31" s="118">
        <v>-2.5327662803750095E-2</v>
      </c>
      <c r="E31" s="117">
        <v>12399</v>
      </c>
      <c r="F31" s="118">
        <f t="shared" ref="F31:J43" si="2">IFERROR(E31/C31-1,"-")</f>
        <v>-0.79887751626141545</v>
      </c>
      <c r="G31" s="117">
        <v>52867</v>
      </c>
      <c r="H31" s="118">
        <f t="shared" si="2"/>
        <v>3.263811597709493</v>
      </c>
      <c r="I31" s="117">
        <v>115667</v>
      </c>
      <c r="J31" s="118">
        <f t="shared" si="2"/>
        <v>1.1878865833128418</v>
      </c>
      <c r="K31" s="117">
        <v>69459</v>
      </c>
      <c r="L31" s="118">
        <f t="shared" ref="L31:L43" si="3">IFERROR(K31/I31-1,"-")</f>
        <v>-0.39949164411629934</v>
      </c>
      <c r="M31" s="117">
        <v>70434</v>
      </c>
      <c r="N31" s="118">
        <f t="shared" ref="N31:N32" si="4">IFERROR(M31/K31-1,"-")</f>
        <v>1.4037057832678279E-2</v>
      </c>
    </row>
    <row r="32" spans="1:15" x14ac:dyDescent="0.25">
      <c r="B32" s="116" t="s">
        <v>73</v>
      </c>
      <c r="C32" s="117">
        <v>62817</v>
      </c>
      <c r="D32" s="118">
        <v>-4.3764841989892278E-2</v>
      </c>
      <c r="E32" s="117">
        <v>12370</v>
      </c>
      <c r="F32" s="118">
        <f t="shared" si="2"/>
        <v>-0.80307878440549529</v>
      </c>
      <c r="G32" s="117">
        <v>52756</v>
      </c>
      <c r="H32" s="118">
        <f t="shared" si="2"/>
        <v>3.2648342764753435</v>
      </c>
      <c r="I32" s="117">
        <v>111801</v>
      </c>
      <c r="J32" s="118">
        <f t="shared" si="2"/>
        <v>1.1192091894760785</v>
      </c>
      <c r="K32" s="117">
        <v>126419</v>
      </c>
      <c r="L32" s="118">
        <f t="shared" si="3"/>
        <v>0.13075017218092855</v>
      </c>
      <c r="M32" s="117">
        <v>74038</v>
      </c>
      <c r="N32" s="118">
        <f t="shared" si="4"/>
        <v>-0.41434436279356746</v>
      </c>
    </row>
    <row r="33" spans="2:14" x14ac:dyDescent="0.25">
      <c r="B33" s="116" t="s">
        <v>75</v>
      </c>
      <c r="C33" s="117">
        <v>19412</v>
      </c>
      <c r="D33" s="118">
        <v>-0.69105898080656969</v>
      </c>
      <c r="E33" s="117">
        <v>18439</v>
      </c>
      <c r="F33" s="118">
        <f t="shared" si="2"/>
        <v>-5.0123634865031907E-2</v>
      </c>
      <c r="G33" s="117">
        <v>63892</v>
      </c>
      <c r="H33" s="118">
        <f t="shared" si="2"/>
        <v>2.4650469114377134</v>
      </c>
      <c r="I33" s="117">
        <v>102681</v>
      </c>
      <c r="J33" s="118">
        <f t="shared" si="2"/>
        <v>0.6071026106554811</v>
      </c>
      <c r="K33" s="117">
        <v>108728</v>
      </c>
      <c r="L33" s="118">
        <f t="shared" si="3"/>
        <v>5.8891128835909301E-2</v>
      </c>
      <c r="M33" s="117"/>
      <c r="N33" s="118"/>
    </row>
    <row r="34" spans="2:14" x14ac:dyDescent="0.25">
      <c r="B34" s="116" t="s">
        <v>77</v>
      </c>
      <c r="C34" s="117">
        <v>0</v>
      </c>
      <c r="D34" s="118">
        <v>-1</v>
      </c>
      <c r="E34" s="117">
        <v>24985</v>
      </c>
      <c r="F34" s="118" t="str">
        <f t="shared" si="2"/>
        <v>-</v>
      </c>
      <c r="G34" s="117">
        <v>70112</v>
      </c>
      <c r="H34" s="118">
        <f t="shared" si="2"/>
        <v>1.8061636982189313</v>
      </c>
      <c r="I34" s="117">
        <v>64849</v>
      </c>
      <c r="J34" s="118">
        <f t="shared" si="2"/>
        <v>-7.5065609310816961E-2</v>
      </c>
      <c r="K34" s="117">
        <v>105905</v>
      </c>
      <c r="L34" s="118">
        <f t="shared" si="3"/>
        <v>0.63310151274499216</v>
      </c>
      <c r="M34" s="117"/>
      <c r="N34" s="118"/>
    </row>
    <row r="35" spans="2:14" x14ac:dyDescent="0.25">
      <c r="B35" s="116" t="s">
        <v>79</v>
      </c>
      <c r="C35" s="117">
        <v>0</v>
      </c>
      <c r="D35" s="118">
        <v>-1</v>
      </c>
      <c r="E35" s="117">
        <v>34472</v>
      </c>
      <c r="F35" s="118" t="str">
        <f t="shared" si="2"/>
        <v>-</v>
      </c>
      <c r="G35" s="117">
        <v>65633</v>
      </c>
      <c r="H35" s="118">
        <f t="shared" si="2"/>
        <v>0.90395103272220934</v>
      </c>
      <c r="I35" s="117">
        <v>37200</v>
      </c>
      <c r="J35" s="118">
        <f t="shared" si="2"/>
        <v>-0.4332119513049838</v>
      </c>
      <c r="K35" s="117">
        <v>106442</v>
      </c>
      <c r="L35" s="118">
        <f t="shared" si="3"/>
        <v>1.8613440860215054</v>
      </c>
      <c r="M35" s="117"/>
      <c r="N35" s="118"/>
    </row>
    <row r="36" spans="2:14" x14ac:dyDescent="0.25">
      <c r="B36" s="116" t="s">
        <v>81</v>
      </c>
      <c r="C36" s="117">
        <v>0</v>
      </c>
      <c r="D36" s="118">
        <v>-1</v>
      </c>
      <c r="E36" s="117">
        <v>13550</v>
      </c>
      <c r="F36" s="118" t="str">
        <f t="shared" si="2"/>
        <v>-</v>
      </c>
      <c r="G36" s="117">
        <v>48479</v>
      </c>
      <c r="H36" s="118">
        <f t="shared" si="2"/>
        <v>2.5777859778597785</v>
      </c>
      <c r="I36" s="117">
        <v>58168</v>
      </c>
      <c r="J36" s="118">
        <f t="shared" si="2"/>
        <v>0.19985973308030291</v>
      </c>
      <c r="K36" s="117">
        <v>60812</v>
      </c>
      <c r="L36" s="118">
        <f t="shared" si="3"/>
        <v>4.5454545454545414E-2</v>
      </c>
      <c r="M36" s="117"/>
      <c r="N36" s="118"/>
    </row>
    <row r="37" spans="2:14" x14ac:dyDescent="0.25">
      <c r="B37" s="116" t="s">
        <v>83</v>
      </c>
      <c r="C37" s="117">
        <v>0</v>
      </c>
      <c r="D37" s="118">
        <v>-1</v>
      </c>
      <c r="E37" s="117">
        <v>5666</v>
      </c>
      <c r="F37" s="118" t="str">
        <f t="shared" si="2"/>
        <v>-</v>
      </c>
      <c r="G37" s="117">
        <v>131509</v>
      </c>
      <c r="H37" s="118">
        <f t="shared" si="2"/>
        <v>22.210201200141192</v>
      </c>
      <c r="I37" s="117">
        <v>126864</v>
      </c>
      <c r="J37" s="118">
        <f t="shared" si="2"/>
        <v>-3.532077652480059E-2</v>
      </c>
      <c r="K37" s="117">
        <v>79640</v>
      </c>
      <c r="L37" s="118">
        <f t="shared" si="3"/>
        <v>-0.37224114011855214</v>
      </c>
      <c r="M37" s="117"/>
      <c r="N37" s="118"/>
    </row>
    <row r="38" spans="2:14" x14ac:dyDescent="0.25">
      <c r="B38" s="116" t="s">
        <v>85</v>
      </c>
      <c r="C38" s="117">
        <v>25709</v>
      </c>
      <c r="D38" s="118">
        <v>-0.72497272085410469</v>
      </c>
      <c r="E38" s="117">
        <v>31673</v>
      </c>
      <c r="F38" s="118">
        <f t="shared" si="2"/>
        <v>0.2319810183204325</v>
      </c>
      <c r="G38" s="117">
        <v>118989</v>
      </c>
      <c r="H38" s="118">
        <f t="shared" si="2"/>
        <v>2.756796009219209</v>
      </c>
      <c r="I38" s="117">
        <v>64414</v>
      </c>
      <c r="J38" s="118">
        <f t="shared" si="2"/>
        <v>-0.4586558421366681</v>
      </c>
      <c r="K38" s="117">
        <v>149093</v>
      </c>
      <c r="L38" s="118">
        <f t="shared" si="3"/>
        <v>1.3146055205390135</v>
      </c>
      <c r="M38" s="117"/>
      <c r="N38" s="118"/>
    </row>
    <row r="39" spans="2:14" x14ac:dyDescent="0.25">
      <c r="B39" s="116" t="s">
        <v>87</v>
      </c>
      <c r="C39" s="117">
        <v>21044</v>
      </c>
      <c r="D39" s="118">
        <v>-0.68105003107049211</v>
      </c>
      <c r="E39" s="117">
        <v>39763</v>
      </c>
      <c r="F39" s="118">
        <f t="shared" si="2"/>
        <v>0.88951720205284168</v>
      </c>
      <c r="G39" s="117">
        <v>71807</v>
      </c>
      <c r="H39" s="118">
        <f t="shared" si="2"/>
        <v>0.80587480823881497</v>
      </c>
      <c r="I39" s="117">
        <v>63598</v>
      </c>
      <c r="J39" s="118">
        <f t="shared" si="2"/>
        <v>-0.11432033088696092</v>
      </c>
      <c r="K39" s="117">
        <v>63472</v>
      </c>
      <c r="L39" s="118">
        <f t="shared" si="3"/>
        <v>-1.9811943771816942E-3</v>
      </c>
      <c r="M39" s="117"/>
      <c r="N39" s="118"/>
    </row>
    <row r="40" spans="2:14" x14ac:dyDescent="0.25">
      <c r="B40" s="116" t="s">
        <v>89</v>
      </c>
      <c r="C40" s="117">
        <v>15648</v>
      </c>
      <c r="D40" s="118">
        <v>-0.78594000082078219</v>
      </c>
      <c r="E40" s="117">
        <v>60215</v>
      </c>
      <c r="F40" s="118">
        <f t="shared" si="2"/>
        <v>2.8480956032719837</v>
      </c>
      <c r="G40" s="117">
        <v>90510</v>
      </c>
      <c r="H40" s="118">
        <f t="shared" si="2"/>
        <v>0.50311384206593046</v>
      </c>
      <c r="I40" s="117">
        <v>97611</v>
      </c>
      <c r="J40" s="118">
        <f t="shared" si="2"/>
        <v>7.8455419290686113E-2</v>
      </c>
      <c r="K40" s="117">
        <v>127387</v>
      </c>
      <c r="L40" s="118">
        <f t="shared" si="3"/>
        <v>0.30504758684984279</v>
      </c>
      <c r="M40" s="117"/>
      <c r="N40" s="118"/>
    </row>
    <row r="41" spans="2:14" x14ac:dyDescent="0.25">
      <c r="B41" s="116" t="s">
        <v>91</v>
      </c>
      <c r="C41" s="117">
        <v>13916</v>
      </c>
      <c r="D41" s="118">
        <v>-0.77821340345844292</v>
      </c>
      <c r="E41" s="117">
        <v>63933</v>
      </c>
      <c r="F41" s="118">
        <f t="shared" si="2"/>
        <v>3.5942081057775219</v>
      </c>
      <c r="G41" s="117">
        <v>92633</v>
      </c>
      <c r="H41" s="118">
        <f t="shared" si="2"/>
        <v>0.44890744998670473</v>
      </c>
      <c r="I41" s="117">
        <v>65764</v>
      </c>
      <c r="J41" s="118">
        <f t="shared" si="2"/>
        <v>-0.290058618418922</v>
      </c>
      <c r="K41" s="117">
        <v>71110</v>
      </c>
      <c r="L41" s="118">
        <f t="shared" si="3"/>
        <v>8.1290675749650321E-2</v>
      </c>
      <c r="M41" s="117"/>
      <c r="N41" s="118"/>
    </row>
    <row r="42" spans="2:14" x14ac:dyDescent="0.25">
      <c r="B42" s="116" t="s">
        <v>93</v>
      </c>
      <c r="C42" s="117">
        <v>61275</v>
      </c>
      <c r="D42" s="118">
        <v>-4.936624416277513E-2</v>
      </c>
      <c r="E42" s="117">
        <v>43784</v>
      </c>
      <c r="F42" s="118">
        <f t="shared" si="2"/>
        <v>-0.28545083639330882</v>
      </c>
      <c r="G42" s="117">
        <v>87824</v>
      </c>
      <c r="H42" s="118">
        <f t="shared" si="2"/>
        <v>1.0058468847067421</v>
      </c>
      <c r="I42" s="117">
        <v>66031</v>
      </c>
      <c r="J42" s="118">
        <f t="shared" si="2"/>
        <v>-0.24814401530333396</v>
      </c>
      <c r="K42" s="117">
        <v>68339</v>
      </c>
      <c r="L42" s="118">
        <f t="shared" si="3"/>
        <v>3.4953279520225422E-2</v>
      </c>
      <c r="M42" s="117"/>
      <c r="N42" s="118"/>
    </row>
    <row r="43" spans="2:14" ht="15.75" x14ac:dyDescent="0.25">
      <c r="B43" s="119" t="s">
        <v>30</v>
      </c>
      <c r="C43" s="120">
        <v>288930</v>
      </c>
      <c r="D43" s="121">
        <v>-0.64851733265858269</v>
      </c>
      <c r="E43" s="120">
        <v>361249</v>
      </c>
      <c r="F43" s="121">
        <f t="shared" si="2"/>
        <v>0.25029938047277889</v>
      </c>
      <c r="G43" s="120">
        <v>947011</v>
      </c>
      <c r="H43" s="121">
        <f t="shared" si="2"/>
        <v>1.6214909937466957</v>
      </c>
      <c r="I43" s="120">
        <v>974648</v>
      </c>
      <c r="J43" s="121">
        <f t="shared" si="2"/>
        <v>2.9183399136863297E-2</v>
      </c>
      <c r="K43" s="120">
        <v>1136806</v>
      </c>
      <c r="L43" s="121">
        <f t="shared" si="3"/>
        <v>0.16637596342474414</v>
      </c>
      <c r="M43" s="120">
        <v>144472</v>
      </c>
      <c r="N43" s="121">
        <v>-0.262438865007811</v>
      </c>
    </row>
    <row r="44" spans="2:14" ht="6" customHeight="1" x14ac:dyDescent="0.25"/>
    <row r="45" spans="2:14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9" spans="2:15" x14ac:dyDescent="0.25">
      <c r="M49" s="4"/>
      <c r="N49" s="4"/>
    </row>
    <row r="50" spans="2:15" ht="48.75" customHeight="1" thickBot="1" x14ac:dyDescent="0.3">
      <c r="B50" s="268" t="s">
        <v>282</v>
      </c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1" t="s">
        <v>114</v>
      </c>
    </row>
    <row r="51" spans="2:15" ht="10.5" customHeight="1" thickTop="1" thickBot="1" x14ac:dyDescent="0.3">
      <c r="B51" s="106"/>
      <c r="C51" s="107"/>
      <c r="D51" s="106"/>
      <c r="E51" s="106"/>
      <c r="F51" s="106"/>
      <c r="G51" s="106"/>
      <c r="H51" s="106"/>
      <c r="I51" s="106"/>
      <c r="J51" s="106"/>
      <c r="K51" s="106"/>
      <c r="L51" s="106"/>
      <c r="M51" s="297">
        <f>M$7</f>
        <v>2025</v>
      </c>
      <c r="N51" s="298"/>
      <c r="O51" s="1" t="s">
        <v>115</v>
      </c>
    </row>
    <row r="52" spans="2:15" ht="22.5" thickTop="1" thickBot="1" x14ac:dyDescent="0.3">
      <c r="B52" s="123" t="s">
        <v>96</v>
      </c>
      <c r="C52" s="293" t="s">
        <v>32</v>
      </c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</row>
    <row r="53" spans="2:15" ht="22.5" thickTop="1" thickBot="1" x14ac:dyDescent="0.3">
      <c r="B53" s="109"/>
      <c r="C53" s="295">
        <f>C$7</f>
        <v>2020</v>
      </c>
      <c r="D53" s="296"/>
      <c r="E53" s="295">
        <f>E$7</f>
        <v>2021</v>
      </c>
      <c r="F53" s="296"/>
      <c r="G53" s="295">
        <f>G$7</f>
        <v>2022</v>
      </c>
      <c r="H53" s="296"/>
      <c r="I53" s="295">
        <f>I$7</f>
        <v>2023</v>
      </c>
      <c r="J53" s="296"/>
      <c r="K53" s="295">
        <f>K$7</f>
        <v>2024</v>
      </c>
      <c r="L53" s="296"/>
      <c r="M53" s="117">
        <v>0</v>
      </c>
      <c r="N53" s="118">
        <f t="shared" ref="N53:N54" si="5">IFERROR(M53/K53-1,"-")</f>
        <v>-1</v>
      </c>
    </row>
    <row r="54" spans="2:15" ht="16.5" thickTop="1" thickBot="1" x14ac:dyDescent="0.3">
      <c r="B54" s="85"/>
      <c r="C54" s="113" t="s">
        <v>69</v>
      </c>
      <c r="D54" s="114" t="str">
        <f>CONCATENATE("var ",RIGHT(C53,2),"/",RIGHT(C53-1,2))</f>
        <v>var 20/19</v>
      </c>
      <c r="E54" s="115" t="s">
        <v>69</v>
      </c>
      <c r="F54" s="114" t="str">
        <f>CONCATENATE("var ",RIGHT(E53,2),"/",RIGHT(C53,2))</f>
        <v>var 21/20</v>
      </c>
      <c r="G54" s="115" t="s">
        <v>69</v>
      </c>
      <c r="H54" s="114" t="str">
        <f>CONCATENATE("var ",RIGHT(G53,2),"/",RIGHT(E53,2))</f>
        <v>var 22/21</v>
      </c>
      <c r="I54" s="115" t="s">
        <v>69</v>
      </c>
      <c r="J54" s="114" t="str">
        <f>CONCATENATE("var ",RIGHT(I53,2),"/",RIGHT(G53,2))</f>
        <v>var 23/22</v>
      </c>
      <c r="K54" s="115" t="s">
        <v>69</v>
      </c>
      <c r="L54" s="114" t="str">
        <f>CONCATENATE("var ",RIGHT(K53,2),"/",RIGHT(I53,2))</f>
        <v>var 24/23</v>
      </c>
      <c r="M54" s="117">
        <v>0</v>
      </c>
      <c r="N54" s="118" t="str">
        <f t="shared" si="5"/>
        <v>-</v>
      </c>
    </row>
    <row r="55" spans="2:15" x14ac:dyDescent="0.25">
      <c r="B55" s="116" t="s">
        <v>71</v>
      </c>
      <c r="C55" s="117">
        <f>C9-C31</f>
        <v>2031</v>
      </c>
      <c r="D55" s="118" t="s">
        <v>228</v>
      </c>
      <c r="E55" s="117">
        <f>E9-E31</f>
        <v>514</v>
      </c>
      <c r="F55" s="118">
        <f t="shared" ref="F55:J67" si="6">IFERROR(E55/C55-1,"-")</f>
        <v>-0.74692269817823731</v>
      </c>
      <c r="G55" s="117">
        <f>G9-G31</f>
        <v>17830</v>
      </c>
      <c r="H55" s="118">
        <f t="shared" si="6"/>
        <v>33.688715953307394</v>
      </c>
      <c r="I55" s="117">
        <f>I9-I31</f>
        <v>4478</v>
      </c>
      <c r="J55" s="118">
        <f t="shared" si="6"/>
        <v>-0.74885025238362313</v>
      </c>
      <c r="K55" s="117">
        <f>K9-K31</f>
        <v>20032</v>
      </c>
      <c r="L55" s="118">
        <f t="shared" ref="L55:L67" si="7">IFERROR(K55/I55-1,"-")</f>
        <v>3.4734256364448415</v>
      </c>
      <c r="M55" s="117"/>
      <c r="N55" s="118"/>
    </row>
    <row r="56" spans="2:15" x14ac:dyDescent="0.25">
      <c r="B56" s="116" t="s">
        <v>73</v>
      </c>
      <c r="C56" s="117">
        <f t="shared" ref="C56:E67" si="8">C10-C32</f>
        <v>1397</v>
      </c>
      <c r="D56" s="118" t="s">
        <v>228</v>
      </c>
      <c r="E56" s="117">
        <f t="shared" si="8"/>
        <v>570</v>
      </c>
      <c r="F56" s="118">
        <f t="shared" si="6"/>
        <v>-0.59198282032927696</v>
      </c>
      <c r="G56" s="117">
        <f t="shared" ref="G56:G67" si="9">G10-G32</f>
        <v>3739</v>
      </c>
      <c r="H56" s="118">
        <f t="shared" si="6"/>
        <v>5.5596491228070173</v>
      </c>
      <c r="I56" s="117">
        <f t="shared" ref="I56:I67" si="10">I10-I32</f>
        <v>4875</v>
      </c>
      <c r="J56" s="118">
        <f t="shared" si="6"/>
        <v>0.3038245520192564</v>
      </c>
      <c r="K56" s="117">
        <f t="shared" ref="K56:K67" si="11">K10-K32</f>
        <v>19219</v>
      </c>
      <c r="L56" s="118">
        <f t="shared" si="7"/>
        <v>2.9423589743589744</v>
      </c>
      <c r="M56" s="117"/>
      <c r="N56" s="118"/>
    </row>
    <row r="57" spans="2:15" x14ac:dyDescent="0.25">
      <c r="B57" s="116" t="s">
        <v>75</v>
      </c>
      <c r="C57" s="117">
        <f t="shared" si="8"/>
        <v>748</v>
      </c>
      <c r="D57" s="118" t="s">
        <v>228</v>
      </c>
      <c r="E57" s="117">
        <f t="shared" si="8"/>
        <v>747</v>
      </c>
      <c r="F57" s="118">
        <f t="shared" si="6"/>
        <v>-1.3368983957219305E-3</v>
      </c>
      <c r="G57" s="117">
        <f t="shared" si="9"/>
        <v>4505</v>
      </c>
      <c r="H57" s="118">
        <f t="shared" si="6"/>
        <v>5.0307898259705492</v>
      </c>
      <c r="I57" s="117">
        <f t="shared" si="10"/>
        <v>5041</v>
      </c>
      <c r="J57" s="118">
        <f t="shared" si="6"/>
        <v>0.11897891231964475</v>
      </c>
      <c r="K57" s="117">
        <f t="shared" si="11"/>
        <v>20368</v>
      </c>
      <c r="L57" s="118">
        <f t="shared" si="7"/>
        <v>3.0404681610791506</v>
      </c>
      <c r="M57" s="117"/>
      <c r="N57" s="118"/>
    </row>
    <row r="58" spans="2:15" x14ac:dyDescent="0.25">
      <c r="B58" s="116" t="s">
        <v>77</v>
      </c>
      <c r="C58" s="117">
        <f t="shared" si="8"/>
        <v>0</v>
      </c>
      <c r="D58" s="118" t="s">
        <v>228</v>
      </c>
      <c r="E58" s="117">
        <f t="shared" si="8"/>
        <v>970</v>
      </c>
      <c r="F58" s="118" t="str">
        <f t="shared" si="6"/>
        <v>-</v>
      </c>
      <c r="G58" s="117">
        <f t="shared" si="9"/>
        <v>6157</v>
      </c>
      <c r="H58" s="118">
        <f t="shared" si="6"/>
        <v>5.3474226804123708</v>
      </c>
      <c r="I58" s="117">
        <f t="shared" si="10"/>
        <v>6644</v>
      </c>
      <c r="J58" s="118">
        <f t="shared" si="6"/>
        <v>7.9096962806561644E-2</v>
      </c>
      <c r="K58" s="117">
        <f t="shared" si="11"/>
        <v>16676</v>
      </c>
      <c r="L58" s="118">
        <f t="shared" si="7"/>
        <v>1.5099337748344372</v>
      </c>
      <c r="M58" s="117"/>
      <c r="N58" s="118"/>
    </row>
    <row r="59" spans="2:15" x14ac:dyDescent="0.25">
      <c r="B59" s="116" t="s">
        <v>79</v>
      </c>
      <c r="C59" s="117">
        <f t="shared" si="8"/>
        <v>0</v>
      </c>
      <c r="D59" s="118" t="s">
        <v>228</v>
      </c>
      <c r="E59" s="117">
        <f t="shared" si="8"/>
        <v>555</v>
      </c>
      <c r="F59" s="118" t="str">
        <f t="shared" si="6"/>
        <v>-</v>
      </c>
      <c r="G59" s="117">
        <f t="shared" si="9"/>
        <v>2828</v>
      </c>
      <c r="H59" s="118">
        <f t="shared" si="6"/>
        <v>4.0954954954954959</v>
      </c>
      <c r="I59" s="117">
        <f t="shared" si="10"/>
        <v>3921</v>
      </c>
      <c r="J59" s="118">
        <f t="shared" si="6"/>
        <v>0.38649222065063649</v>
      </c>
      <c r="K59" s="117">
        <f t="shared" si="11"/>
        <v>18342</v>
      </c>
      <c r="L59" s="118">
        <f t="shared" si="7"/>
        <v>3.6778882938026012</v>
      </c>
      <c r="M59" s="117"/>
      <c r="N59" s="118"/>
    </row>
    <row r="60" spans="2:15" x14ac:dyDescent="0.25">
      <c r="B60" s="116" t="s">
        <v>81</v>
      </c>
      <c r="C60" s="117">
        <f t="shared" si="8"/>
        <v>0</v>
      </c>
      <c r="D60" s="118" t="s">
        <v>228</v>
      </c>
      <c r="E60" s="117">
        <f t="shared" si="8"/>
        <v>518</v>
      </c>
      <c r="F60" s="118" t="str">
        <f t="shared" si="6"/>
        <v>-</v>
      </c>
      <c r="G60" s="117">
        <f t="shared" si="9"/>
        <v>2410</v>
      </c>
      <c r="H60" s="118">
        <f t="shared" si="6"/>
        <v>3.6525096525096528</v>
      </c>
      <c r="I60" s="117">
        <f t="shared" si="10"/>
        <v>3186</v>
      </c>
      <c r="J60" s="118">
        <f t="shared" si="6"/>
        <v>0.32199170124481324</v>
      </c>
      <c r="K60" s="117">
        <f t="shared" si="11"/>
        <v>17715</v>
      </c>
      <c r="L60" s="118">
        <f t="shared" si="7"/>
        <v>4.5602636534839922</v>
      </c>
      <c r="M60" s="117"/>
      <c r="N60" s="118"/>
    </row>
    <row r="61" spans="2:15" x14ac:dyDescent="0.25">
      <c r="B61" s="116" t="s">
        <v>83</v>
      </c>
      <c r="C61" s="117">
        <f t="shared" si="8"/>
        <v>0</v>
      </c>
      <c r="D61" s="118" t="s">
        <v>228</v>
      </c>
      <c r="E61" s="117">
        <f t="shared" si="8"/>
        <v>932</v>
      </c>
      <c r="F61" s="118" t="str">
        <f t="shared" si="6"/>
        <v>-</v>
      </c>
      <c r="G61" s="117">
        <f t="shared" si="9"/>
        <v>5859</v>
      </c>
      <c r="H61" s="118">
        <f t="shared" si="6"/>
        <v>5.2864806866952794</v>
      </c>
      <c r="I61" s="117">
        <f t="shared" si="10"/>
        <v>5758</v>
      </c>
      <c r="J61" s="118">
        <f t="shared" si="6"/>
        <v>-1.7238436593275286E-2</v>
      </c>
      <c r="K61" s="117">
        <f t="shared" si="11"/>
        <v>19870</v>
      </c>
      <c r="L61" s="118">
        <f t="shared" si="7"/>
        <v>2.4508509899270581</v>
      </c>
      <c r="M61" s="117"/>
      <c r="N61" s="118"/>
    </row>
    <row r="62" spans="2:15" x14ac:dyDescent="0.25">
      <c r="B62" s="116" t="s">
        <v>85</v>
      </c>
      <c r="C62" s="117">
        <f t="shared" si="8"/>
        <v>235</v>
      </c>
      <c r="D62" s="118" t="s">
        <v>228</v>
      </c>
      <c r="E62" s="117">
        <f t="shared" si="8"/>
        <v>1010</v>
      </c>
      <c r="F62" s="118">
        <f t="shared" si="6"/>
        <v>3.2978723404255321</v>
      </c>
      <c r="G62" s="117">
        <f t="shared" si="9"/>
        <v>6628</v>
      </c>
      <c r="H62" s="118">
        <f t="shared" si="6"/>
        <v>5.562376237623762</v>
      </c>
      <c r="I62" s="117">
        <f t="shared" si="10"/>
        <v>7271</v>
      </c>
      <c r="J62" s="118">
        <f t="shared" si="6"/>
        <v>9.70126735063368E-2</v>
      </c>
      <c r="K62" s="117">
        <f t="shared" si="11"/>
        <v>19100</v>
      </c>
      <c r="L62" s="118">
        <f t="shared" si="7"/>
        <v>1.626873882547105</v>
      </c>
      <c r="M62" s="117"/>
      <c r="N62" s="118"/>
    </row>
    <row r="63" spans="2:15" x14ac:dyDescent="0.25">
      <c r="B63" s="116" t="s">
        <v>87</v>
      </c>
      <c r="C63" s="117">
        <f t="shared" si="8"/>
        <v>141</v>
      </c>
      <c r="D63" s="118" t="s">
        <v>228</v>
      </c>
      <c r="E63" s="117">
        <f t="shared" si="8"/>
        <v>7379</v>
      </c>
      <c r="F63" s="118">
        <f t="shared" si="6"/>
        <v>51.333333333333336</v>
      </c>
      <c r="G63" s="117">
        <f t="shared" si="9"/>
        <v>2683</v>
      </c>
      <c r="H63" s="118">
        <f t="shared" si="6"/>
        <v>-0.63640059628675971</v>
      </c>
      <c r="I63" s="117">
        <f t="shared" si="10"/>
        <v>3326</v>
      </c>
      <c r="J63" s="118">
        <f t="shared" si="6"/>
        <v>0.23965710026090203</v>
      </c>
      <c r="K63" s="117">
        <f t="shared" si="11"/>
        <v>18277</v>
      </c>
      <c r="L63" s="118">
        <f t="shared" si="7"/>
        <v>4.4951894167167765</v>
      </c>
      <c r="M63" s="117"/>
      <c r="N63" s="118"/>
    </row>
    <row r="64" spans="2:15" x14ac:dyDescent="0.25">
      <c r="B64" s="116" t="s">
        <v>89</v>
      </c>
      <c r="C64" s="117">
        <f t="shared" si="8"/>
        <v>194</v>
      </c>
      <c r="D64" s="118" t="s">
        <v>228</v>
      </c>
      <c r="E64" s="117">
        <f t="shared" si="8"/>
        <v>14279</v>
      </c>
      <c r="F64" s="118">
        <f t="shared" si="6"/>
        <v>72.603092783505161</v>
      </c>
      <c r="G64" s="117">
        <f t="shared" si="9"/>
        <v>5722</v>
      </c>
      <c r="H64" s="118">
        <f t="shared" si="6"/>
        <v>-0.59927165767910917</v>
      </c>
      <c r="I64" s="117">
        <f t="shared" si="10"/>
        <v>5464</v>
      </c>
      <c r="J64" s="118">
        <f t="shared" si="6"/>
        <v>-4.5089129674938833E-2</v>
      </c>
      <c r="K64" s="117">
        <f t="shared" si="11"/>
        <v>18646</v>
      </c>
      <c r="L64" s="118">
        <f t="shared" si="7"/>
        <v>2.4125183016105418</v>
      </c>
      <c r="M64" s="117"/>
      <c r="N64" s="118"/>
    </row>
    <row r="65" spans="2:14" ht="15.75" x14ac:dyDescent="0.25">
      <c r="B65" s="116" t="s">
        <v>91</v>
      </c>
      <c r="C65" s="117">
        <f t="shared" si="8"/>
        <v>556</v>
      </c>
      <c r="D65" s="118" t="s">
        <v>228</v>
      </c>
      <c r="E65" s="117">
        <f t="shared" si="8"/>
        <v>16665</v>
      </c>
      <c r="F65" s="118">
        <f t="shared" si="6"/>
        <v>28.973021582733814</v>
      </c>
      <c r="G65" s="117">
        <f t="shared" si="9"/>
        <v>4323</v>
      </c>
      <c r="H65" s="118">
        <f t="shared" si="6"/>
        <v>-0.74059405940594059</v>
      </c>
      <c r="I65" s="117">
        <f t="shared" si="10"/>
        <v>4726</v>
      </c>
      <c r="J65" s="118">
        <f t="shared" si="6"/>
        <v>9.3222299329169589E-2</v>
      </c>
      <c r="K65" s="117">
        <f t="shared" si="11"/>
        <v>18503</v>
      </c>
      <c r="L65" s="118">
        <f t="shared" si="7"/>
        <v>2.9151502327549723</v>
      </c>
      <c r="M65" s="120">
        <v>0</v>
      </c>
      <c r="N65" s="121" t="s">
        <v>228</v>
      </c>
    </row>
    <row r="66" spans="2:14" x14ac:dyDescent="0.25">
      <c r="B66" s="116" t="s">
        <v>93</v>
      </c>
      <c r="C66" s="117">
        <f t="shared" si="8"/>
        <v>581</v>
      </c>
      <c r="D66" s="118" t="s">
        <v>228</v>
      </c>
      <c r="E66" s="117">
        <f t="shared" si="8"/>
        <v>13982</v>
      </c>
      <c r="F66" s="118">
        <f t="shared" si="6"/>
        <v>23.065404475043028</v>
      </c>
      <c r="G66" s="117">
        <f t="shared" si="9"/>
        <v>5002</v>
      </c>
      <c r="H66" s="118">
        <f t="shared" si="6"/>
        <v>-0.64225432699184659</v>
      </c>
      <c r="I66" s="117">
        <f t="shared" si="10"/>
        <v>5611</v>
      </c>
      <c r="J66" s="118">
        <f t="shared" si="6"/>
        <v>0.12175129948020791</v>
      </c>
      <c r="K66" s="117">
        <f t="shared" si="11"/>
        <v>17861</v>
      </c>
      <c r="L66" s="118">
        <f t="shared" si="7"/>
        <v>2.1832115487435395</v>
      </c>
    </row>
    <row r="67" spans="2:14" ht="15.75" x14ac:dyDescent="0.25">
      <c r="B67" s="119" t="s">
        <v>30</v>
      </c>
      <c r="C67" s="120">
        <f t="shared" si="8"/>
        <v>6950</v>
      </c>
      <c r="D67" s="121" t="s">
        <v>228</v>
      </c>
      <c r="E67" s="120">
        <f t="shared" si="8"/>
        <v>58121</v>
      </c>
      <c r="F67" s="121">
        <f t="shared" si="6"/>
        <v>7.3627338129496405</v>
      </c>
      <c r="G67" s="120">
        <f t="shared" si="9"/>
        <v>67686</v>
      </c>
      <c r="H67" s="121">
        <f t="shared" si="6"/>
        <v>0.16457046506426254</v>
      </c>
      <c r="I67" s="120">
        <f t="shared" si="10"/>
        <v>60301</v>
      </c>
      <c r="J67" s="121">
        <f t="shared" si="6"/>
        <v>-0.10910675767514699</v>
      </c>
      <c r="K67" s="120">
        <f t="shared" si="11"/>
        <v>224609</v>
      </c>
      <c r="L67" s="121">
        <f t="shared" si="7"/>
        <v>2.7247972670436642</v>
      </c>
      <c r="M67" s="105"/>
      <c r="N67" s="105"/>
    </row>
    <row r="68" spans="2:14" ht="6" customHeight="1" x14ac:dyDescent="0.25"/>
    <row r="69" spans="2:14" x14ac:dyDescent="0.25">
      <c r="B69" s="105" t="s">
        <v>55</v>
      </c>
      <c r="C69" s="105"/>
      <c r="D69" s="105"/>
      <c r="E69" s="105"/>
      <c r="F69" s="105"/>
      <c r="G69" s="105"/>
      <c r="H69" s="105"/>
      <c r="I69" s="105"/>
      <c r="J69" s="105"/>
      <c r="K69" s="105"/>
      <c r="L69" s="105"/>
    </row>
    <row r="71" spans="2:14" x14ac:dyDescent="0.25">
      <c r="C71" s="122"/>
      <c r="M71" s="4"/>
      <c r="N71" s="4"/>
    </row>
    <row r="72" spans="2:14" ht="15.75" thickBot="1" x14ac:dyDescent="0.3"/>
    <row r="73" spans="2:14" ht="16.5" thickTop="1" thickBot="1" x14ac:dyDescent="0.3">
      <c r="M73" s="297">
        <f>M$7</f>
        <v>2025</v>
      </c>
      <c r="N73" s="298"/>
    </row>
    <row r="74" spans="2:14" ht="16.5" thickTop="1" thickBot="1" x14ac:dyDescent="0.3">
      <c r="M74" s="115" t="s">
        <v>69</v>
      </c>
      <c r="N74" s="114" t="str">
        <f>CONCATENATE("var ",RIGHT(M73,2),"/",RIGHT(K73,2))</f>
        <v>var 25/</v>
      </c>
    </row>
    <row r="75" spans="2:14" x14ac:dyDescent="0.25">
      <c r="M75" s="117">
        <v>0</v>
      </c>
      <c r="N75" s="118" t="str">
        <f t="shared" ref="N75:N76" si="12">IFERROR(M75/K75-1,"-")</f>
        <v>-</v>
      </c>
    </row>
    <row r="76" spans="2:14" x14ac:dyDescent="0.25">
      <c r="M76" s="117">
        <v>0</v>
      </c>
      <c r="N76" s="118" t="str">
        <f t="shared" si="12"/>
        <v>-</v>
      </c>
    </row>
    <row r="77" spans="2:14" x14ac:dyDescent="0.25">
      <c r="M77" s="117"/>
      <c r="N77" s="118"/>
    </row>
    <row r="78" spans="2:14" x14ac:dyDescent="0.25">
      <c r="M78" s="117"/>
      <c r="N78" s="118"/>
    </row>
    <row r="79" spans="2:14" x14ac:dyDescent="0.25">
      <c r="M79" s="117"/>
      <c r="N79" s="118"/>
    </row>
    <row r="80" spans="2:14" x14ac:dyDescent="0.25">
      <c r="M80" s="117"/>
      <c r="N80" s="118"/>
    </row>
    <row r="81" spans="13:14" x14ac:dyDescent="0.25">
      <c r="M81" s="117"/>
      <c r="N81" s="118"/>
    </row>
    <row r="82" spans="13:14" x14ac:dyDescent="0.25">
      <c r="M82" s="117"/>
      <c r="N82" s="118"/>
    </row>
    <row r="83" spans="13:14" x14ac:dyDescent="0.25">
      <c r="M83" s="117"/>
      <c r="N83" s="118"/>
    </row>
    <row r="84" spans="13:14" x14ac:dyDescent="0.25">
      <c r="M84" s="117"/>
      <c r="N84" s="118"/>
    </row>
    <row r="85" spans="13:14" x14ac:dyDescent="0.25">
      <c r="M85" s="117"/>
      <c r="N85" s="118"/>
    </row>
    <row r="86" spans="13:14" x14ac:dyDescent="0.25">
      <c r="M86" s="117"/>
      <c r="N86" s="118"/>
    </row>
    <row r="87" spans="13:14" ht="15.75" x14ac:dyDescent="0.25">
      <c r="M87" s="120">
        <v>0</v>
      </c>
      <c r="N87" s="121" t="s">
        <v>228</v>
      </c>
    </row>
    <row r="89" spans="13:14" x14ac:dyDescent="0.25">
      <c r="M89" s="105"/>
      <c r="N89" s="105"/>
    </row>
    <row r="93" spans="13:14" x14ac:dyDescent="0.25">
      <c r="M93" s="4"/>
      <c r="N93" s="4"/>
    </row>
    <row r="94" spans="13:14" ht="15.75" thickBot="1" x14ac:dyDescent="0.3"/>
    <row r="95" spans="13:14" ht="16.5" thickTop="1" thickBot="1" x14ac:dyDescent="0.3">
      <c r="M95" s="297">
        <f>M$7</f>
        <v>2025</v>
      </c>
      <c r="N95" s="298"/>
    </row>
    <row r="96" spans="13:14" ht="16.5" thickTop="1" thickBot="1" x14ac:dyDescent="0.3">
      <c r="M96" s="115" t="s">
        <v>69</v>
      </c>
      <c r="N96" s="114" t="str">
        <f>CONCATENATE("var ",RIGHT(M95,2),"/",RIGHT(K95,2))</f>
        <v>var 25/</v>
      </c>
    </row>
    <row r="97" spans="13:14" x14ac:dyDescent="0.25">
      <c r="M97" s="117" t="s">
        <v>228</v>
      </c>
      <c r="N97" s="118" t="str">
        <f t="shared" ref="N97:N98" si="13">IFERROR(M97/K97-1,"-")</f>
        <v>-</v>
      </c>
    </row>
    <row r="98" spans="13:14" x14ac:dyDescent="0.25">
      <c r="M98" s="117" t="s">
        <v>228</v>
      </c>
      <c r="N98" s="118" t="str">
        <f t="shared" si="13"/>
        <v>-</v>
      </c>
    </row>
    <row r="99" spans="13:14" x14ac:dyDescent="0.25">
      <c r="M99" s="117"/>
      <c r="N99" s="118"/>
    </row>
    <row r="100" spans="13:14" x14ac:dyDescent="0.25">
      <c r="M100" s="117"/>
      <c r="N100" s="118"/>
    </row>
    <row r="101" spans="13:14" x14ac:dyDescent="0.25">
      <c r="M101" s="117"/>
      <c r="N101" s="118"/>
    </row>
    <row r="102" spans="13:14" x14ac:dyDescent="0.25">
      <c r="M102" s="117"/>
      <c r="N102" s="118"/>
    </row>
    <row r="103" spans="13:14" x14ac:dyDescent="0.25">
      <c r="M103" s="117"/>
      <c r="N103" s="118"/>
    </row>
    <row r="104" spans="13:14" x14ac:dyDescent="0.25">
      <c r="M104" s="117"/>
      <c r="N104" s="118"/>
    </row>
    <row r="105" spans="13:14" x14ac:dyDescent="0.25">
      <c r="M105" s="117"/>
      <c r="N105" s="118"/>
    </row>
    <row r="106" spans="13:14" x14ac:dyDescent="0.25">
      <c r="M106" s="117"/>
      <c r="N106" s="118"/>
    </row>
    <row r="107" spans="13:14" x14ac:dyDescent="0.25">
      <c r="M107" s="117"/>
      <c r="N107" s="118"/>
    </row>
    <row r="108" spans="13:14" x14ac:dyDescent="0.25">
      <c r="M108" s="117"/>
      <c r="N108" s="118"/>
    </row>
    <row r="109" spans="13:14" ht="15.75" x14ac:dyDescent="0.25">
      <c r="M109" s="120" t="s">
        <v>228</v>
      </c>
      <c r="N109" s="121" t="s">
        <v>228</v>
      </c>
    </row>
    <row r="111" spans="13:14" x14ac:dyDescent="0.25">
      <c r="M111" s="105"/>
      <c r="N111" s="105"/>
    </row>
  </sheetData>
  <mergeCells count="2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M73:N73"/>
    <mergeCell ref="M95:N95"/>
    <mergeCell ref="B50:N50"/>
    <mergeCell ref="C52:N52"/>
    <mergeCell ref="C53:D53"/>
    <mergeCell ref="E53:F53"/>
    <mergeCell ref="G53:H53"/>
    <mergeCell ref="I53:J53"/>
    <mergeCell ref="K53:L53"/>
    <mergeCell ref="M51:N51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3E261-8421-4C61-A918-6C44C03B8C17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</row>
    <row r="5" spans="1:12" ht="6" customHeight="1" x14ac:dyDescent="0.25"/>
    <row r="6" spans="1:12" s="145" customFormat="1" ht="72" customHeight="1" x14ac:dyDescent="0.25">
      <c r="B6" s="146"/>
      <c r="C6" s="171" t="s">
        <v>256</v>
      </c>
      <c r="D6" s="171" t="s">
        <v>223</v>
      </c>
      <c r="E6" s="171" t="s">
        <v>224</v>
      </c>
      <c r="F6" s="171" t="s">
        <v>225</v>
      </c>
      <c r="G6" s="171" t="s">
        <v>226</v>
      </c>
      <c r="H6" s="171" t="s">
        <v>227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2872711</v>
      </c>
      <c r="D8" s="175">
        <v>253867</v>
      </c>
      <c r="E8" s="175">
        <v>2235961</v>
      </c>
      <c r="F8" s="175">
        <v>2799277</v>
      </c>
      <c r="G8" s="175">
        <v>2998647</v>
      </c>
      <c r="H8" s="175">
        <v>2875189</v>
      </c>
      <c r="I8" s="176">
        <f>IFERROR(H8/G8-1,"-")</f>
        <v>-4.1171234893603637E-2</v>
      </c>
      <c r="J8" s="175">
        <f>H8-G8</f>
        <v>-123458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249726</v>
      </c>
      <c r="D9" s="159">
        <v>64986</v>
      </c>
      <c r="E9" s="159">
        <v>210499</v>
      </c>
      <c r="F9" s="159">
        <v>227134</v>
      </c>
      <c r="G9" s="159">
        <v>226481</v>
      </c>
      <c r="H9" s="159">
        <v>205751</v>
      </c>
      <c r="I9" s="160">
        <f>IFERROR(H9/G9-1,"-")</f>
        <v>-9.1530856893072721E-2</v>
      </c>
      <c r="J9" s="159">
        <f t="shared" ref="J9:J19" si="0">H9-G9</f>
        <v>-20730</v>
      </c>
      <c r="K9" s="160">
        <f>H9/H$8</f>
        <v>7.1560860868624634E-2</v>
      </c>
      <c r="L9" s="79"/>
    </row>
    <row r="10" spans="1:12" x14ac:dyDescent="0.25">
      <c r="A10" s="161" t="s">
        <v>103</v>
      </c>
      <c r="B10" s="162" t="s">
        <v>103</v>
      </c>
      <c r="C10" s="163">
        <v>66613</v>
      </c>
      <c r="D10" s="163">
        <v>41356</v>
      </c>
      <c r="E10" s="163">
        <v>62522</v>
      </c>
      <c r="F10" s="163">
        <v>66694</v>
      </c>
      <c r="G10" s="163">
        <v>70606</v>
      </c>
      <c r="H10" s="163">
        <v>55340</v>
      </c>
      <c r="I10" s="164">
        <f>IFERROR(H10/G10-1,"-")</f>
        <v>-0.21621391949692659</v>
      </c>
      <c r="J10" s="163">
        <f t="shared" si="0"/>
        <v>-15266</v>
      </c>
      <c r="K10" s="164">
        <f>H10/H$8</f>
        <v>1.9247430342840072E-2</v>
      </c>
      <c r="L10" s="79"/>
    </row>
    <row r="11" spans="1:12" x14ac:dyDescent="0.25">
      <c r="A11" s="161" t="s">
        <v>100</v>
      </c>
      <c r="B11" s="162" t="s">
        <v>100</v>
      </c>
      <c r="C11" s="163">
        <v>183113</v>
      </c>
      <c r="D11" s="163">
        <v>23630</v>
      </c>
      <c r="E11" s="163">
        <v>147977</v>
      </c>
      <c r="F11" s="163">
        <v>160440</v>
      </c>
      <c r="G11" s="163">
        <v>155875</v>
      </c>
      <c r="H11" s="163">
        <v>150411</v>
      </c>
      <c r="I11" s="164">
        <f>IFERROR(H11/G11-1,"-")</f>
        <v>-3.505372894947878E-2</v>
      </c>
      <c r="J11" s="163">
        <f t="shared" si="0"/>
        <v>-5464</v>
      </c>
      <c r="K11" s="164">
        <f>H11/H$8</f>
        <v>5.2313430525784563E-2</v>
      </c>
      <c r="L11" s="79"/>
    </row>
    <row r="12" spans="1:12" x14ac:dyDescent="0.25">
      <c r="A12" s="1"/>
      <c r="B12" s="158" t="s">
        <v>107</v>
      </c>
      <c r="C12" s="159">
        <v>2622985</v>
      </c>
      <c r="D12" s="159">
        <v>188881</v>
      </c>
      <c r="E12" s="159">
        <v>2025462</v>
      </c>
      <c r="F12" s="159">
        <v>2572143</v>
      </c>
      <c r="G12" s="159">
        <v>2772166</v>
      </c>
      <c r="H12" s="159">
        <v>2669438</v>
      </c>
      <c r="I12" s="160">
        <f>IFERROR(H12/G12-1,"-")</f>
        <v>-3.7056943920385721E-2</v>
      </c>
      <c r="J12" s="159">
        <f t="shared" si="0"/>
        <v>-102728</v>
      </c>
      <c r="K12" s="160">
        <f>H12/H$8</f>
        <v>0.92843913913137532</v>
      </c>
      <c r="L12" s="79"/>
    </row>
    <row r="13" spans="1:12" s="56" customFormat="1" x14ac:dyDescent="0.25">
      <c r="A13" s="161"/>
      <c r="B13" s="162" t="s">
        <v>110</v>
      </c>
      <c r="C13" s="163">
        <v>1045275</v>
      </c>
      <c r="D13" s="163">
        <v>10447</v>
      </c>
      <c r="E13" s="163">
        <v>809079</v>
      </c>
      <c r="F13" s="163">
        <v>976969</v>
      </c>
      <c r="G13" s="163">
        <v>1038034</v>
      </c>
      <c r="H13" s="163">
        <v>1024686</v>
      </c>
      <c r="I13" s="164">
        <f t="shared" ref="I13:I20" si="1">IFERROR(H13/G13-1,"-")</f>
        <v>-1.2858923696140945E-2</v>
      </c>
      <c r="J13" s="163">
        <f t="shared" si="0"/>
        <v>-13348</v>
      </c>
      <c r="K13" s="164">
        <f t="shared" ref="K13:K20" si="2">H13/H$8</f>
        <v>0.35638909303005822</v>
      </c>
      <c r="L13" s="165"/>
    </row>
    <row r="14" spans="1:12" s="56" customFormat="1" x14ac:dyDescent="0.25">
      <c r="A14" s="161"/>
      <c r="B14" s="162" t="s">
        <v>113</v>
      </c>
      <c r="C14" s="163">
        <v>376084</v>
      </c>
      <c r="D14" s="163">
        <v>32115</v>
      </c>
      <c r="E14" s="163">
        <v>234944</v>
      </c>
      <c r="F14" s="163">
        <v>338200</v>
      </c>
      <c r="G14" s="163">
        <v>374927</v>
      </c>
      <c r="H14" s="163">
        <v>339941</v>
      </c>
      <c r="I14" s="164">
        <f t="shared" si="1"/>
        <v>-9.331416515748403E-2</v>
      </c>
      <c r="J14" s="163">
        <f t="shared" si="0"/>
        <v>-34986</v>
      </c>
      <c r="K14" s="164">
        <f t="shared" si="2"/>
        <v>0.11823257531939639</v>
      </c>
      <c r="L14" s="165"/>
    </row>
    <row r="15" spans="1:12" x14ac:dyDescent="0.25">
      <c r="A15" s="161"/>
      <c r="B15" s="162" t="s">
        <v>116</v>
      </c>
      <c r="C15" s="163">
        <v>114355</v>
      </c>
      <c r="D15" s="163">
        <v>42634</v>
      </c>
      <c r="E15" s="163">
        <v>114316</v>
      </c>
      <c r="F15" s="163">
        <v>145020</v>
      </c>
      <c r="G15" s="163">
        <v>150334</v>
      </c>
      <c r="H15" s="163">
        <v>144402</v>
      </c>
      <c r="I15" s="164">
        <f t="shared" si="1"/>
        <v>-3.9458805060731406E-2</v>
      </c>
      <c r="J15" s="163">
        <f t="shared" si="0"/>
        <v>-5932</v>
      </c>
      <c r="K15" s="164">
        <f t="shared" si="2"/>
        <v>5.0223480960729885E-2</v>
      </c>
      <c r="L15" s="79"/>
    </row>
    <row r="16" spans="1:12" x14ac:dyDescent="0.25">
      <c r="A16" s="161"/>
      <c r="B16" s="162" t="s">
        <v>123</v>
      </c>
      <c r="C16" s="163">
        <v>89313</v>
      </c>
      <c r="D16" s="163">
        <v>3231</v>
      </c>
      <c r="E16" s="163">
        <v>93483</v>
      </c>
      <c r="F16" s="163">
        <v>94411</v>
      </c>
      <c r="G16" s="163">
        <v>116896</v>
      </c>
      <c r="H16" s="163">
        <v>112813</v>
      </c>
      <c r="I16" s="164">
        <f t="shared" si="1"/>
        <v>-3.4928483438269931E-2</v>
      </c>
      <c r="J16" s="163">
        <f t="shared" si="0"/>
        <v>-4083</v>
      </c>
      <c r="K16" s="164">
        <f t="shared" si="2"/>
        <v>3.9236724959646134E-2</v>
      </c>
      <c r="L16" s="79"/>
    </row>
    <row r="17" spans="1:12" x14ac:dyDescent="0.25">
      <c r="A17" s="161"/>
      <c r="B17" s="162" t="s">
        <v>119</v>
      </c>
      <c r="C17" s="163">
        <v>98953</v>
      </c>
      <c r="D17" s="163">
        <v>5298</v>
      </c>
      <c r="E17" s="163">
        <v>91920</v>
      </c>
      <c r="F17" s="163">
        <v>100713</v>
      </c>
      <c r="G17" s="163">
        <v>103571</v>
      </c>
      <c r="H17" s="163">
        <v>92265</v>
      </c>
      <c r="I17" s="164">
        <f t="shared" si="1"/>
        <v>-0.10916183101447319</v>
      </c>
      <c r="J17" s="163">
        <f t="shared" si="0"/>
        <v>-11306</v>
      </c>
      <c r="K17" s="164">
        <f t="shared" si="2"/>
        <v>3.2090064340118164E-2</v>
      </c>
      <c r="L17" s="79"/>
    </row>
    <row r="18" spans="1:12" x14ac:dyDescent="0.25">
      <c r="A18" s="161"/>
      <c r="B18" s="162" t="s">
        <v>128</v>
      </c>
      <c r="C18" s="163">
        <v>98434</v>
      </c>
      <c r="D18" s="163">
        <v>617</v>
      </c>
      <c r="E18" s="163">
        <v>69529</v>
      </c>
      <c r="F18" s="163">
        <v>99234</v>
      </c>
      <c r="G18" s="163">
        <v>90994</v>
      </c>
      <c r="H18" s="163">
        <v>80007</v>
      </c>
      <c r="I18" s="164">
        <f t="shared" si="1"/>
        <v>-0.12074422489394909</v>
      </c>
      <c r="J18" s="163">
        <f t="shared" si="0"/>
        <v>-10987</v>
      </c>
      <c r="K18" s="164">
        <f t="shared" si="2"/>
        <v>2.7826692436566779E-2</v>
      </c>
      <c r="L18" s="79"/>
    </row>
    <row r="19" spans="1:12" x14ac:dyDescent="0.25">
      <c r="A19" s="161" t="s">
        <v>144</v>
      </c>
      <c r="B19" s="162" t="s">
        <v>131</v>
      </c>
      <c r="C19" s="163">
        <v>136059</v>
      </c>
      <c r="D19" s="163">
        <v>4068</v>
      </c>
      <c r="E19" s="163">
        <v>43013</v>
      </c>
      <c r="F19" s="163">
        <v>76936</v>
      </c>
      <c r="G19" s="163">
        <v>90039</v>
      </c>
      <c r="H19" s="163">
        <v>72835</v>
      </c>
      <c r="I19" s="164">
        <f t="shared" si="1"/>
        <v>-0.19107275736069929</v>
      </c>
      <c r="J19" s="163">
        <f t="shared" si="0"/>
        <v>-17204</v>
      </c>
      <c r="K19" s="164">
        <f t="shared" si="2"/>
        <v>2.5332247723540958E-2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664512</v>
      </c>
      <c r="D20" s="168">
        <f t="shared" ref="D20:H20" si="4">D12-SUM(D13:D19)</f>
        <v>90471</v>
      </c>
      <c r="E20" s="168">
        <f t="shared" si="4"/>
        <v>569178</v>
      </c>
      <c r="F20" s="168">
        <f t="shared" si="4"/>
        <v>740660</v>
      </c>
      <c r="G20" s="168">
        <f t="shared" si="4"/>
        <v>807371</v>
      </c>
      <c r="H20" s="168">
        <f t="shared" si="4"/>
        <v>802489</v>
      </c>
      <c r="I20" s="169">
        <f t="shared" si="1"/>
        <v>-6.0467864216079414E-3</v>
      </c>
      <c r="J20" s="168">
        <f>H20-G20</f>
        <v>-4882</v>
      </c>
      <c r="K20" s="169">
        <f t="shared" si="2"/>
        <v>0.27910826036131886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1115694</v>
      </c>
      <c r="D22" s="175">
        <v>103727</v>
      </c>
      <c r="E22" s="175">
        <v>912484</v>
      </c>
      <c r="F22" s="175">
        <v>1077344</v>
      </c>
      <c r="G22" s="175">
        <v>1114324</v>
      </c>
      <c r="H22" s="175">
        <v>1060335</v>
      </c>
      <c r="I22" s="176">
        <f>IFERROR(H22/G22-1,"-")</f>
        <v>-4.8450001974291168E-2</v>
      </c>
      <c r="J22" s="175">
        <f>H22-G22</f>
        <v>-53989</v>
      </c>
      <c r="K22" s="176">
        <f>H22/H$8</f>
        <v>0.36878793011520289</v>
      </c>
      <c r="L22" s="79"/>
    </row>
    <row r="23" spans="1:12" x14ac:dyDescent="0.25">
      <c r="A23" s="161" t="s">
        <v>96</v>
      </c>
      <c r="B23" s="158" t="s">
        <v>97</v>
      </c>
      <c r="C23" s="159">
        <v>34168</v>
      </c>
      <c r="D23" s="159">
        <v>21953</v>
      </c>
      <c r="E23" s="159">
        <v>38037</v>
      </c>
      <c r="F23" s="159">
        <v>32612</v>
      </c>
      <c r="G23" s="159">
        <v>40708</v>
      </c>
      <c r="H23" s="159">
        <v>24123</v>
      </c>
      <c r="I23" s="160">
        <f>IFERROR(H23/G23-1,"-")</f>
        <v>-0.40741377616193375</v>
      </c>
      <c r="J23" s="159">
        <f t="shared" ref="J23:J33" si="5">H23-G23</f>
        <v>-16585</v>
      </c>
      <c r="K23" s="160">
        <f>H23/H$8</f>
        <v>8.3900571405914528E-3</v>
      </c>
      <c r="L23" s="79"/>
    </row>
    <row r="24" spans="1:12" x14ac:dyDescent="0.25">
      <c r="A24" s="161" t="s">
        <v>103</v>
      </c>
      <c r="B24" s="162" t="s">
        <v>103</v>
      </c>
      <c r="C24" s="163">
        <v>13987</v>
      </c>
      <c r="D24" s="163">
        <v>12054</v>
      </c>
      <c r="E24" s="163">
        <v>11828</v>
      </c>
      <c r="F24" s="163">
        <v>10511</v>
      </c>
      <c r="G24" s="163">
        <v>15960</v>
      </c>
      <c r="H24" s="163">
        <v>6312</v>
      </c>
      <c r="I24" s="164">
        <f>IFERROR(H24/G24-1,"-")</f>
        <v>-0.60451127819548867</v>
      </c>
      <c r="J24" s="163">
        <f t="shared" si="5"/>
        <v>-9648</v>
      </c>
      <c r="K24" s="164">
        <f>H24/H$8</f>
        <v>2.1953339415252352E-3</v>
      </c>
      <c r="L24" s="79"/>
    </row>
    <row r="25" spans="1:12" x14ac:dyDescent="0.25">
      <c r="A25" s="161" t="s">
        <v>100</v>
      </c>
      <c r="B25" s="162" t="s">
        <v>100</v>
      </c>
      <c r="C25" s="163">
        <v>20181</v>
      </c>
      <c r="D25" s="163">
        <v>9899</v>
      </c>
      <c r="E25" s="163">
        <v>26209</v>
      </c>
      <c r="F25" s="163">
        <v>22101</v>
      </c>
      <c r="G25" s="163">
        <v>24748</v>
      </c>
      <c r="H25" s="163">
        <v>17811</v>
      </c>
      <c r="I25" s="164">
        <f>IFERROR(H25/G25-1,"-")</f>
        <v>-0.28030547923064486</v>
      </c>
      <c r="J25" s="163">
        <f t="shared" si="5"/>
        <v>-6937</v>
      </c>
      <c r="K25" s="164">
        <f>H25/H$8</f>
        <v>6.1947231990662176E-3</v>
      </c>
      <c r="L25" s="79"/>
    </row>
    <row r="26" spans="1:12" x14ac:dyDescent="0.25">
      <c r="A26" s="161"/>
      <c r="B26" s="158" t="s">
        <v>107</v>
      </c>
      <c r="C26" s="159">
        <v>1081526</v>
      </c>
      <c r="D26" s="159">
        <v>81774</v>
      </c>
      <c r="E26" s="159">
        <v>874447</v>
      </c>
      <c r="F26" s="159">
        <v>1044732</v>
      </c>
      <c r="G26" s="159">
        <v>1073616</v>
      </c>
      <c r="H26" s="159">
        <v>1036212</v>
      </c>
      <c r="I26" s="160">
        <f>IFERROR(H26/G26-1,"-")</f>
        <v>-3.4839272141994893E-2</v>
      </c>
      <c r="J26" s="159">
        <f t="shared" si="5"/>
        <v>-37404</v>
      </c>
      <c r="K26" s="160">
        <f>H26/H$8</f>
        <v>0.3603978729746114</v>
      </c>
      <c r="L26" s="79"/>
    </row>
    <row r="27" spans="1:12" s="56" customFormat="1" x14ac:dyDescent="0.25">
      <c r="A27" s="161"/>
      <c r="B27" s="162" t="s">
        <v>110</v>
      </c>
      <c r="C27" s="163">
        <v>473805</v>
      </c>
      <c r="D27" s="163">
        <v>3986</v>
      </c>
      <c r="E27" s="163">
        <v>387845</v>
      </c>
      <c r="F27" s="163">
        <v>455329</v>
      </c>
      <c r="G27" s="163">
        <v>462410</v>
      </c>
      <c r="H27" s="163">
        <v>460209</v>
      </c>
      <c r="I27" s="164">
        <f t="shared" ref="I27:I34" si="6">IFERROR(H27/G27-1,"-")</f>
        <v>-4.7598451590580293E-3</v>
      </c>
      <c r="J27" s="163">
        <f t="shared" si="5"/>
        <v>-2201</v>
      </c>
      <c r="K27" s="164">
        <f t="shared" ref="K27:K34" si="7">H27/H$8</f>
        <v>0.1600621733040854</v>
      </c>
      <c r="L27" s="165"/>
    </row>
    <row r="28" spans="1:12" s="56" customFormat="1" x14ac:dyDescent="0.25">
      <c r="A28" s="161"/>
      <c r="B28" s="162" t="s">
        <v>113</v>
      </c>
      <c r="C28" s="163">
        <v>139966</v>
      </c>
      <c r="D28" s="163">
        <v>11544</v>
      </c>
      <c r="E28" s="163">
        <v>91975</v>
      </c>
      <c r="F28" s="163">
        <v>119975</v>
      </c>
      <c r="G28" s="163">
        <v>123737</v>
      </c>
      <c r="H28" s="163">
        <v>114767</v>
      </c>
      <c r="I28" s="164">
        <f t="shared" si="6"/>
        <v>-7.2492463854788802E-2</v>
      </c>
      <c r="J28" s="163">
        <f t="shared" si="5"/>
        <v>-8970</v>
      </c>
      <c r="K28" s="164">
        <f t="shared" si="7"/>
        <v>3.991633245675328E-2</v>
      </c>
      <c r="L28" s="165"/>
    </row>
    <row r="29" spans="1:12" x14ac:dyDescent="0.25">
      <c r="A29" s="161"/>
      <c r="B29" s="162" t="s">
        <v>116</v>
      </c>
      <c r="C29" s="163">
        <v>49439</v>
      </c>
      <c r="D29" s="163">
        <v>23636</v>
      </c>
      <c r="E29" s="163">
        <v>48271</v>
      </c>
      <c r="F29" s="163">
        <v>54817</v>
      </c>
      <c r="G29" s="163">
        <v>56446</v>
      </c>
      <c r="H29" s="163">
        <v>44271</v>
      </c>
      <c r="I29" s="164">
        <f t="shared" si="6"/>
        <v>-0.21569287460581799</v>
      </c>
      <c r="J29" s="163">
        <f t="shared" si="5"/>
        <v>-12175</v>
      </c>
      <c r="K29" s="164">
        <f t="shared" si="7"/>
        <v>1.5397596471049381E-2</v>
      </c>
      <c r="L29" s="79"/>
    </row>
    <row r="30" spans="1:12" x14ac:dyDescent="0.25">
      <c r="A30" s="161"/>
      <c r="B30" s="162" t="s">
        <v>123</v>
      </c>
      <c r="C30" s="163">
        <v>42672</v>
      </c>
      <c r="D30" s="163">
        <v>1129</v>
      </c>
      <c r="E30" s="163">
        <v>45597</v>
      </c>
      <c r="F30" s="163">
        <v>39850</v>
      </c>
      <c r="G30" s="163">
        <v>48058</v>
      </c>
      <c r="H30" s="163">
        <v>45681</v>
      </c>
      <c r="I30" s="164">
        <f t="shared" si="6"/>
        <v>-4.94610678763161E-2</v>
      </c>
      <c r="J30" s="163">
        <f t="shared" si="5"/>
        <v>-2377</v>
      </c>
      <c r="K30" s="164">
        <f t="shared" si="7"/>
        <v>1.5887999015021272E-2</v>
      </c>
      <c r="L30" s="79"/>
    </row>
    <row r="31" spans="1:12" x14ac:dyDescent="0.25">
      <c r="A31" s="161"/>
      <c r="B31" s="162" t="s">
        <v>119</v>
      </c>
      <c r="C31" s="163">
        <v>57644</v>
      </c>
      <c r="D31" s="163">
        <v>3599</v>
      </c>
      <c r="E31" s="163">
        <v>56597</v>
      </c>
      <c r="F31" s="163">
        <v>56743</v>
      </c>
      <c r="G31" s="163">
        <v>54347</v>
      </c>
      <c r="H31" s="163">
        <v>50904</v>
      </c>
      <c r="I31" s="164">
        <f t="shared" si="6"/>
        <v>-6.3352162952876934E-2</v>
      </c>
      <c r="J31" s="163">
        <f t="shared" si="5"/>
        <v>-3443</v>
      </c>
      <c r="K31" s="164">
        <f t="shared" si="7"/>
        <v>1.7704575247053322E-2</v>
      </c>
      <c r="L31" s="79"/>
    </row>
    <row r="32" spans="1:12" x14ac:dyDescent="0.25">
      <c r="A32" s="161"/>
      <c r="B32" s="162" t="s">
        <v>128</v>
      </c>
      <c r="C32" s="163">
        <v>41345</v>
      </c>
      <c r="D32" s="163">
        <v>227</v>
      </c>
      <c r="E32" s="163">
        <v>25593</v>
      </c>
      <c r="F32" s="163">
        <v>34396</v>
      </c>
      <c r="G32" s="163">
        <v>29714</v>
      </c>
      <c r="H32" s="163">
        <v>27845</v>
      </c>
      <c r="I32" s="164">
        <f t="shared" si="6"/>
        <v>-6.2899643265800664E-2</v>
      </c>
      <c r="J32" s="163">
        <f t="shared" si="5"/>
        <v>-1869</v>
      </c>
      <c r="K32" s="164">
        <f t="shared" si="7"/>
        <v>9.6845807353881774E-3</v>
      </c>
      <c r="L32" s="79"/>
    </row>
    <row r="33" spans="1:12" x14ac:dyDescent="0.25">
      <c r="A33" s="161" t="s">
        <v>144</v>
      </c>
      <c r="B33" s="162" t="s">
        <v>131</v>
      </c>
      <c r="C33" s="163">
        <v>42210</v>
      </c>
      <c r="D33" s="163">
        <v>734</v>
      </c>
      <c r="E33" s="163">
        <v>12480</v>
      </c>
      <c r="F33" s="163">
        <v>24810</v>
      </c>
      <c r="G33" s="163">
        <v>27112</v>
      </c>
      <c r="H33" s="163">
        <v>22910</v>
      </c>
      <c r="I33" s="164">
        <f t="shared" si="6"/>
        <v>-0.15498672174682793</v>
      </c>
      <c r="J33" s="163">
        <f t="shared" si="5"/>
        <v>-4202</v>
      </c>
      <c r="K33" s="164">
        <f t="shared" si="7"/>
        <v>7.9681718314865563E-3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234445</v>
      </c>
      <c r="D34" s="168">
        <f t="shared" ref="D34:H34" si="9">D26-SUM(D27:D33)</f>
        <v>36919</v>
      </c>
      <c r="E34" s="168">
        <f t="shared" si="9"/>
        <v>206089</v>
      </c>
      <c r="F34" s="168">
        <f t="shared" si="9"/>
        <v>258812</v>
      </c>
      <c r="G34" s="168">
        <f t="shared" si="9"/>
        <v>271792</v>
      </c>
      <c r="H34" s="168">
        <f t="shared" si="9"/>
        <v>269625</v>
      </c>
      <c r="I34" s="169">
        <f t="shared" si="6"/>
        <v>-7.9730087714133813E-3</v>
      </c>
      <c r="J34" s="168">
        <f>H34-G34</f>
        <v>-2167</v>
      </c>
      <c r="K34" s="169">
        <f t="shared" si="7"/>
        <v>9.3776443913774016E-2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832182</v>
      </c>
      <c r="D36" s="175">
        <v>53867</v>
      </c>
      <c r="E36" s="175">
        <v>608977</v>
      </c>
      <c r="F36" s="175">
        <v>773844</v>
      </c>
      <c r="G36" s="175">
        <v>824761</v>
      </c>
      <c r="H36" s="175">
        <v>812017</v>
      </c>
      <c r="I36" s="176">
        <f>IFERROR(H36/G36-1,"-")</f>
        <v>-1.5451749052149633E-2</v>
      </c>
      <c r="J36" s="175">
        <f>H36-G36</f>
        <v>-12744</v>
      </c>
      <c r="K36" s="176">
        <f>H36/H$8</f>
        <v>0.28242212946696721</v>
      </c>
      <c r="L36" s="79"/>
    </row>
    <row r="37" spans="1:12" x14ac:dyDescent="0.25">
      <c r="A37" s="161" t="s">
        <v>96</v>
      </c>
      <c r="B37" s="158" t="s">
        <v>97</v>
      </c>
      <c r="C37" s="159">
        <v>31441</v>
      </c>
      <c r="D37" s="159">
        <v>8033</v>
      </c>
      <c r="E37" s="159">
        <v>23773</v>
      </c>
      <c r="F37" s="159">
        <v>21281</v>
      </c>
      <c r="G37" s="159">
        <v>26641</v>
      </c>
      <c r="H37" s="159">
        <v>30506</v>
      </c>
      <c r="I37" s="160">
        <f>IFERROR(H37/G37-1,"-")</f>
        <v>0.14507713674411615</v>
      </c>
      <c r="J37" s="159">
        <f t="shared" ref="J37:J47" si="10">H37-G37</f>
        <v>3865</v>
      </c>
      <c r="K37" s="160">
        <f>H37/H$8</f>
        <v>1.061008511092662E-2</v>
      </c>
      <c r="L37" s="79"/>
    </row>
    <row r="38" spans="1:12" x14ac:dyDescent="0.25">
      <c r="A38" s="161" t="s">
        <v>103</v>
      </c>
      <c r="B38" s="162" t="s">
        <v>103</v>
      </c>
      <c r="C38" s="163">
        <v>10029</v>
      </c>
      <c r="D38" s="163">
        <v>5015</v>
      </c>
      <c r="E38" s="163">
        <v>7479</v>
      </c>
      <c r="F38" s="163">
        <v>5254</v>
      </c>
      <c r="G38" s="163">
        <v>9998</v>
      </c>
      <c r="H38" s="163">
        <v>11350</v>
      </c>
      <c r="I38" s="164">
        <f>IFERROR(H38/G38-1,"-")</f>
        <v>0.13522704540908181</v>
      </c>
      <c r="J38" s="163">
        <f t="shared" si="10"/>
        <v>1352</v>
      </c>
      <c r="K38" s="164">
        <f>H38/H$8</f>
        <v>3.9475665773623927E-3</v>
      </c>
      <c r="L38" s="79"/>
    </row>
    <row r="39" spans="1:12" x14ac:dyDescent="0.25">
      <c r="A39" s="161" t="s">
        <v>100</v>
      </c>
      <c r="B39" s="162" t="s">
        <v>100</v>
      </c>
      <c r="C39" s="163">
        <v>21412</v>
      </c>
      <c r="D39" s="163">
        <v>3018</v>
      </c>
      <c r="E39" s="163">
        <v>16294</v>
      </c>
      <c r="F39" s="163">
        <v>16027</v>
      </c>
      <c r="G39" s="163">
        <v>16643</v>
      </c>
      <c r="H39" s="163">
        <v>19156</v>
      </c>
      <c r="I39" s="164">
        <f>IFERROR(H39/G39-1,"-")</f>
        <v>0.15099441206513253</v>
      </c>
      <c r="J39" s="163">
        <f t="shared" si="10"/>
        <v>2513</v>
      </c>
      <c r="K39" s="164">
        <f>H39/H$8</f>
        <v>6.6625185335642285E-3</v>
      </c>
      <c r="L39" s="79"/>
    </row>
    <row r="40" spans="1:12" x14ac:dyDescent="0.25">
      <c r="A40" s="161"/>
      <c r="B40" s="158" t="s">
        <v>107</v>
      </c>
      <c r="C40" s="159">
        <v>800741</v>
      </c>
      <c r="D40" s="159">
        <v>45834</v>
      </c>
      <c r="E40" s="159">
        <v>585204</v>
      </c>
      <c r="F40" s="159">
        <v>752563</v>
      </c>
      <c r="G40" s="159">
        <v>798120</v>
      </c>
      <c r="H40" s="159">
        <v>781511</v>
      </c>
      <c r="I40" s="160">
        <f>IFERROR(H40/G40-1,"-")</f>
        <v>-2.0810153861574698E-2</v>
      </c>
      <c r="J40" s="159">
        <f t="shared" si="10"/>
        <v>-16609</v>
      </c>
      <c r="K40" s="160">
        <f>H40/H$8</f>
        <v>0.27181204435604062</v>
      </c>
      <c r="L40" s="79"/>
    </row>
    <row r="41" spans="1:12" s="56" customFormat="1" x14ac:dyDescent="0.25">
      <c r="A41" s="161"/>
      <c r="B41" s="162" t="s">
        <v>110</v>
      </c>
      <c r="C41" s="163">
        <v>348572</v>
      </c>
      <c r="D41" s="163">
        <v>2515</v>
      </c>
      <c r="E41" s="163">
        <v>236389</v>
      </c>
      <c r="F41" s="163">
        <v>294598</v>
      </c>
      <c r="G41" s="163">
        <v>317505</v>
      </c>
      <c r="H41" s="163">
        <v>313821</v>
      </c>
      <c r="I41" s="164">
        <f t="shared" ref="I41:I48" si="11">IFERROR(H41/G41-1,"-")</f>
        <v>-1.1602966882411248E-2</v>
      </c>
      <c r="J41" s="163">
        <f t="shared" si="10"/>
        <v>-3684</v>
      </c>
      <c r="K41" s="164">
        <f t="shared" ref="K41:K48" si="12">H41/H$8</f>
        <v>0.10914795514312277</v>
      </c>
      <c r="L41" s="165"/>
    </row>
    <row r="42" spans="1:12" s="56" customFormat="1" x14ac:dyDescent="0.25">
      <c r="A42" s="161"/>
      <c r="B42" s="162" t="s">
        <v>113</v>
      </c>
      <c r="C42" s="163">
        <v>43433</v>
      </c>
      <c r="D42" s="163">
        <v>4402</v>
      </c>
      <c r="E42" s="163">
        <v>24167</v>
      </c>
      <c r="F42" s="163">
        <v>41108</v>
      </c>
      <c r="G42" s="163">
        <v>38403</v>
      </c>
      <c r="H42" s="163">
        <v>32430</v>
      </c>
      <c r="I42" s="164">
        <f t="shared" si="11"/>
        <v>-0.15553472384969924</v>
      </c>
      <c r="J42" s="163">
        <f t="shared" si="10"/>
        <v>-5973</v>
      </c>
      <c r="K42" s="164">
        <f t="shared" si="12"/>
        <v>1.1279258511353514E-2</v>
      </c>
      <c r="L42" s="165"/>
    </row>
    <row r="43" spans="1:12" x14ac:dyDescent="0.25">
      <c r="A43" s="161"/>
      <c r="B43" s="162" t="s">
        <v>116</v>
      </c>
      <c r="C43" s="163">
        <v>19669</v>
      </c>
      <c r="D43" s="163">
        <v>7396</v>
      </c>
      <c r="E43" s="163">
        <v>18071</v>
      </c>
      <c r="F43" s="163">
        <v>20172</v>
      </c>
      <c r="G43" s="163">
        <v>19532</v>
      </c>
      <c r="H43" s="163">
        <v>23537</v>
      </c>
      <c r="I43" s="164">
        <f t="shared" si="11"/>
        <v>0.20504812615195567</v>
      </c>
      <c r="J43" s="163">
        <f t="shared" si="10"/>
        <v>4005</v>
      </c>
      <c r="K43" s="164">
        <f t="shared" si="12"/>
        <v>8.1862444521038445E-3</v>
      </c>
      <c r="L43" s="79"/>
    </row>
    <row r="44" spans="1:12" x14ac:dyDescent="0.25">
      <c r="A44" s="161"/>
      <c r="B44" s="162" t="s">
        <v>123</v>
      </c>
      <c r="C44" s="163">
        <v>36529</v>
      </c>
      <c r="D44" s="163">
        <v>736</v>
      </c>
      <c r="E44" s="163">
        <v>31142</v>
      </c>
      <c r="F44" s="163">
        <v>38159</v>
      </c>
      <c r="G44" s="163">
        <v>40584</v>
      </c>
      <c r="H44" s="163">
        <v>39705</v>
      </c>
      <c r="I44" s="164">
        <f t="shared" si="11"/>
        <v>-2.1658781785925507E-2</v>
      </c>
      <c r="J44" s="163">
        <f t="shared" si="10"/>
        <v>-879</v>
      </c>
      <c r="K44" s="164">
        <f t="shared" si="12"/>
        <v>1.3809526956314872E-2</v>
      </c>
      <c r="L44" s="79"/>
    </row>
    <row r="45" spans="1:12" x14ac:dyDescent="0.25">
      <c r="A45" s="161"/>
      <c r="B45" s="162" t="s">
        <v>119</v>
      </c>
      <c r="C45" s="163">
        <v>29154</v>
      </c>
      <c r="D45" s="163">
        <v>692</v>
      </c>
      <c r="E45" s="163">
        <v>23097</v>
      </c>
      <c r="F45" s="163">
        <v>28094</v>
      </c>
      <c r="G45" s="163">
        <v>31556</v>
      </c>
      <c r="H45" s="163">
        <v>26211</v>
      </c>
      <c r="I45" s="164">
        <f t="shared" si="11"/>
        <v>-0.16938141716313859</v>
      </c>
      <c r="J45" s="163">
        <f t="shared" si="10"/>
        <v>-5345</v>
      </c>
      <c r="K45" s="164">
        <f t="shared" si="12"/>
        <v>9.1162702695370638E-3</v>
      </c>
      <c r="L45" s="79"/>
    </row>
    <row r="46" spans="1:12" x14ac:dyDescent="0.25">
      <c r="A46" s="161"/>
      <c r="B46" s="162" t="s">
        <v>128</v>
      </c>
      <c r="C46" s="163">
        <v>34156</v>
      </c>
      <c r="D46" s="163">
        <v>207</v>
      </c>
      <c r="E46" s="163">
        <v>28945</v>
      </c>
      <c r="F46" s="163">
        <v>34359</v>
      </c>
      <c r="G46" s="163">
        <v>31973</v>
      </c>
      <c r="H46" s="163">
        <v>30102</v>
      </c>
      <c r="I46" s="164">
        <f t="shared" si="11"/>
        <v>-5.8518124667688354E-2</v>
      </c>
      <c r="J46" s="163">
        <f t="shared" si="10"/>
        <v>-1871</v>
      </c>
      <c r="K46" s="164">
        <f t="shared" si="12"/>
        <v>1.0469572608965879E-2</v>
      </c>
      <c r="L46" s="79"/>
    </row>
    <row r="47" spans="1:12" x14ac:dyDescent="0.25">
      <c r="A47" s="161" t="s">
        <v>144</v>
      </c>
      <c r="B47" s="162" t="s">
        <v>131</v>
      </c>
      <c r="C47" s="163">
        <v>54402</v>
      </c>
      <c r="D47" s="163">
        <v>2795</v>
      </c>
      <c r="E47" s="163">
        <v>21001</v>
      </c>
      <c r="F47" s="163">
        <v>33395</v>
      </c>
      <c r="G47" s="163">
        <v>37402</v>
      </c>
      <c r="H47" s="163">
        <v>32015</v>
      </c>
      <c r="I47" s="164">
        <f t="shared" si="11"/>
        <v>-0.14402973103042616</v>
      </c>
      <c r="J47" s="163">
        <f t="shared" si="10"/>
        <v>-5387</v>
      </c>
      <c r="K47" s="164">
        <f t="shared" si="12"/>
        <v>1.1134920173943347E-2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234826</v>
      </c>
      <c r="D48" s="168">
        <f t="shared" ref="D48:H48" si="14">D40-SUM(D41:D47)</f>
        <v>27091</v>
      </c>
      <c r="E48" s="168">
        <f t="shared" si="14"/>
        <v>202392</v>
      </c>
      <c r="F48" s="168">
        <f t="shared" si="14"/>
        <v>262678</v>
      </c>
      <c r="G48" s="168">
        <f t="shared" si="14"/>
        <v>281165</v>
      </c>
      <c r="H48" s="168">
        <f t="shared" si="14"/>
        <v>283690</v>
      </c>
      <c r="I48" s="169">
        <f t="shared" si="11"/>
        <v>8.9804918819909041E-3</v>
      </c>
      <c r="J48" s="168">
        <f>H48-G48</f>
        <v>2525</v>
      </c>
      <c r="K48" s="169">
        <f t="shared" si="12"/>
        <v>9.866829624069931E-2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20377</v>
      </c>
      <c r="D50" s="175">
        <v>2006</v>
      </c>
      <c r="E50" s="175">
        <v>13217</v>
      </c>
      <c r="F50" s="175">
        <v>16181</v>
      </c>
      <c r="G50" s="175">
        <v>18659</v>
      </c>
      <c r="H50" s="175">
        <v>17956</v>
      </c>
      <c r="I50" s="176">
        <f>IFERROR(H50/G50-1,"-")</f>
        <v>-3.7676188434535574E-2</v>
      </c>
      <c r="J50" s="175">
        <f>H50-G50</f>
        <v>-703</v>
      </c>
      <c r="K50" s="176">
        <f>H50/H$8</f>
        <v>6.2451546663541075E-3</v>
      </c>
      <c r="L50" s="79"/>
    </row>
    <row r="51" spans="1:12" x14ac:dyDescent="0.25">
      <c r="A51" s="161" t="s">
        <v>96</v>
      </c>
      <c r="B51" s="158" t="s">
        <v>97</v>
      </c>
      <c r="C51" s="159">
        <v>904</v>
      </c>
      <c r="D51" s="159">
        <v>511</v>
      </c>
      <c r="E51" s="159">
        <v>610</v>
      </c>
      <c r="F51" s="159">
        <v>3306</v>
      </c>
      <c r="G51" s="159">
        <v>2089</v>
      </c>
      <c r="H51" s="159">
        <v>1561</v>
      </c>
      <c r="I51" s="160">
        <f>IFERROR(H51/G51-1,"-")</f>
        <v>-0.25275251316419345</v>
      </c>
      <c r="J51" s="159">
        <f t="shared" ref="J51:J61" si="15">H51-G51</f>
        <v>-528</v>
      </c>
      <c r="K51" s="160">
        <f>H51/H$8</f>
        <v>5.4292083059583214E-4</v>
      </c>
      <c r="L51" s="79"/>
    </row>
    <row r="52" spans="1:12" x14ac:dyDescent="0.25">
      <c r="A52" s="161" t="s">
        <v>103</v>
      </c>
      <c r="B52" s="162" t="s">
        <v>103</v>
      </c>
      <c r="C52" s="163">
        <v>400</v>
      </c>
      <c r="D52" s="163">
        <v>495</v>
      </c>
      <c r="E52" s="163">
        <v>58</v>
      </c>
      <c r="F52" s="163">
        <v>2158</v>
      </c>
      <c r="G52" s="163">
        <v>677</v>
      </c>
      <c r="H52" s="163">
        <v>770</v>
      </c>
      <c r="I52" s="164">
        <f>IFERROR(H52/G52-1,"-")</f>
        <v>0.13737075332348603</v>
      </c>
      <c r="J52" s="163">
        <f t="shared" si="15"/>
        <v>93</v>
      </c>
      <c r="K52" s="164">
        <f>H52/H$8</f>
        <v>2.6780848145982749E-4</v>
      </c>
      <c r="L52" s="79"/>
    </row>
    <row r="53" spans="1:12" x14ac:dyDescent="0.25">
      <c r="A53" s="161" t="s">
        <v>100</v>
      </c>
      <c r="B53" s="162" t="s">
        <v>100</v>
      </c>
      <c r="C53" s="163">
        <v>504</v>
      </c>
      <c r="D53" s="163">
        <v>16</v>
      </c>
      <c r="E53" s="163">
        <v>552</v>
      </c>
      <c r="F53" s="163">
        <v>1148</v>
      </c>
      <c r="G53" s="163">
        <v>1412</v>
      </c>
      <c r="H53" s="163">
        <v>791</v>
      </c>
      <c r="I53" s="164">
        <f>IFERROR(H53/G53-1,"-")</f>
        <v>-0.4398016997167139</v>
      </c>
      <c r="J53" s="163">
        <f t="shared" si="15"/>
        <v>-621</v>
      </c>
      <c r="K53" s="164">
        <f>H53/H$8</f>
        <v>2.751123491360046E-4</v>
      </c>
      <c r="L53" s="79"/>
    </row>
    <row r="54" spans="1:12" x14ac:dyDescent="0.25">
      <c r="A54" s="161"/>
      <c r="B54" s="158" t="s">
        <v>107</v>
      </c>
      <c r="C54" s="159">
        <v>19473</v>
      </c>
      <c r="D54" s="159">
        <v>1495</v>
      </c>
      <c r="E54" s="159">
        <v>12607</v>
      </c>
      <c r="F54" s="159">
        <v>12875</v>
      </c>
      <c r="G54" s="159">
        <v>16570</v>
      </c>
      <c r="H54" s="159">
        <v>16395</v>
      </c>
      <c r="I54" s="160">
        <f>IFERROR(H54/G54-1,"-")</f>
        <v>-1.0561255280627679E-2</v>
      </c>
      <c r="J54" s="159">
        <f t="shared" si="15"/>
        <v>-175</v>
      </c>
      <c r="K54" s="160">
        <f>H54/H$8</f>
        <v>5.7022338357582752E-3</v>
      </c>
      <c r="L54" s="79"/>
    </row>
    <row r="55" spans="1:12" s="56" customFormat="1" x14ac:dyDescent="0.25">
      <c r="A55" s="161"/>
      <c r="B55" s="162" t="s">
        <v>110</v>
      </c>
      <c r="C55" s="163">
        <v>6304</v>
      </c>
      <c r="D55" s="163">
        <v>93</v>
      </c>
      <c r="E55" s="163">
        <v>5743</v>
      </c>
      <c r="F55" s="163">
        <v>5059</v>
      </c>
      <c r="G55" s="163">
        <v>5918</v>
      </c>
      <c r="H55" s="163">
        <v>5656</v>
      </c>
      <c r="I55" s="164">
        <f t="shared" ref="I55:I62" si="16">IFERROR(H55/G55-1,"-")</f>
        <v>-4.427171341669478E-2</v>
      </c>
      <c r="J55" s="163">
        <f t="shared" si="15"/>
        <v>-262</v>
      </c>
      <c r="K55" s="164">
        <f t="shared" ref="K55:K62" si="17">H55/H$8</f>
        <v>1.9671750274503695E-3</v>
      </c>
      <c r="L55" s="165"/>
    </row>
    <row r="56" spans="1:12" s="56" customFormat="1" x14ac:dyDescent="0.25">
      <c r="A56" s="161"/>
      <c r="B56" s="162" t="s">
        <v>113</v>
      </c>
      <c r="C56" s="163">
        <v>6280</v>
      </c>
      <c r="D56" s="163">
        <v>977</v>
      </c>
      <c r="E56" s="163">
        <v>2880</v>
      </c>
      <c r="F56" s="163">
        <v>3000</v>
      </c>
      <c r="G56" s="163">
        <v>4191</v>
      </c>
      <c r="H56" s="163">
        <v>4410</v>
      </c>
      <c r="I56" s="164">
        <f t="shared" si="16"/>
        <v>5.2254831782390765E-2</v>
      </c>
      <c r="J56" s="163">
        <f t="shared" si="15"/>
        <v>219</v>
      </c>
      <c r="K56" s="164">
        <f t="shared" si="17"/>
        <v>1.533812211997194E-3</v>
      </c>
      <c r="L56" s="165"/>
    </row>
    <row r="57" spans="1:12" x14ac:dyDescent="0.25">
      <c r="A57" s="161"/>
      <c r="B57" s="162" t="s">
        <v>116</v>
      </c>
      <c r="C57" s="163">
        <v>641</v>
      </c>
      <c r="D57" s="163">
        <v>48</v>
      </c>
      <c r="E57" s="163">
        <v>444</v>
      </c>
      <c r="F57" s="163">
        <v>654</v>
      </c>
      <c r="G57" s="163">
        <v>490</v>
      </c>
      <c r="H57" s="163">
        <v>579</v>
      </c>
      <c r="I57" s="164">
        <f t="shared" si="16"/>
        <v>0.18163265306122445</v>
      </c>
      <c r="J57" s="163">
        <f t="shared" si="15"/>
        <v>89</v>
      </c>
      <c r="K57" s="164">
        <f t="shared" si="17"/>
        <v>2.0137806592888328E-4</v>
      </c>
      <c r="L57" s="79"/>
    </row>
    <row r="58" spans="1:12" x14ac:dyDescent="0.25">
      <c r="A58" s="161"/>
      <c r="B58" s="162" t="s">
        <v>123</v>
      </c>
      <c r="C58" s="163">
        <v>303</v>
      </c>
      <c r="D58" s="163">
        <v>101</v>
      </c>
      <c r="E58" s="163">
        <v>335</v>
      </c>
      <c r="F58" s="163">
        <v>189</v>
      </c>
      <c r="G58" s="163">
        <v>670</v>
      </c>
      <c r="H58" s="163">
        <v>437</v>
      </c>
      <c r="I58" s="164">
        <f t="shared" si="16"/>
        <v>-0.34776119402985073</v>
      </c>
      <c r="J58" s="163">
        <f t="shared" si="15"/>
        <v>-233</v>
      </c>
      <c r="K58" s="164">
        <f t="shared" si="17"/>
        <v>1.5199000830901899E-4</v>
      </c>
      <c r="L58" s="79"/>
    </row>
    <row r="59" spans="1:12" x14ac:dyDescent="0.25">
      <c r="A59" s="161"/>
      <c r="B59" s="162" t="s">
        <v>119</v>
      </c>
      <c r="C59" s="163">
        <v>364</v>
      </c>
      <c r="D59" s="163">
        <v>6</v>
      </c>
      <c r="E59" s="163">
        <v>221</v>
      </c>
      <c r="F59" s="163">
        <v>250</v>
      </c>
      <c r="G59" s="163">
        <v>262</v>
      </c>
      <c r="H59" s="163">
        <v>458</v>
      </c>
      <c r="I59" s="164">
        <f t="shared" si="16"/>
        <v>0.74809160305343503</v>
      </c>
      <c r="J59" s="163">
        <f t="shared" si="15"/>
        <v>196</v>
      </c>
      <c r="K59" s="164">
        <f t="shared" si="17"/>
        <v>1.592938759851961E-4</v>
      </c>
      <c r="L59" s="79"/>
    </row>
    <row r="60" spans="1:12" x14ac:dyDescent="0.25">
      <c r="A60" s="161"/>
      <c r="B60" s="162" t="s">
        <v>128</v>
      </c>
      <c r="C60" s="163">
        <v>52</v>
      </c>
      <c r="D60" s="163">
        <v>0</v>
      </c>
      <c r="E60" s="163">
        <v>56</v>
      </c>
      <c r="F60" s="163">
        <v>210</v>
      </c>
      <c r="G60" s="163">
        <v>120</v>
      </c>
      <c r="H60" s="163">
        <v>139</v>
      </c>
      <c r="I60" s="164">
        <f t="shared" si="16"/>
        <v>0.15833333333333344</v>
      </c>
      <c r="J60" s="163">
        <f t="shared" si="15"/>
        <v>19</v>
      </c>
      <c r="K60" s="164">
        <f t="shared" si="17"/>
        <v>4.834464795183899E-5</v>
      </c>
      <c r="L60" s="79"/>
    </row>
    <row r="61" spans="1:12" x14ac:dyDescent="0.25">
      <c r="A61" s="161" t="s">
        <v>144</v>
      </c>
      <c r="B61" s="162" t="s">
        <v>131</v>
      </c>
      <c r="C61" s="163">
        <v>252</v>
      </c>
      <c r="D61" s="163">
        <v>0</v>
      </c>
      <c r="E61" s="163">
        <v>102</v>
      </c>
      <c r="F61" s="163">
        <v>147</v>
      </c>
      <c r="G61" s="163">
        <v>198</v>
      </c>
      <c r="H61" s="163">
        <v>71</v>
      </c>
      <c r="I61" s="164">
        <f t="shared" si="16"/>
        <v>-0.64141414141414144</v>
      </c>
      <c r="J61" s="163">
        <f t="shared" si="15"/>
        <v>-127</v>
      </c>
      <c r="K61" s="164">
        <f t="shared" si="17"/>
        <v>2.4694028809932146E-5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5277</v>
      </c>
      <c r="D62" s="168">
        <f t="shared" ref="D62:H62" si="19">D54-SUM(D55:D61)</f>
        <v>270</v>
      </c>
      <c r="E62" s="168">
        <f t="shared" si="19"/>
        <v>2826</v>
      </c>
      <c r="F62" s="168">
        <f t="shared" si="19"/>
        <v>3366</v>
      </c>
      <c r="G62" s="168">
        <f t="shared" si="19"/>
        <v>4721</v>
      </c>
      <c r="H62" s="168">
        <f t="shared" si="19"/>
        <v>4645</v>
      </c>
      <c r="I62" s="169">
        <f t="shared" si="16"/>
        <v>-1.6098284261808926E-2</v>
      </c>
      <c r="J62" s="168">
        <f>H62-G62</f>
        <v>-76</v>
      </c>
      <c r="K62" s="169">
        <f t="shared" si="17"/>
        <v>1.6155459693258426E-3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64214</v>
      </c>
      <c r="D64" s="175">
        <v>12940</v>
      </c>
      <c r="E64" s="175">
        <v>56495</v>
      </c>
      <c r="F64" s="175">
        <v>116676</v>
      </c>
      <c r="G64" s="175">
        <v>145638</v>
      </c>
      <c r="H64" s="175">
        <v>91918</v>
      </c>
      <c r="I64" s="176">
        <f>IFERROR(H64/G64-1,"-")</f>
        <v>-0.36885977560801442</v>
      </c>
      <c r="J64" s="175">
        <f>H64-G64</f>
        <v>-53720</v>
      </c>
      <c r="K64" s="176">
        <f>H64/H$8</f>
        <v>3.1969376621849906E-2</v>
      </c>
      <c r="L64" s="79"/>
    </row>
    <row r="65" spans="1:12" x14ac:dyDescent="0.25">
      <c r="A65" s="161" t="s">
        <v>96</v>
      </c>
      <c r="B65" s="158" t="s">
        <v>97</v>
      </c>
      <c r="C65" s="159">
        <v>9112</v>
      </c>
      <c r="D65" s="159">
        <v>2098</v>
      </c>
      <c r="E65" s="159">
        <v>8213</v>
      </c>
      <c r="F65" s="159">
        <v>7310</v>
      </c>
      <c r="G65" s="159">
        <v>13841</v>
      </c>
      <c r="H65" s="159">
        <v>7813</v>
      </c>
      <c r="I65" s="160">
        <f>IFERROR(H65/G65-1,"-")</f>
        <v>-0.43551766490860488</v>
      </c>
      <c r="J65" s="159">
        <f t="shared" ref="J65:J75" si="20">H65-G65</f>
        <v>-6028</v>
      </c>
      <c r="K65" s="160">
        <f>H65/H$8</f>
        <v>2.7173865787605616E-3</v>
      </c>
      <c r="L65" s="79"/>
    </row>
    <row r="66" spans="1:12" x14ac:dyDescent="0.25">
      <c r="A66" s="161" t="s">
        <v>103</v>
      </c>
      <c r="B66" s="162" t="s">
        <v>103</v>
      </c>
      <c r="C66" s="163">
        <v>3175</v>
      </c>
      <c r="D66" s="163">
        <v>1985</v>
      </c>
      <c r="E66" s="163">
        <v>4344</v>
      </c>
      <c r="F66" s="163">
        <v>5929</v>
      </c>
      <c r="G66" s="163">
        <v>7242</v>
      </c>
      <c r="H66" s="163">
        <v>2445</v>
      </c>
      <c r="I66" s="164">
        <f>IFERROR(H66/G66-1,"-")</f>
        <v>-0.66238608119304065</v>
      </c>
      <c r="J66" s="163">
        <f t="shared" si="20"/>
        <v>-4797</v>
      </c>
      <c r="K66" s="164">
        <f>H66/H$8</f>
        <v>8.5037887944062107E-4</v>
      </c>
      <c r="L66" s="79"/>
    </row>
    <row r="67" spans="1:12" x14ac:dyDescent="0.25">
      <c r="A67" s="161" t="s">
        <v>100</v>
      </c>
      <c r="B67" s="162" t="s">
        <v>100</v>
      </c>
      <c r="C67" s="163">
        <v>5937</v>
      </c>
      <c r="D67" s="163">
        <v>113</v>
      </c>
      <c r="E67" s="163">
        <v>3869</v>
      </c>
      <c r="F67" s="163">
        <v>1381</v>
      </c>
      <c r="G67" s="163">
        <v>6599</v>
      </c>
      <c r="H67" s="163">
        <v>5368</v>
      </c>
      <c r="I67" s="164">
        <f>IFERROR(H67/G67-1,"-")</f>
        <v>-0.18654341566904076</v>
      </c>
      <c r="J67" s="163">
        <f t="shared" si="20"/>
        <v>-1231</v>
      </c>
      <c r="K67" s="164">
        <f>H67/H$8</f>
        <v>1.8670076993199405E-3</v>
      </c>
      <c r="L67" s="79"/>
    </row>
    <row r="68" spans="1:12" x14ac:dyDescent="0.25">
      <c r="A68" s="161"/>
      <c r="B68" s="158" t="s">
        <v>107</v>
      </c>
      <c r="C68" s="159">
        <v>55102</v>
      </c>
      <c r="D68" s="159">
        <v>10842</v>
      </c>
      <c r="E68" s="159">
        <v>48282</v>
      </c>
      <c r="F68" s="159">
        <v>109366</v>
      </c>
      <c r="G68" s="159">
        <v>131797</v>
      </c>
      <c r="H68" s="159">
        <v>84105</v>
      </c>
      <c r="I68" s="160">
        <f>IFERROR(H68/G68-1,"-")</f>
        <v>-0.36185952639286179</v>
      </c>
      <c r="J68" s="159">
        <f t="shared" si="20"/>
        <v>-47692</v>
      </c>
      <c r="K68" s="160">
        <f>H68/H$8</f>
        <v>2.925199004308934E-2</v>
      </c>
      <c r="L68" s="79"/>
    </row>
    <row r="69" spans="1:12" s="56" customFormat="1" x14ac:dyDescent="0.25">
      <c r="A69" s="161"/>
      <c r="B69" s="162" t="s">
        <v>110</v>
      </c>
      <c r="C69" s="163">
        <v>22452</v>
      </c>
      <c r="D69" s="163">
        <v>105</v>
      </c>
      <c r="E69" s="163">
        <v>17812</v>
      </c>
      <c r="F69" s="163">
        <v>34864</v>
      </c>
      <c r="G69" s="163">
        <v>37890</v>
      </c>
      <c r="H69" s="163">
        <v>35548</v>
      </c>
      <c r="I69" s="164">
        <f t="shared" ref="I69:I76" si="21">IFERROR(H69/G69-1,"-")</f>
        <v>-6.1810504090789142E-2</v>
      </c>
      <c r="J69" s="163">
        <f t="shared" si="20"/>
        <v>-2342</v>
      </c>
      <c r="K69" s="164">
        <f t="shared" ref="K69:K76" si="22">H69/H$8</f>
        <v>1.2363708959654478E-2</v>
      </c>
      <c r="L69" s="165"/>
    </row>
    <row r="70" spans="1:12" s="56" customFormat="1" x14ac:dyDescent="0.25">
      <c r="A70" s="161"/>
      <c r="B70" s="162" t="s">
        <v>113</v>
      </c>
      <c r="C70" s="163">
        <v>6462</v>
      </c>
      <c r="D70" s="163">
        <v>3967</v>
      </c>
      <c r="E70" s="163">
        <v>7286</v>
      </c>
      <c r="F70" s="163">
        <v>8763</v>
      </c>
      <c r="G70" s="163">
        <v>10131</v>
      </c>
      <c r="H70" s="163">
        <v>7027</v>
      </c>
      <c r="I70" s="164">
        <f t="shared" si="21"/>
        <v>-0.30638633895962886</v>
      </c>
      <c r="J70" s="163">
        <f t="shared" si="20"/>
        <v>-3104</v>
      </c>
      <c r="K70" s="164">
        <f t="shared" si="22"/>
        <v>2.4440132457379323E-3</v>
      </c>
      <c r="L70" s="165"/>
    </row>
    <row r="71" spans="1:12" x14ac:dyDescent="0.25">
      <c r="A71" s="161"/>
      <c r="B71" s="162" t="s">
        <v>116</v>
      </c>
      <c r="C71" s="163">
        <v>6883</v>
      </c>
      <c r="D71" s="163">
        <v>991</v>
      </c>
      <c r="E71" s="163">
        <v>4127</v>
      </c>
      <c r="F71" s="163">
        <v>17689</v>
      </c>
      <c r="G71" s="163">
        <v>16908</v>
      </c>
      <c r="H71" s="163">
        <v>5870</v>
      </c>
      <c r="I71" s="164">
        <f t="shared" si="21"/>
        <v>-0.65282706411166314</v>
      </c>
      <c r="J71" s="163">
        <f t="shared" si="20"/>
        <v>-11038</v>
      </c>
      <c r="K71" s="164">
        <f t="shared" si="22"/>
        <v>2.041604917102841E-3</v>
      </c>
      <c r="L71" s="79"/>
    </row>
    <row r="72" spans="1:12" x14ac:dyDescent="0.25">
      <c r="A72" s="161"/>
      <c r="B72" s="162" t="s">
        <v>123</v>
      </c>
      <c r="C72" s="163">
        <v>642</v>
      </c>
      <c r="D72" s="163">
        <v>399</v>
      </c>
      <c r="E72" s="163">
        <v>1138</v>
      </c>
      <c r="F72" s="163">
        <v>1848</v>
      </c>
      <c r="G72" s="163">
        <v>5430</v>
      </c>
      <c r="H72" s="163">
        <v>3615</v>
      </c>
      <c r="I72" s="164">
        <f t="shared" si="21"/>
        <v>-0.33425414364640882</v>
      </c>
      <c r="J72" s="163">
        <f t="shared" si="20"/>
        <v>-1815</v>
      </c>
      <c r="K72" s="164">
        <f t="shared" si="22"/>
        <v>1.2573086499704888E-3</v>
      </c>
      <c r="L72" s="79"/>
    </row>
    <row r="73" spans="1:12" x14ac:dyDescent="0.25">
      <c r="A73" s="161"/>
      <c r="B73" s="162" t="s">
        <v>119</v>
      </c>
      <c r="C73" s="163">
        <v>1331</v>
      </c>
      <c r="D73" s="163">
        <v>10</v>
      </c>
      <c r="E73" s="163">
        <v>1062</v>
      </c>
      <c r="F73" s="163">
        <v>1864</v>
      </c>
      <c r="G73" s="163">
        <v>3493</v>
      </c>
      <c r="H73" s="163">
        <v>1752</v>
      </c>
      <c r="I73" s="164">
        <f t="shared" si="21"/>
        <v>-0.4984254222731177</v>
      </c>
      <c r="J73" s="163">
        <f t="shared" si="20"/>
        <v>-1741</v>
      </c>
      <c r="K73" s="164">
        <f t="shared" si="22"/>
        <v>6.0935124612677635E-4</v>
      </c>
      <c r="L73" s="79"/>
    </row>
    <row r="74" spans="1:12" x14ac:dyDescent="0.25">
      <c r="A74" s="161"/>
      <c r="B74" s="162" t="s">
        <v>128</v>
      </c>
      <c r="C74" s="163">
        <v>2544</v>
      </c>
      <c r="D74" s="163">
        <v>0</v>
      </c>
      <c r="E74" s="163">
        <v>1552</v>
      </c>
      <c r="F74" s="163">
        <v>7450</v>
      </c>
      <c r="G74" s="163">
        <v>5887</v>
      </c>
      <c r="H74" s="163">
        <v>2893</v>
      </c>
      <c r="I74" s="164">
        <f t="shared" si="21"/>
        <v>-0.50857822320366908</v>
      </c>
      <c r="J74" s="163">
        <f t="shared" si="20"/>
        <v>-2994</v>
      </c>
      <c r="K74" s="164">
        <f t="shared" si="22"/>
        <v>1.0061947231990661E-3</v>
      </c>
      <c r="L74" s="79"/>
    </row>
    <row r="75" spans="1:12" x14ac:dyDescent="0.25">
      <c r="A75" s="161" t="s">
        <v>144</v>
      </c>
      <c r="B75" s="162" t="s">
        <v>131</v>
      </c>
      <c r="C75" s="163">
        <v>1887</v>
      </c>
      <c r="D75" s="163">
        <v>0</v>
      </c>
      <c r="E75" s="163">
        <v>636</v>
      </c>
      <c r="F75" s="163">
        <v>1381</v>
      </c>
      <c r="G75" s="163">
        <v>3151</v>
      </c>
      <c r="H75" s="163">
        <v>3861</v>
      </c>
      <c r="I75" s="164">
        <f t="shared" si="21"/>
        <v>0.22532529355760067</v>
      </c>
      <c r="J75" s="163">
        <f t="shared" si="20"/>
        <v>710</v>
      </c>
      <c r="K75" s="164">
        <f t="shared" si="22"/>
        <v>1.3428682427485638E-3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12901</v>
      </c>
      <c r="D76" s="168">
        <f t="shared" ref="D76:H76" si="24">D68-SUM(D69:D75)</f>
        <v>5370</v>
      </c>
      <c r="E76" s="168">
        <f t="shared" si="24"/>
        <v>14669</v>
      </c>
      <c r="F76" s="168">
        <f t="shared" si="24"/>
        <v>35507</v>
      </c>
      <c r="G76" s="168">
        <f t="shared" si="24"/>
        <v>48907</v>
      </c>
      <c r="H76" s="168">
        <f t="shared" si="24"/>
        <v>23539</v>
      </c>
      <c r="I76" s="169">
        <f t="shared" si="21"/>
        <v>-0.51869875477947947</v>
      </c>
      <c r="J76" s="168">
        <f>H76-G76</f>
        <v>-25368</v>
      </c>
      <c r="K76" s="169">
        <f t="shared" si="22"/>
        <v>8.1869400585491952E-3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430844</v>
      </c>
      <c r="D78" s="175">
        <v>25901</v>
      </c>
      <c r="E78" s="175">
        <v>300105</v>
      </c>
      <c r="F78" s="175">
        <v>411785</v>
      </c>
      <c r="G78" s="175">
        <v>476786</v>
      </c>
      <c r="H78" s="175">
        <v>478546</v>
      </c>
      <c r="I78" s="176">
        <f>IFERROR(H78/G78-1,"-")</f>
        <v>3.6913835557252916E-3</v>
      </c>
      <c r="J78" s="175">
        <f>H78-G78</f>
        <v>1760</v>
      </c>
      <c r="K78" s="176">
        <f>H78/H$8</f>
        <v>0.16643984099827872</v>
      </c>
      <c r="L78" s="79"/>
    </row>
    <row r="79" spans="1:12" x14ac:dyDescent="0.25">
      <c r="A79" s="161" t="s">
        <v>96</v>
      </c>
      <c r="B79" s="158" t="s">
        <v>97</v>
      </c>
      <c r="C79" s="159">
        <v>98017</v>
      </c>
      <c r="D79" s="159">
        <v>7375</v>
      </c>
      <c r="E79" s="159">
        <v>88163</v>
      </c>
      <c r="F79" s="159">
        <v>93902</v>
      </c>
      <c r="G79" s="159">
        <v>82338</v>
      </c>
      <c r="H79" s="159">
        <v>82514</v>
      </c>
      <c r="I79" s="160">
        <f>IFERROR(H79/G79-1,"-")</f>
        <v>2.1375306662780869E-3</v>
      </c>
      <c r="J79" s="159">
        <f t="shared" ref="J79:J89" si="25">H79-G79</f>
        <v>176</v>
      </c>
      <c r="K79" s="160">
        <f>H79/H$8</f>
        <v>2.8698635115813255E-2</v>
      </c>
      <c r="L79" s="79"/>
    </row>
    <row r="80" spans="1:12" x14ac:dyDescent="0.25">
      <c r="A80" s="161" t="s">
        <v>103</v>
      </c>
      <c r="B80" s="162" t="s">
        <v>103</v>
      </c>
      <c r="C80" s="163">
        <v>7898</v>
      </c>
      <c r="D80" s="163">
        <v>3774</v>
      </c>
      <c r="E80" s="163">
        <v>12994</v>
      </c>
      <c r="F80" s="163">
        <v>8549</v>
      </c>
      <c r="G80" s="163">
        <v>8223</v>
      </c>
      <c r="H80" s="163">
        <v>7437</v>
      </c>
      <c r="I80" s="164">
        <f>IFERROR(H80/G80-1,"-")</f>
        <v>-9.5585552717986189E-2</v>
      </c>
      <c r="J80" s="163">
        <f t="shared" si="25"/>
        <v>-786</v>
      </c>
      <c r="K80" s="164">
        <f>H80/H$8</f>
        <v>2.5866125670347237E-3</v>
      </c>
      <c r="L80" s="79"/>
    </row>
    <row r="81" spans="1:12" x14ac:dyDescent="0.25">
      <c r="A81" s="161" t="s">
        <v>100</v>
      </c>
      <c r="B81" s="162" t="s">
        <v>100</v>
      </c>
      <c r="C81" s="163">
        <v>90119</v>
      </c>
      <c r="D81" s="163">
        <v>3601</v>
      </c>
      <c r="E81" s="163">
        <v>75169</v>
      </c>
      <c r="F81" s="163">
        <v>85353</v>
      </c>
      <c r="G81" s="163">
        <v>74115</v>
      </c>
      <c r="H81" s="163">
        <v>75077</v>
      </c>
      <c r="I81" s="164">
        <f>IFERROR(H81/G81-1,"-")</f>
        <v>1.2979828644673841E-2</v>
      </c>
      <c r="J81" s="163">
        <f t="shared" si="25"/>
        <v>962</v>
      </c>
      <c r="K81" s="164">
        <f>H81/H$8</f>
        <v>2.6112022548778532E-2</v>
      </c>
      <c r="L81" s="79"/>
    </row>
    <row r="82" spans="1:12" x14ac:dyDescent="0.25">
      <c r="A82" s="161"/>
      <c r="B82" s="158" t="s">
        <v>107</v>
      </c>
      <c r="C82" s="159">
        <v>332827</v>
      </c>
      <c r="D82" s="159">
        <v>18526</v>
      </c>
      <c r="E82" s="159">
        <v>211942</v>
      </c>
      <c r="F82" s="159">
        <v>317883</v>
      </c>
      <c r="G82" s="159">
        <v>394448</v>
      </c>
      <c r="H82" s="159">
        <v>396032</v>
      </c>
      <c r="I82" s="160">
        <f>IFERROR(H82/G82-1,"-")</f>
        <v>4.0157384496815052E-3</v>
      </c>
      <c r="J82" s="159">
        <f t="shared" si="25"/>
        <v>1584</v>
      </c>
      <c r="K82" s="160">
        <f>H82/H$8</f>
        <v>0.13774120588246547</v>
      </c>
      <c r="L82" s="79"/>
    </row>
    <row r="83" spans="1:12" s="56" customFormat="1" x14ac:dyDescent="0.25">
      <c r="A83" s="161"/>
      <c r="B83" s="162" t="s">
        <v>110</v>
      </c>
      <c r="C83" s="163">
        <v>47712</v>
      </c>
      <c r="D83" s="163">
        <v>2265</v>
      </c>
      <c r="E83" s="163">
        <v>33017</v>
      </c>
      <c r="F83" s="163">
        <v>48665</v>
      </c>
      <c r="G83" s="163">
        <v>65783</v>
      </c>
      <c r="H83" s="163">
        <v>65244</v>
      </c>
      <c r="I83" s="164">
        <f t="shared" ref="I83:I90" si="26">IFERROR(H83/G83-1,"-")</f>
        <v>-8.1936062508550789E-3</v>
      </c>
      <c r="J83" s="163">
        <f t="shared" si="25"/>
        <v>-539</v>
      </c>
      <c r="K83" s="164">
        <f t="shared" ref="K83:K90" si="27">H83/H$8</f>
        <v>2.2692073460214266E-2</v>
      </c>
      <c r="L83" s="165"/>
    </row>
    <row r="84" spans="1:12" s="56" customFormat="1" x14ac:dyDescent="0.25">
      <c r="A84" s="161"/>
      <c r="B84" s="162" t="s">
        <v>113</v>
      </c>
      <c r="C84" s="163">
        <v>143791</v>
      </c>
      <c r="D84" s="163">
        <v>5982</v>
      </c>
      <c r="E84" s="163">
        <v>80561</v>
      </c>
      <c r="F84" s="163">
        <v>124021</v>
      </c>
      <c r="G84" s="163">
        <v>152616</v>
      </c>
      <c r="H84" s="163">
        <v>139754</v>
      </c>
      <c r="I84" s="164">
        <f t="shared" si="26"/>
        <v>-8.4276877915814841E-2</v>
      </c>
      <c r="J84" s="163">
        <f t="shared" si="25"/>
        <v>-12862</v>
      </c>
      <c r="K84" s="164">
        <f t="shared" si="27"/>
        <v>4.860689158173602E-2</v>
      </c>
      <c r="L84" s="165"/>
    </row>
    <row r="85" spans="1:12" x14ac:dyDescent="0.25">
      <c r="A85" s="161"/>
      <c r="B85" s="162" t="s">
        <v>116</v>
      </c>
      <c r="C85" s="163">
        <v>16806</v>
      </c>
      <c r="D85" s="163">
        <v>2722</v>
      </c>
      <c r="E85" s="163">
        <v>15037</v>
      </c>
      <c r="F85" s="163">
        <v>20151</v>
      </c>
      <c r="G85" s="163">
        <v>30435</v>
      </c>
      <c r="H85" s="163">
        <v>32786</v>
      </c>
      <c r="I85" s="164">
        <f t="shared" si="26"/>
        <v>7.7246591095777806E-2</v>
      </c>
      <c r="J85" s="163">
        <f t="shared" si="25"/>
        <v>2351</v>
      </c>
      <c r="K85" s="164">
        <f t="shared" si="27"/>
        <v>1.1403076458625851E-2</v>
      </c>
      <c r="L85" s="79"/>
    </row>
    <row r="86" spans="1:12" x14ac:dyDescent="0.25">
      <c r="A86" s="161"/>
      <c r="B86" s="162" t="s">
        <v>123</v>
      </c>
      <c r="C86" s="163">
        <v>3952</v>
      </c>
      <c r="D86" s="163">
        <v>299</v>
      </c>
      <c r="E86" s="163">
        <v>5800</v>
      </c>
      <c r="F86" s="163">
        <v>5446</v>
      </c>
      <c r="G86" s="163">
        <v>7811</v>
      </c>
      <c r="H86" s="163">
        <v>11952</v>
      </c>
      <c r="I86" s="164">
        <f t="shared" si="26"/>
        <v>0.53014978875944174</v>
      </c>
      <c r="J86" s="163">
        <f t="shared" si="25"/>
        <v>4141</v>
      </c>
      <c r="K86" s="164">
        <f t="shared" si="27"/>
        <v>4.1569441174128035E-3</v>
      </c>
      <c r="L86" s="79"/>
    </row>
    <row r="87" spans="1:12" x14ac:dyDescent="0.25">
      <c r="A87" s="161"/>
      <c r="B87" s="162" t="s">
        <v>119</v>
      </c>
      <c r="C87" s="163">
        <v>2669</v>
      </c>
      <c r="D87" s="163">
        <v>241</v>
      </c>
      <c r="E87" s="163">
        <v>3129</v>
      </c>
      <c r="F87" s="163">
        <v>2714</v>
      </c>
      <c r="G87" s="163">
        <v>4033</v>
      </c>
      <c r="H87" s="163">
        <v>4733</v>
      </c>
      <c r="I87" s="164">
        <f t="shared" si="26"/>
        <v>0.17356806347632037</v>
      </c>
      <c r="J87" s="163">
        <f t="shared" si="25"/>
        <v>700</v>
      </c>
      <c r="K87" s="164">
        <f t="shared" si="27"/>
        <v>1.6461526529212515E-3</v>
      </c>
      <c r="L87" s="79"/>
    </row>
    <row r="88" spans="1:12" x14ac:dyDescent="0.25">
      <c r="A88" s="161"/>
      <c r="B88" s="162" t="s">
        <v>128</v>
      </c>
      <c r="C88" s="163">
        <v>10552</v>
      </c>
      <c r="D88" s="163">
        <v>120</v>
      </c>
      <c r="E88" s="163">
        <v>8138</v>
      </c>
      <c r="F88" s="163">
        <v>13893</v>
      </c>
      <c r="G88" s="163">
        <v>13299</v>
      </c>
      <c r="H88" s="163">
        <v>11574</v>
      </c>
      <c r="I88" s="164">
        <f t="shared" si="26"/>
        <v>-0.12970900067674263</v>
      </c>
      <c r="J88" s="163">
        <f t="shared" si="25"/>
        <v>-1725</v>
      </c>
      <c r="K88" s="164">
        <f t="shared" si="27"/>
        <v>4.0254744992416153E-3</v>
      </c>
      <c r="L88" s="79"/>
    </row>
    <row r="89" spans="1:12" x14ac:dyDescent="0.25">
      <c r="A89" s="161" t="s">
        <v>144</v>
      </c>
      <c r="B89" s="162" t="s">
        <v>131</v>
      </c>
      <c r="C89" s="163">
        <v>16812</v>
      </c>
      <c r="D89" s="163">
        <v>460</v>
      </c>
      <c r="E89" s="163">
        <v>5654</v>
      </c>
      <c r="F89" s="163">
        <v>10790</v>
      </c>
      <c r="G89" s="163">
        <v>14145</v>
      </c>
      <c r="H89" s="163">
        <v>8535</v>
      </c>
      <c r="I89" s="164">
        <f t="shared" si="26"/>
        <v>-0.39660657476139982</v>
      </c>
      <c r="J89" s="163">
        <f t="shared" si="25"/>
        <v>-5610</v>
      </c>
      <c r="K89" s="164">
        <f t="shared" si="27"/>
        <v>2.9685005055319841E-3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90533</v>
      </c>
      <c r="D90" s="168">
        <f t="shared" ref="D90:H90" si="29">D82-SUM(D83:D89)</f>
        <v>6437</v>
      </c>
      <c r="E90" s="168">
        <f t="shared" si="29"/>
        <v>60606</v>
      </c>
      <c r="F90" s="168">
        <f t="shared" si="29"/>
        <v>92203</v>
      </c>
      <c r="G90" s="168">
        <f t="shared" si="29"/>
        <v>106326</v>
      </c>
      <c r="H90" s="168">
        <f t="shared" si="29"/>
        <v>121454</v>
      </c>
      <c r="I90" s="169">
        <f t="shared" si="26"/>
        <v>0.14227940484923729</v>
      </c>
      <c r="J90" s="168">
        <f>H90-G90</f>
        <v>15128</v>
      </c>
      <c r="K90" s="169">
        <f t="shared" si="27"/>
        <v>4.2242092606781675E-2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14342</v>
      </c>
      <c r="D92" s="175">
        <v>3097</v>
      </c>
      <c r="E92" s="175">
        <v>11383</v>
      </c>
      <c r="F92" s="175">
        <v>14251</v>
      </c>
      <c r="G92" s="175">
        <v>15138</v>
      </c>
      <c r="H92" s="175">
        <v>13111</v>
      </c>
      <c r="I92" s="176">
        <f>IFERROR(H92/G92-1,"-")</f>
        <v>-0.1339014400845554</v>
      </c>
      <c r="J92" s="175">
        <f>H92-G92</f>
        <v>-2027</v>
      </c>
      <c r="K92" s="176">
        <f>H92/H$8</f>
        <v>4.5600480524932447E-3</v>
      </c>
      <c r="L92" s="79"/>
    </row>
    <row r="93" spans="1:12" x14ac:dyDescent="0.25">
      <c r="A93" s="161" t="s">
        <v>96</v>
      </c>
      <c r="B93" s="158" t="s">
        <v>97</v>
      </c>
      <c r="C93" s="159">
        <v>5371</v>
      </c>
      <c r="D93" s="159">
        <v>1325</v>
      </c>
      <c r="E93" s="159">
        <v>4475</v>
      </c>
      <c r="F93" s="159">
        <v>5737</v>
      </c>
      <c r="G93" s="159">
        <v>4983</v>
      </c>
      <c r="H93" s="159">
        <v>3847</v>
      </c>
      <c r="I93" s="160">
        <f>IFERROR(H93/G93-1,"-")</f>
        <v>-0.22797511539233395</v>
      </c>
      <c r="J93" s="159">
        <f t="shared" ref="J93:J103" si="30">H93-G93</f>
        <v>-1136</v>
      </c>
      <c r="K93" s="160">
        <f>H93/H$8</f>
        <v>1.3379989976311122E-3</v>
      </c>
      <c r="L93" s="79"/>
    </row>
    <row r="94" spans="1:12" x14ac:dyDescent="0.25">
      <c r="A94" s="161" t="s">
        <v>103</v>
      </c>
      <c r="B94" s="162" t="s">
        <v>103</v>
      </c>
      <c r="C94" s="163">
        <v>2546</v>
      </c>
      <c r="D94" s="163">
        <v>721</v>
      </c>
      <c r="E94" s="163">
        <v>1841</v>
      </c>
      <c r="F94" s="163">
        <v>748</v>
      </c>
      <c r="G94" s="163">
        <v>1249</v>
      </c>
      <c r="H94" s="163">
        <v>1322</v>
      </c>
      <c r="I94" s="164">
        <f>IFERROR(H94/G94-1,"-")</f>
        <v>5.8446757405924643E-2</v>
      </c>
      <c r="J94" s="163">
        <f t="shared" si="30"/>
        <v>73</v>
      </c>
      <c r="K94" s="164">
        <f>H94/H$8</f>
        <v>4.597958603764831E-4</v>
      </c>
      <c r="L94" s="79"/>
    </row>
    <row r="95" spans="1:12" x14ac:dyDescent="0.25">
      <c r="A95" s="161" t="s">
        <v>100</v>
      </c>
      <c r="B95" s="162" t="s">
        <v>100</v>
      </c>
      <c r="C95" s="163">
        <v>2825</v>
      </c>
      <c r="D95" s="163">
        <v>604</v>
      </c>
      <c r="E95" s="163">
        <v>2634</v>
      </c>
      <c r="F95" s="163">
        <v>4989</v>
      </c>
      <c r="G95" s="163">
        <v>3734</v>
      </c>
      <c r="H95" s="163">
        <v>2525</v>
      </c>
      <c r="I95" s="164">
        <f>IFERROR(H95/G95-1,"-")</f>
        <v>-0.32378146759507231</v>
      </c>
      <c r="J95" s="163">
        <f t="shared" si="30"/>
        <v>-1209</v>
      </c>
      <c r="K95" s="164">
        <f>H95/H$8</f>
        <v>8.7820313725462914E-4</v>
      </c>
      <c r="L95" s="79"/>
    </row>
    <row r="96" spans="1:12" x14ac:dyDescent="0.25">
      <c r="A96" s="161"/>
      <c r="B96" s="158" t="s">
        <v>107</v>
      </c>
      <c r="C96" s="159">
        <v>8971</v>
      </c>
      <c r="D96" s="159">
        <v>1772</v>
      </c>
      <c r="E96" s="159">
        <v>6908</v>
      </c>
      <c r="F96" s="159">
        <v>8514</v>
      </c>
      <c r="G96" s="159">
        <v>10155</v>
      </c>
      <c r="H96" s="159">
        <v>9264</v>
      </c>
      <c r="I96" s="160">
        <f>IFERROR(H96/G96-1,"-")</f>
        <v>-8.7740029542097475E-2</v>
      </c>
      <c r="J96" s="159">
        <f t="shared" si="30"/>
        <v>-891</v>
      </c>
      <c r="K96" s="160">
        <f>H96/H$8</f>
        <v>3.2220490548621325E-3</v>
      </c>
      <c r="L96" s="79"/>
    </row>
    <row r="97" spans="1:12" s="56" customFormat="1" x14ac:dyDescent="0.25">
      <c r="A97" s="161"/>
      <c r="B97" s="162" t="s">
        <v>110</v>
      </c>
      <c r="C97" s="163">
        <v>2393</v>
      </c>
      <c r="D97" s="163">
        <v>45</v>
      </c>
      <c r="E97" s="163">
        <v>1253</v>
      </c>
      <c r="F97" s="163">
        <v>1744</v>
      </c>
      <c r="G97" s="163">
        <v>2068</v>
      </c>
      <c r="H97" s="163">
        <v>1741</v>
      </c>
      <c r="I97" s="164">
        <f t="shared" ref="I97:I104" si="31">IFERROR(H97/G97-1,"-")</f>
        <v>-0.15812379110251451</v>
      </c>
      <c r="J97" s="163">
        <f t="shared" si="30"/>
        <v>-327</v>
      </c>
      <c r="K97" s="164">
        <f t="shared" ref="K97:K104" si="32">H97/H$8</f>
        <v>6.0552541067735029E-4</v>
      </c>
      <c r="L97" s="165"/>
    </row>
    <row r="98" spans="1:12" s="56" customFormat="1" x14ac:dyDescent="0.25">
      <c r="A98" s="161"/>
      <c r="B98" s="162" t="s">
        <v>113</v>
      </c>
      <c r="C98" s="163">
        <v>2540</v>
      </c>
      <c r="D98" s="163">
        <v>554</v>
      </c>
      <c r="E98" s="163">
        <v>2351</v>
      </c>
      <c r="F98" s="163">
        <v>2836</v>
      </c>
      <c r="G98" s="163">
        <v>3116</v>
      </c>
      <c r="H98" s="163">
        <v>3261</v>
      </c>
      <c r="I98" s="164">
        <f t="shared" si="31"/>
        <v>4.6534017971758601E-2</v>
      </c>
      <c r="J98" s="163">
        <f t="shared" si="30"/>
        <v>145</v>
      </c>
      <c r="K98" s="164">
        <f t="shared" si="32"/>
        <v>1.1341863091435032E-3</v>
      </c>
      <c r="L98" s="165"/>
    </row>
    <row r="99" spans="1:12" x14ac:dyDescent="0.25">
      <c r="A99" s="161"/>
      <c r="B99" s="162" t="s">
        <v>116</v>
      </c>
      <c r="C99" s="163">
        <v>1207</v>
      </c>
      <c r="D99" s="163">
        <v>546</v>
      </c>
      <c r="E99" s="163">
        <v>863</v>
      </c>
      <c r="F99" s="163">
        <v>1019</v>
      </c>
      <c r="G99" s="163">
        <v>1220</v>
      </c>
      <c r="H99" s="163">
        <v>1002</v>
      </c>
      <c r="I99" s="164">
        <f t="shared" si="31"/>
        <v>-0.17868852459016393</v>
      </c>
      <c r="J99" s="163">
        <f t="shared" si="30"/>
        <v>-218</v>
      </c>
      <c r="K99" s="164">
        <f t="shared" si="32"/>
        <v>3.4849882912045088E-4</v>
      </c>
      <c r="L99" s="79"/>
    </row>
    <row r="100" spans="1:12" x14ac:dyDescent="0.25">
      <c r="A100" s="161"/>
      <c r="B100" s="162" t="s">
        <v>123</v>
      </c>
      <c r="C100" s="163">
        <v>537</v>
      </c>
      <c r="D100" s="163">
        <v>17</v>
      </c>
      <c r="E100" s="163">
        <v>376</v>
      </c>
      <c r="F100" s="163">
        <v>398</v>
      </c>
      <c r="G100" s="163">
        <v>524</v>
      </c>
      <c r="H100" s="163">
        <v>402</v>
      </c>
      <c r="I100" s="164">
        <f t="shared" si="31"/>
        <v>-0.23282442748091603</v>
      </c>
      <c r="J100" s="163">
        <f t="shared" si="30"/>
        <v>-122</v>
      </c>
      <c r="K100" s="164">
        <f t="shared" si="32"/>
        <v>1.3981689551539046E-4</v>
      </c>
      <c r="L100" s="79"/>
    </row>
    <row r="101" spans="1:12" x14ac:dyDescent="0.25">
      <c r="A101" s="161"/>
      <c r="B101" s="162" t="s">
        <v>119</v>
      </c>
      <c r="C101" s="163">
        <v>80</v>
      </c>
      <c r="D101" s="163">
        <v>56</v>
      </c>
      <c r="E101" s="163">
        <v>237</v>
      </c>
      <c r="F101" s="163">
        <v>99</v>
      </c>
      <c r="G101" s="163">
        <v>311</v>
      </c>
      <c r="H101" s="163">
        <v>340</v>
      </c>
      <c r="I101" s="164">
        <f t="shared" si="31"/>
        <v>9.3247588424437255E-2</v>
      </c>
      <c r="J101" s="163">
        <f t="shared" si="30"/>
        <v>29</v>
      </c>
      <c r="K101" s="164">
        <f t="shared" si="32"/>
        <v>1.1825309570953423E-4</v>
      </c>
      <c r="L101" s="79"/>
    </row>
    <row r="102" spans="1:12" x14ac:dyDescent="0.25">
      <c r="A102" s="161"/>
      <c r="B102" s="162" t="s">
        <v>128</v>
      </c>
      <c r="C102" s="163">
        <v>73</v>
      </c>
      <c r="D102" s="163">
        <v>5</v>
      </c>
      <c r="E102" s="163">
        <v>191</v>
      </c>
      <c r="F102" s="163">
        <v>31</v>
      </c>
      <c r="G102" s="163">
        <v>140</v>
      </c>
      <c r="H102" s="163">
        <v>144</v>
      </c>
      <c r="I102" s="164">
        <f t="shared" si="31"/>
        <v>2.857142857142847E-2</v>
      </c>
      <c r="J102" s="163">
        <f t="shared" si="30"/>
        <v>4</v>
      </c>
      <c r="K102" s="164">
        <f t="shared" si="32"/>
        <v>5.0083664065214494E-5</v>
      </c>
      <c r="L102" s="79"/>
    </row>
    <row r="103" spans="1:12" x14ac:dyDescent="0.25">
      <c r="A103" s="161" t="s">
        <v>144</v>
      </c>
      <c r="B103" s="162" t="s">
        <v>131</v>
      </c>
      <c r="C103" s="163">
        <v>98</v>
      </c>
      <c r="D103" s="163">
        <v>14</v>
      </c>
      <c r="E103" s="163">
        <v>44</v>
      </c>
      <c r="F103" s="163">
        <v>59</v>
      </c>
      <c r="G103" s="163">
        <v>189</v>
      </c>
      <c r="H103" s="163">
        <v>21</v>
      </c>
      <c r="I103" s="164">
        <f t="shared" si="31"/>
        <v>-0.88888888888888884</v>
      </c>
      <c r="J103" s="163">
        <f t="shared" si="30"/>
        <v>-168</v>
      </c>
      <c r="K103" s="164">
        <f t="shared" si="32"/>
        <v>7.3038676761771143E-6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2043</v>
      </c>
      <c r="D104" s="168">
        <f t="shared" ref="D104:H104" si="34">D96-SUM(D97:D103)</f>
        <v>535</v>
      </c>
      <c r="E104" s="168">
        <f t="shared" si="34"/>
        <v>1593</v>
      </c>
      <c r="F104" s="168">
        <f t="shared" si="34"/>
        <v>2328</v>
      </c>
      <c r="G104" s="168">
        <f t="shared" si="34"/>
        <v>2587</v>
      </c>
      <c r="H104" s="168">
        <f t="shared" si="34"/>
        <v>2353</v>
      </c>
      <c r="I104" s="169">
        <f t="shared" si="31"/>
        <v>-9.0452261306532611E-2</v>
      </c>
      <c r="J104" s="168">
        <f>H104-G104</f>
        <v>-234</v>
      </c>
      <c r="K104" s="169">
        <f t="shared" si="32"/>
        <v>8.183809829545119E-4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99005</v>
      </c>
      <c r="D106" s="175">
        <v>9638</v>
      </c>
      <c r="E106" s="175">
        <v>101150</v>
      </c>
      <c r="F106" s="175">
        <v>108040</v>
      </c>
      <c r="G106" s="175">
        <v>113195</v>
      </c>
      <c r="H106" s="175">
        <v>115422</v>
      </c>
      <c r="I106" s="176">
        <f>IFERROR(H106/G106-1,"-")</f>
        <v>1.9674013869870555E-2</v>
      </c>
      <c r="J106" s="175">
        <f>H106-G106</f>
        <v>2227</v>
      </c>
      <c r="K106" s="176">
        <f>H106/H$8</f>
        <v>4.014414356760547E-2</v>
      </c>
      <c r="L106" s="79"/>
    </row>
    <row r="107" spans="1:12" x14ac:dyDescent="0.25">
      <c r="A107" s="161" t="s">
        <v>96</v>
      </c>
      <c r="B107" s="158" t="s">
        <v>97</v>
      </c>
      <c r="C107" s="159">
        <v>16597</v>
      </c>
      <c r="D107" s="159">
        <v>3589</v>
      </c>
      <c r="E107" s="159">
        <v>8808</v>
      </c>
      <c r="F107" s="159">
        <v>10875</v>
      </c>
      <c r="G107" s="159">
        <v>9013</v>
      </c>
      <c r="H107" s="159">
        <v>12069</v>
      </c>
      <c r="I107" s="160">
        <f>IFERROR(H107/G107-1,"-")</f>
        <v>0.33906579385332303</v>
      </c>
      <c r="J107" s="159">
        <f t="shared" ref="J107:J117" si="35">H107-G107</f>
        <v>3056</v>
      </c>
      <c r="K107" s="160">
        <f>H107/H$8</f>
        <v>4.1976370944657899E-3</v>
      </c>
      <c r="L107" s="79"/>
    </row>
    <row r="108" spans="1:12" x14ac:dyDescent="0.25">
      <c r="A108" s="161" t="s">
        <v>103</v>
      </c>
      <c r="B108" s="162" t="s">
        <v>103</v>
      </c>
      <c r="C108" s="163">
        <v>1816</v>
      </c>
      <c r="D108" s="163">
        <v>3589</v>
      </c>
      <c r="E108" s="163">
        <v>4644</v>
      </c>
      <c r="F108" s="163">
        <v>3553</v>
      </c>
      <c r="G108" s="163">
        <v>2787</v>
      </c>
      <c r="H108" s="163">
        <v>3667</v>
      </c>
      <c r="I108" s="164">
        <f>IFERROR(H108/G108-1,"-")</f>
        <v>0.31575170434158584</v>
      </c>
      <c r="J108" s="163">
        <f t="shared" si="35"/>
        <v>880</v>
      </c>
      <c r="K108" s="164">
        <f>H108/H$8</f>
        <v>1.2753944175495941E-3</v>
      </c>
      <c r="L108" s="79"/>
    </row>
    <row r="109" spans="1:12" x14ac:dyDescent="0.25">
      <c r="A109" s="161" t="s">
        <v>100</v>
      </c>
      <c r="B109" s="162" t="s">
        <v>100</v>
      </c>
      <c r="C109" s="163">
        <v>14781</v>
      </c>
      <c r="D109" s="163">
        <v>0</v>
      </c>
      <c r="E109" s="163">
        <v>4164</v>
      </c>
      <c r="F109" s="163">
        <v>7322</v>
      </c>
      <c r="G109" s="163">
        <v>6226</v>
      </c>
      <c r="H109" s="163">
        <v>8402</v>
      </c>
      <c r="I109" s="164">
        <f>IFERROR(H109/G109-1,"-")</f>
        <v>0.3495020880179891</v>
      </c>
      <c r="J109" s="163">
        <f t="shared" si="35"/>
        <v>2176</v>
      </c>
      <c r="K109" s="164">
        <f>H109/H$8</f>
        <v>2.9222426769161956E-3</v>
      </c>
      <c r="L109" s="79"/>
    </row>
    <row r="110" spans="1:12" x14ac:dyDescent="0.25">
      <c r="A110" s="161"/>
      <c r="B110" s="158" t="s">
        <v>107</v>
      </c>
      <c r="C110" s="159">
        <v>82408</v>
      </c>
      <c r="D110" s="159">
        <v>6049</v>
      </c>
      <c r="E110" s="159">
        <v>92342</v>
      </c>
      <c r="F110" s="159">
        <v>97165</v>
      </c>
      <c r="G110" s="159">
        <v>104182</v>
      </c>
      <c r="H110" s="159">
        <v>103353</v>
      </c>
      <c r="I110" s="160">
        <f>IFERROR(H110/G110-1,"-")</f>
        <v>-7.9572286959359584E-3</v>
      </c>
      <c r="J110" s="159">
        <f t="shared" si="35"/>
        <v>-829</v>
      </c>
      <c r="K110" s="160">
        <f>H110/H$8</f>
        <v>3.5946506473139676E-2</v>
      </c>
      <c r="L110" s="79"/>
    </row>
    <row r="111" spans="1:12" s="56" customFormat="1" x14ac:dyDescent="0.25">
      <c r="A111" s="161"/>
      <c r="B111" s="162" t="s">
        <v>110</v>
      </c>
      <c r="C111" s="163">
        <v>49580</v>
      </c>
      <c r="D111" s="163">
        <v>852</v>
      </c>
      <c r="E111" s="163">
        <v>59365</v>
      </c>
      <c r="F111" s="163">
        <v>58781</v>
      </c>
      <c r="G111" s="163">
        <v>57712</v>
      </c>
      <c r="H111" s="163">
        <v>54889</v>
      </c>
      <c r="I111" s="164">
        <f t="shared" ref="I111:I118" si="36">IFERROR(H111/G111-1,"-")</f>
        <v>-4.8915303576379299E-2</v>
      </c>
      <c r="J111" s="163">
        <f t="shared" si="35"/>
        <v>-2823</v>
      </c>
      <c r="K111" s="164">
        <f t="shared" ref="K111:K118" si="37">H111/H$8</f>
        <v>1.9090571089413599E-2</v>
      </c>
      <c r="L111" s="165"/>
    </row>
    <row r="112" spans="1:12" s="56" customFormat="1" x14ac:dyDescent="0.25">
      <c r="A112" s="161"/>
      <c r="B112" s="162" t="s">
        <v>113</v>
      </c>
      <c r="C112" s="163">
        <v>4050</v>
      </c>
      <c r="D112" s="163">
        <v>1158</v>
      </c>
      <c r="E112" s="163">
        <v>3796</v>
      </c>
      <c r="F112" s="163">
        <v>5377</v>
      </c>
      <c r="G112" s="163">
        <v>5005</v>
      </c>
      <c r="H112" s="163">
        <v>5982</v>
      </c>
      <c r="I112" s="164">
        <f t="shared" si="36"/>
        <v>0.19520479520479528</v>
      </c>
      <c r="J112" s="163">
        <f t="shared" si="35"/>
        <v>977</v>
      </c>
      <c r="K112" s="164">
        <f t="shared" si="37"/>
        <v>2.0805588780424523E-3</v>
      </c>
      <c r="L112" s="165"/>
    </row>
    <row r="113" spans="1:12" x14ac:dyDescent="0.25">
      <c r="A113" s="161"/>
      <c r="B113" s="162" t="s">
        <v>116</v>
      </c>
      <c r="C113" s="163">
        <v>2897</v>
      </c>
      <c r="D113" s="163">
        <v>1789</v>
      </c>
      <c r="E113" s="163">
        <v>5286</v>
      </c>
      <c r="F113" s="163">
        <v>9048</v>
      </c>
      <c r="G113" s="163">
        <v>6182</v>
      </c>
      <c r="H113" s="163">
        <v>8224</v>
      </c>
      <c r="I113" s="164">
        <f t="shared" si="36"/>
        <v>0.3303138142995794</v>
      </c>
      <c r="J113" s="163">
        <f t="shared" si="35"/>
        <v>2042</v>
      </c>
      <c r="K113" s="164">
        <f t="shared" si="37"/>
        <v>2.860333703280028E-3</v>
      </c>
      <c r="L113" s="79"/>
    </row>
    <row r="114" spans="1:12" x14ac:dyDescent="0.25">
      <c r="A114" s="161"/>
      <c r="B114" s="162" t="s">
        <v>123</v>
      </c>
      <c r="C114" s="163">
        <v>1375</v>
      </c>
      <c r="D114" s="163">
        <v>89</v>
      </c>
      <c r="E114" s="163">
        <v>3212</v>
      </c>
      <c r="F114" s="163">
        <v>2109</v>
      </c>
      <c r="G114" s="163">
        <v>4610</v>
      </c>
      <c r="H114" s="163">
        <v>4274</v>
      </c>
      <c r="I114" s="164">
        <f t="shared" si="36"/>
        <v>-7.288503253796097E-2</v>
      </c>
      <c r="J114" s="163">
        <f t="shared" si="35"/>
        <v>-336</v>
      </c>
      <c r="K114" s="164">
        <f t="shared" si="37"/>
        <v>1.4865109737133802E-3</v>
      </c>
      <c r="L114" s="79"/>
    </row>
    <row r="115" spans="1:12" x14ac:dyDescent="0.25">
      <c r="A115" s="161"/>
      <c r="B115" s="162" t="s">
        <v>119</v>
      </c>
      <c r="C115" s="163">
        <v>2775</v>
      </c>
      <c r="D115" s="163">
        <v>97</v>
      </c>
      <c r="E115" s="163">
        <v>2670</v>
      </c>
      <c r="F115" s="163">
        <v>4270</v>
      </c>
      <c r="G115" s="163">
        <v>3826</v>
      </c>
      <c r="H115" s="163">
        <v>2981</v>
      </c>
      <c r="I115" s="164">
        <f t="shared" si="36"/>
        <v>-0.22085729221118666</v>
      </c>
      <c r="J115" s="163">
        <f t="shared" si="35"/>
        <v>-845</v>
      </c>
      <c r="K115" s="164">
        <f t="shared" si="37"/>
        <v>1.036801406794475E-3</v>
      </c>
      <c r="L115" s="79"/>
    </row>
    <row r="116" spans="1:12" x14ac:dyDescent="0.25">
      <c r="A116" s="161"/>
      <c r="B116" s="162" t="s">
        <v>128</v>
      </c>
      <c r="C116" s="163">
        <v>936</v>
      </c>
      <c r="D116" s="163">
        <v>0</v>
      </c>
      <c r="E116" s="163">
        <v>960</v>
      </c>
      <c r="F116" s="163">
        <v>1915</v>
      </c>
      <c r="G116" s="163">
        <v>3693</v>
      </c>
      <c r="H116" s="163">
        <v>1753</v>
      </c>
      <c r="I116" s="164">
        <f t="shared" si="36"/>
        <v>-0.52531816950988364</v>
      </c>
      <c r="J116" s="163">
        <f t="shared" si="35"/>
        <v>-1940</v>
      </c>
      <c r="K116" s="164">
        <f t="shared" si="37"/>
        <v>6.096990493494515E-4</v>
      </c>
      <c r="L116" s="79"/>
    </row>
    <row r="117" spans="1:12" x14ac:dyDescent="0.25">
      <c r="A117" s="161" t="s">
        <v>144</v>
      </c>
      <c r="B117" s="162" t="s">
        <v>131</v>
      </c>
      <c r="C117" s="163">
        <v>3038</v>
      </c>
      <c r="D117" s="163">
        <v>0</v>
      </c>
      <c r="E117" s="163">
        <v>922</v>
      </c>
      <c r="F117" s="163">
        <v>1218</v>
      </c>
      <c r="G117" s="163">
        <v>2980</v>
      </c>
      <c r="H117" s="163">
        <v>1547</v>
      </c>
      <c r="I117" s="164">
        <f t="shared" si="36"/>
        <v>-0.48087248322147647</v>
      </c>
      <c r="J117" s="163">
        <f t="shared" si="35"/>
        <v>-1433</v>
      </c>
      <c r="K117" s="164">
        <f t="shared" si="37"/>
        <v>5.3805158547838073E-4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17757</v>
      </c>
      <c r="D118" s="168">
        <f t="shared" ref="D118:H118" si="39">D110-SUM(D111:D117)</f>
        <v>2064</v>
      </c>
      <c r="E118" s="168">
        <f t="shared" si="39"/>
        <v>16131</v>
      </c>
      <c r="F118" s="168">
        <f t="shared" si="39"/>
        <v>14447</v>
      </c>
      <c r="G118" s="168">
        <f t="shared" si="39"/>
        <v>20174</v>
      </c>
      <c r="H118" s="168">
        <f t="shared" si="39"/>
        <v>23703</v>
      </c>
      <c r="I118" s="169">
        <f t="shared" si="36"/>
        <v>0.17492812530980473</v>
      </c>
      <c r="J118" s="168">
        <f>H118-G118</f>
        <v>3529</v>
      </c>
      <c r="K118" s="169">
        <f t="shared" si="37"/>
        <v>8.2439797870679111E-3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51846</v>
      </c>
      <c r="D120" s="175">
        <v>15142</v>
      </c>
      <c r="E120" s="175">
        <v>41909</v>
      </c>
      <c r="F120" s="175">
        <v>52194</v>
      </c>
      <c r="G120" s="175">
        <v>55957</v>
      </c>
      <c r="H120" s="175">
        <v>52638</v>
      </c>
      <c r="I120" s="176">
        <f>IFERROR(H120/G120-1,"-")</f>
        <v>-5.9313401361759888E-2</v>
      </c>
      <c r="J120" s="175">
        <f>H120-G120</f>
        <v>-3319</v>
      </c>
      <c r="K120" s="176">
        <f>H120/H$8</f>
        <v>1.8307666035171949E-2</v>
      </c>
      <c r="L120" s="79"/>
    </row>
    <row r="121" spans="1:12" x14ac:dyDescent="0.25">
      <c r="A121" s="161" t="s">
        <v>96</v>
      </c>
      <c r="B121" s="158" t="s">
        <v>97</v>
      </c>
      <c r="C121" s="159">
        <v>23371</v>
      </c>
      <c r="D121" s="159">
        <v>9380</v>
      </c>
      <c r="E121" s="159">
        <v>18026</v>
      </c>
      <c r="F121" s="159">
        <v>23651</v>
      </c>
      <c r="G121" s="159">
        <v>24442</v>
      </c>
      <c r="H121" s="159">
        <v>23832</v>
      </c>
      <c r="I121" s="160">
        <f>IFERROR(H121/G121-1,"-")</f>
        <v>-2.4957041158661375E-2</v>
      </c>
      <c r="J121" s="159">
        <f t="shared" ref="J121:J131" si="40">H121-G121</f>
        <v>-610</v>
      </c>
      <c r="K121" s="160">
        <f>H121/H$8</f>
        <v>8.2888464027929994E-3</v>
      </c>
      <c r="L121" s="79"/>
    </row>
    <row r="122" spans="1:12" x14ac:dyDescent="0.25">
      <c r="A122" s="161" t="s">
        <v>103</v>
      </c>
      <c r="B122" s="162" t="s">
        <v>103</v>
      </c>
      <c r="C122" s="163">
        <v>10666</v>
      </c>
      <c r="D122" s="163">
        <v>4288</v>
      </c>
      <c r="E122" s="163">
        <v>7277</v>
      </c>
      <c r="F122" s="163">
        <v>9758</v>
      </c>
      <c r="G122" s="163">
        <v>8762</v>
      </c>
      <c r="H122" s="163">
        <v>9663</v>
      </c>
      <c r="I122" s="164">
        <f>IFERROR(H122/G122-1,"-")</f>
        <v>0.10283040401734755</v>
      </c>
      <c r="J122" s="163">
        <f t="shared" si="40"/>
        <v>901</v>
      </c>
      <c r="K122" s="164">
        <f>H122/H$8</f>
        <v>3.3608225407094979E-3</v>
      </c>
      <c r="L122" s="79"/>
    </row>
    <row r="123" spans="1:12" x14ac:dyDescent="0.25">
      <c r="A123" s="161" t="s">
        <v>100</v>
      </c>
      <c r="B123" s="162" t="s">
        <v>100</v>
      </c>
      <c r="C123" s="163">
        <v>12705</v>
      </c>
      <c r="D123" s="163">
        <v>5092</v>
      </c>
      <c r="E123" s="163">
        <v>10749</v>
      </c>
      <c r="F123" s="163">
        <v>13893</v>
      </c>
      <c r="G123" s="163">
        <v>15680</v>
      </c>
      <c r="H123" s="163">
        <v>14169</v>
      </c>
      <c r="I123" s="164">
        <f>IFERROR(H123/G123-1,"-")</f>
        <v>-9.636479591836733E-2</v>
      </c>
      <c r="J123" s="163">
        <f t="shared" si="40"/>
        <v>-1511</v>
      </c>
      <c r="K123" s="164">
        <f>H123/H$8</f>
        <v>4.9280238620835011E-3</v>
      </c>
      <c r="L123" s="79"/>
    </row>
    <row r="124" spans="1:12" x14ac:dyDescent="0.25">
      <c r="A124" s="161"/>
      <c r="B124" s="158" t="s">
        <v>107</v>
      </c>
      <c r="C124" s="159">
        <v>28475</v>
      </c>
      <c r="D124" s="159">
        <v>5762</v>
      </c>
      <c r="E124" s="159">
        <v>23883</v>
      </c>
      <c r="F124" s="159">
        <v>28543</v>
      </c>
      <c r="G124" s="159">
        <v>31515</v>
      </c>
      <c r="H124" s="159">
        <v>28806</v>
      </c>
      <c r="I124" s="160">
        <f>IFERROR(H124/G124-1,"-")</f>
        <v>-8.5959067110899623E-2</v>
      </c>
      <c r="J124" s="159">
        <f t="shared" si="40"/>
        <v>-2709</v>
      </c>
      <c r="K124" s="160">
        <f>H124/H$8</f>
        <v>1.001881963237895E-2</v>
      </c>
      <c r="L124" s="79"/>
    </row>
    <row r="125" spans="1:12" s="56" customFormat="1" x14ac:dyDescent="0.25">
      <c r="A125" s="161"/>
      <c r="B125" s="162" t="s">
        <v>110</v>
      </c>
      <c r="C125" s="163">
        <v>3425</v>
      </c>
      <c r="D125" s="163">
        <v>159</v>
      </c>
      <c r="E125" s="163">
        <v>3574</v>
      </c>
      <c r="F125" s="163">
        <v>3403</v>
      </c>
      <c r="G125" s="163">
        <v>4850</v>
      </c>
      <c r="H125" s="163">
        <v>3993</v>
      </c>
      <c r="I125" s="164">
        <f t="shared" ref="I125:I132" si="41">IFERROR(H125/G125-1,"-")</f>
        <v>-0.17670103092783507</v>
      </c>
      <c r="J125" s="163">
        <f t="shared" si="40"/>
        <v>-857</v>
      </c>
      <c r="K125" s="164">
        <f t="shared" ref="K125:K132" si="42">H125/H$8</f>
        <v>1.3887782681416768E-3</v>
      </c>
      <c r="L125" s="165"/>
    </row>
    <row r="126" spans="1:12" s="56" customFormat="1" x14ac:dyDescent="0.25">
      <c r="A126" s="161"/>
      <c r="B126" s="162" t="s">
        <v>113</v>
      </c>
      <c r="C126" s="163">
        <v>3220</v>
      </c>
      <c r="D126" s="163">
        <v>621</v>
      </c>
      <c r="E126" s="163">
        <v>2826</v>
      </c>
      <c r="F126" s="163">
        <v>4664</v>
      </c>
      <c r="G126" s="163">
        <v>4561</v>
      </c>
      <c r="H126" s="163">
        <v>4794</v>
      </c>
      <c r="I126" s="164">
        <f t="shared" si="41"/>
        <v>5.1085288313966304E-2</v>
      </c>
      <c r="J126" s="163">
        <f t="shared" si="40"/>
        <v>233</v>
      </c>
      <c r="K126" s="164">
        <f t="shared" si="42"/>
        <v>1.6673686495044327E-3</v>
      </c>
      <c r="L126" s="165"/>
    </row>
    <row r="127" spans="1:12" x14ac:dyDescent="0.25">
      <c r="A127" s="161"/>
      <c r="B127" s="162" t="s">
        <v>116</v>
      </c>
      <c r="C127" s="163">
        <v>2151</v>
      </c>
      <c r="D127" s="163">
        <v>656</v>
      </c>
      <c r="E127" s="163">
        <v>2208</v>
      </c>
      <c r="F127" s="163">
        <v>2356</v>
      </c>
      <c r="G127" s="163">
        <v>2461</v>
      </c>
      <c r="H127" s="163">
        <v>2576</v>
      </c>
      <c r="I127" s="164">
        <f t="shared" si="41"/>
        <v>4.6728971962616717E-2</v>
      </c>
      <c r="J127" s="163">
        <f t="shared" si="40"/>
        <v>115</v>
      </c>
      <c r="K127" s="164">
        <f t="shared" si="42"/>
        <v>8.9594110161105934E-4</v>
      </c>
      <c r="L127" s="79"/>
    </row>
    <row r="128" spans="1:12" x14ac:dyDescent="0.25">
      <c r="A128" s="161"/>
      <c r="B128" s="162" t="s">
        <v>123</v>
      </c>
      <c r="C128" s="163">
        <v>450</v>
      </c>
      <c r="D128" s="163">
        <v>65</v>
      </c>
      <c r="E128" s="163">
        <v>652</v>
      </c>
      <c r="F128" s="163">
        <v>647</v>
      </c>
      <c r="G128" s="163">
        <v>794</v>
      </c>
      <c r="H128" s="163">
        <v>881</v>
      </c>
      <c r="I128" s="164">
        <f t="shared" si="41"/>
        <v>0.10957178841309823</v>
      </c>
      <c r="J128" s="163">
        <f t="shared" si="40"/>
        <v>87</v>
      </c>
      <c r="K128" s="164">
        <f t="shared" si="42"/>
        <v>3.0641463917676368E-4</v>
      </c>
      <c r="L128" s="79"/>
    </row>
    <row r="129" spans="1:12" x14ac:dyDescent="0.25">
      <c r="A129" s="161"/>
      <c r="B129" s="162" t="s">
        <v>119</v>
      </c>
      <c r="C129" s="163">
        <v>333</v>
      </c>
      <c r="D129" s="163">
        <v>84</v>
      </c>
      <c r="E129" s="163">
        <v>507</v>
      </c>
      <c r="F129" s="163">
        <v>515</v>
      </c>
      <c r="G129" s="163">
        <v>580</v>
      </c>
      <c r="H129" s="163">
        <v>590</v>
      </c>
      <c r="I129" s="164">
        <f t="shared" si="41"/>
        <v>1.7241379310344751E-2</v>
      </c>
      <c r="J129" s="163">
        <f t="shared" si="40"/>
        <v>10</v>
      </c>
      <c r="K129" s="164">
        <f t="shared" si="42"/>
        <v>2.0520390137830939E-4</v>
      </c>
      <c r="L129" s="79"/>
    </row>
    <row r="130" spans="1:12" x14ac:dyDescent="0.25">
      <c r="A130" s="161"/>
      <c r="B130" s="162" t="s">
        <v>128</v>
      </c>
      <c r="C130" s="163">
        <v>520</v>
      </c>
      <c r="D130" s="163">
        <v>4</v>
      </c>
      <c r="E130" s="163">
        <v>218</v>
      </c>
      <c r="F130" s="163">
        <v>389</v>
      </c>
      <c r="G130" s="163">
        <v>667</v>
      </c>
      <c r="H130" s="163">
        <v>428</v>
      </c>
      <c r="I130" s="164">
        <f t="shared" si="41"/>
        <v>-0.35832083958020988</v>
      </c>
      <c r="J130" s="163">
        <f t="shared" si="40"/>
        <v>-239</v>
      </c>
      <c r="K130" s="164">
        <f t="shared" si="42"/>
        <v>1.4885977930494308E-4</v>
      </c>
      <c r="L130" s="79"/>
    </row>
    <row r="131" spans="1:12" x14ac:dyDescent="0.25">
      <c r="A131" s="161" t="s">
        <v>144</v>
      </c>
      <c r="B131" s="162" t="s">
        <v>131</v>
      </c>
      <c r="C131" s="163">
        <v>745</v>
      </c>
      <c r="D131" s="163">
        <v>17</v>
      </c>
      <c r="E131" s="163">
        <v>551</v>
      </c>
      <c r="F131" s="163">
        <v>608</v>
      </c>
      <c r="G131" s="163">
        <v>788</v>
      </c>
      <c r="H131" s="163">
        <v>653</v>
      </c>
      <c r="I131" s="164">
        <f t="shared" si="41"/>
        <v>-0.17131979695431476</v>
      </c>
      <c r="J131" s="163">
        <f t="shared" si="40"/>
        <v>-135</v>
      </c>
      <c r="K131" s="164">
        <f t="shared" si="42"/>
        <v>2.2711550440684074E-4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17631</v>
      </c>
      <c r="D132" s="168">
        <f t="shared" ref="D132:H132" si="44">D124-SUM(D125:D131)</f>
        <v>4156</v>
      </c>
      <c r="E132" s="168">
        <f t="shared" si="44"/>
        <v>13347</v>
      </c>
      <c r="F132" s="168">
        <f t="shared" si="44"/>
        <v>15961</v>
      </c>
      <c r="G132" s="168">
        <f t="shared" si="44"/>
        <v>16814</v>
      </c>
      <c r="H132" s="168">
        <f t="shared" si="44"/>
        <v>14891</v>
      </c>
      <c r="I132" s="169">
        <f t="shared" si="41"/>
        <v>-0.11436897823242531</v>
      </c>
      <c r="J132" s="168">
        <f>H132-G132</f>
        <v>-1923</v>
      </c>
      <c r="K132" s="169">
        <f t="shared" si="42"/>
        <v>5.1791377888549235E-3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172884</v>
      </c>
      <c r="D134" s="175">
        <v>18511</v>
      </c>
      <c r="E134" s="175">
        <v>141290</v>
      </c>
      <c r="F134" s="175">
        <v>156374</v>
      </c>
      <c r="G134" s="175">
        <v>166759</v>
      </c>
      <c r="H134" s="175">
        <v>168166</v>
      </c>
      <c r="I134" s="176">
        <f>IFERROR(H134/G134-1,"-")</f>
        <v>8.437325721550204E-3</v>
      </c>
      <c r="J134" s="175">
        <f>H134-G134</f>
        <v>1407</v>
      </c>
      <c r="K134" s="176">
        <f>H134/H$8</f>
        <v>5.8488676744380977E-2</v>
      </c>
      <c r="L134" s="79"/>
    </row>
    <row r="135" spans="1:12" x14ac:dyDescent="0.25">
      <c r="A135" s="161" t="s">
        <v>96</v>
      </c>
      <c r="B135" s="158" t="s">
        <v>97</v>
      </c>
      <c r="C135" s="159">
        <v>4481</v>
      </c>
      <c r="D135" s="159">
        <v>6177</v>
      </c>
      <c r="E135" s="159">
        <v>4072</v>
      </c>
      <c r="F135" s="159">
        <v>4631</v>
      </c>
      <c r="G135" s="159">
        <v>3359</v>
      </c>
      <c r="H135" s="159">
        <v>2494</v>
      </c>
      <c r="I135" s="160">
        <f>IFERROR(H135/G135-1,"-")</f>
        <v>-0.2575171181899375</v>
      </c>
      <c r="J135" s="159">
        <f t="shared" ref="J135:J145" si="45">H135-G135</f>
        <v>-865</v>
      </c>
      <c r="K135" s="160">
        <f>H135/H$8</f>
        <v>8.6742123735170107E-4</v>
      </c>
      <c r="L135" s="79"/>
    </row>
    <row r="136" spans="1:12" x14ac:dyDescent="0.25">
      <c r="A136" s="161" t="s">
        <v>103</v>
      </c>
      <c r="B136" s="162" t="s">
        <v>103</v>
      </c>
      <c r="C136" s="163">
        <v>2752</v>
      </c>
      <c r="D136" s="163">
        <v>5161</v>
      </c>
      <c r="E136" s="163">
        <v>1879</v>
      </c>
      <c r="F136" s="163">
        <v>2328</v>
      </c>
      <c r="G136" s="163">
        <v>1682</v>
      </c>
      <c r="H136" s="163">
        <v>674</v>
      </c>
      <c r="I136" s="164">
        <f>IFERROR(H136/G136-1,"-")</f>
        <v>-0.59928656361474442</v>
      </c>
      <c r="J136" s="163">
        <f t="shared" si="45"/>
        <v>-1008</v>
      </c>
      <c r="K136" s="164">
        <f>H136/H$8</f>
        <v>2.3441937208301786E-4</v>
      </c>
      <c r="L136" s="79"/>
    </row>
    <row r="137" spans="1:12" x14ac:dyDescent="0.25">
      <c r="A137" s="161" t="s">
        <v>100</v>
      </c>
      <c r="B137" s="162" t="s">
        <v>100</v>
      </c>
      <c r="C137" s="163">
        <v>1729</v>
      </c>
      <c r="D137" s="163">
        <v>1016</v>
      </c>
      <c r="E137" s="163">
        <v>2193</v>
      </c>
      <c r="F137" s="163">
        <v>2303</v>
      </c>
      <c r="G137" s="163">
        <v>1677</v>
      </c>
      <c r="H137" s="163">
        <v>1820</v>
      </c>
      <c r="I137" s="164">
        <f>IFERROR(H137/G137-1,"-")</f>
        <v>8.5271317829457294E-2</v>
      </c>
      <c r="J137" s="163">
        <f t="shared" si="45"/>
        <v>143</v>
      </c>
      <c r="K137" s="164">
        <f>H137/H$8</f>
        <v>6.3300186526868321E-4</v>
      </c>
      <c r="L137" s="79"/>
    </row>
    <row r="138" spans="1:12" x14ac:dyDescent="0.25">
      <c r="A138" s="161"/>
      <c r="B138" s="158" t="s">
        <v>107</v>
      </c>
      <c r="C138" s="159">
        <v>168403</v>
      </c>
      <c r="D138" s="159">
        <v>12334</v>
      </c>
      <c r="E138" s="159">
        <v>137218</v>
      </c>
      <c r="F138" s="159">
        <v>151743</v>
      </c>
      <c r="G138" s="159">
        <v>163400</v>
      </c>
      <c r="H138" s="159">
        <v>165672</v>
      </c>
      <c r="I138" s="160">
        <f>IFERROR(H138/G138-1,"-")</f>
        <v>1.3904528763769797E-2</v>
      </c>
      <c r="J138" s="159">
        <f t="shared" si="45"/>
        <v>2272</v>
      </c>
      <c r="K138" s="160">
        <f>H138/H$8</f>
        <v>5.7621255507029276E-2</v>
      </c>
      <c r="L138" s="79"/>
    </row>
    <row r="139" spans="1:12" s="56" customFormat="1" x14ac:dyDescent="0.25">
      <c r="A139" s="161"/>
      <c r="B139" s="162" t="s">
        <v>110</v>
      </c>
      <c r="C139" s="163">
        <v>81036</v>
      </c>
      <c r="D139" s="163">
        <v>344</v>
      </c>
      <c r="E139" s="163">
        <v>53181</v>
      </c>
      <c r="F139" s="163">
        <v>57709</v>
      </c>
      <c r="G139" s="163">
        <v>68185</v>
      </c>
      <c r="H139" s="163">
        <v>72176</v>
      </c>
      <c r="I139" s="164">
        <f t="shared" ref="I139:I146" si="46">IFERROR(H139/G139-1,"-")</f>
        <v>5.8531935176358463E-2</v>
      </c>
      <c r="J139" s="163">
        <f t="shared" si="45"/>
        <v>3991</v>
      </c>
      <c r="K139" s="164">
        <f t="shared" ref="K139:K146" si="47">H139/H$8</f>
        <v>2.5103045399798067E-2</v>
      </c>
      <c r="L139" s="165"/>
    </row>
    <row r="140" spans="1:12" s="56" customFormat="1" x14ac:dyDescent="0.25">
      <c r="A140" s="161"/>
      <c r="B140" s="162" t="s">
        <v>113</v>
      </c>
      <c r="C140" s="163">
        <v>8886</v>
      </c>
      <c r="D140" s="163">
        <v>1347</v>
      </c>
      <c r="E140" s="163">
        <v>9417</v>
      </c>
      <c r="F140" s="163">
        <v>15201</v>
      </c>
      <c r="G140" s="163">
        <v>18617</v>
      </c>
      <c r="H140" s="163">
        <v>15634</v>
      </c>
      <c r="I140" s="164">
        <f t="shared" si="46"/>
        <v>-0.16022989740559701</v>
      </c>
      <c r="J140" s="163">
        <f t="shared" si="45"/>
        <v>-2983</v>
      </c>
      <c r="K140" s="164">
        <f t="shared" si="47"/>
        <v>5.4375555833025236E-3</v>
      </c>
      <c r="L140" s="165"/>
    </row>
    <row r="141" spans="1:12" x14ac:dyDescent="0.25">
      <c r="A141" s="161"/>
      <c r="B141" s="162" t="s">
        <v>116</v>
      </c>
      <c r="C141" s="163">
        <v>9927</v>
      </c>
      <c r="D141" s="163">
        <v>4300</v>
      </c>
      <c r="E141" s="163">
        <v>17087</v>
      </c>
      <c r="F141" s="163">
        <v>13725</v>
      </c>
      <c r="G141" s="163">
        <v>12570</v>
      </c>
      <c r="H141" s="163">
        <v>14802</v>
      </c>
      <c r="I141" s="164">
        <f t="shared" si="46"/>
        <v>0.17756563245823398</v>
      </c>
      <c r="J141" s="163">
        <f t="shared" si="45"/>
        <v>2232</v>
      </c>
      <c r="K141" s="164">
        <f t="shared" si="47"/>
        <v>5.1481833020368397E-3</v>
      </c>
      <c r="L141" s="79"/>
    </row>
    <row r="142" spans="1:12" x14ac:dyDescent="0.25">
      <c r="A142" s="161"/>
      <c r="B142" s="162" t="s">
        <v>123</v>
      </c>
      <c r="C142" s="163">
        <v>1854</v>
      </c>
      <c r="D142" s="163">
        <v>123</v>
      </c>
      <c r="E142" s="163">
        <v>4398</v>
      </c>
      <c r="F142" s="163">
        <v>4633</v>
      </c>
      <c r="G142" s="163">
        <v>6436</v>
      </c>
      <c r="H142" s="163">
        <v>4373</v>
      </c>
      <c r="I142" s="164">
        <f t="shared" si="46"/>
        <v>-0.32054070851460537</v>
      </c>
      <c r="J142" s="163">
        <f t="shared" si="45"/>
        <v>-2063</v>
      </c>
      <c r="K142" s="164">
        <f t="shared" si="47"/>
        <v>1.5209434927582152E-3</v>
      </c>
      <c r="L142" s="79"/>
    </row>
    <row r="143" spans="1:12" x14ac:dyDescent="0.25">
      <c r="A143" s="161"/>
      <c r="B143" s="162" t="s">
        <v>119</v>
      </c>
      <c r="C143" s="163">
        <v>2019</v>
      </c>
      <c r="D143" s="163">
        <v>155</v>
      </c>
      <c r="E143" s="163">
        <v>2176</v>
      </c>
      <c r="F143" s="163">
        <v>3342</v>
      </c>
      <c r="G143" s="163">
        <v>3536</v>
      </c>
      <c r="H143" s="163">
        <v>2201</v>
      </c>
      <c r="I143" s="164">
        <f t="shared" si="46"/>
        <v>-0.37754524886877827</v>
      </c>
      <c r="J143" s="163">
        <f t="shared" si="45"/>
        <v>-1335</v>
      </c>
      <c r="K143" s="164">
        <f t="shared" si="47"/>
        <v>7.6551489310789657E-4</v>
      </c>
      <c r="L143" s="79"/>
    </row>
    <row r="144" spans="1:12" x14ac:dyDescent="0.25">
      <c r="A144" s="161"/>
      <c r="B144" s="162" t="s">
        <v>128</v>
      </c>
      <c r="C144" s="163">
        <v>7381</v>
      </c>
      <c r="D144" s="163">
        <v>36</v>
      </c>
      <c r="E144" s="163">
        <v>3577</v>
      </c>
      <c r="F144" s="163">
        <v>5937</v>
      </c>
      <c r="G144" s="163">
        <v>5083</v>
      </c>
      <c r="H144" s="163">
        <v>4547</v>
      </c>
      <c r="I144" s="164">
        <f t="shared" si="46"/>
        <v>-0.10544953767460163</v>
      </c>
      <c r="J144" s="163">
        <f t="shared" si="45"/>
        <v>-536</v>
      </c>
      <c r="K144" s="164">
        <f t="shared" si="47"/>
        <v>1.5814612535036826E-3</v>
      </c>
      <c r="L144" s="79"/>
    </row>
    <row r="145" spans="1:12" x14ac:dyDescent="0.25">
      <c r="A145" s="161" t="s">
        <v>144</v>
      </c>
      <c r="B145" s="162" t="s">
        <v>131</v>
      </c>
      <c r="C145" s="163">
        <v>14874</v>
      </c>
      <c r="D145" s="163">
        <v>35</v>
      </c>
      <c r="E145" s="163">
        <v>1120</v>
      </c>
      <c r="F145" s="163">
        <v>3629</v>
      </c>
      <c r="G145" s="163">
        <v>3238</v>
      </c>
      <c r="H145" s="163">
        <v>2572</v>
      </c>
      <c r="I145" s="164">
        <f t="shared" si="46"/>
        <v>-0.2056825200741198</v>
      </c>
      <c r="J145" s="163">
        <f t="shared" si="45"/>
        <v>-666</v>
      </c>
      <c r="K145" s="164">
        <f t="shared" si="47"/>
        <v>8.9454988872035893E-4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42426</v>
      </c>
      <c r="D146" s="168">
        <f t="shared" ref="D146:H146" si="49">D138-SUM(D139:D145)</f>
        <v>5994</v>
      </c>
      <c r="E146" s="168">
        <f t="shared" si="49"/>
        <v>46262</v>
      </c>
      <c r="F146" s="168">
        <f t="shared" si="49"/>
        <v>47567</v>
      </c>
      <c r="G146" s="168">
        <f t="shared" si="49"/>
        <v>45735</v>
      </c>
      <c r="H146" s="168">
        <f t="shared" si="49"/>
        <v>49367</v>
      </c>
      <c r="I146" s="169">
        <f t="shared" si="46"/>
        <v>7.9414015524215564E-2</v>
      </c>
      <c r="J146" s="168">
        <f>H146-G146</f>
        <v>3632</v>
      </c>
      <c r="K146" s="169">
        <f t="shared" si="47"/>
        <v>1.7170001693801694E-2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71323</v>
      </c>
      <c r="D148" s="175">
        <v>9038</v>
      </c>
      <c r="E148" s="175">
        <v>48951</v>
      </c>
      <c r="F148" s="175">
        <v>72588</v>
      </c>
      <c r="G148" s="175">
        <v>67430</v>
      </c>
      <c r="H148" s="175">
        <v>65080</v>
      </c>
      <c r="I148" s="176">
        <f>IFERROR(H148/G148-1,"-")</f>
        <v>-3.4850956547530787E-2</v>
      </c>
      <c r="J148" s="175">
        <f>H148-G148</f>
        <v>-2350</v>
      </c>
      <c r="K148" s="176">
        <f>H148/H$8</f>
        <v>2.263503373169555E-2</v>
      </c>
      <c r="L148" s="79"/>
    </row>
    <row r="149" spans="1:12" x14ac:dyDescent="0.25">
      <c r="A149" s="161" t="s">
        <v>96</v>
      </c>
      <c r="B149" s="158" t="s">
        <v>97</v>
      </c>
      <c r="C149" s="159">
        <v>26264</v>
      </c>
      <c r="D149" s="159">
        <v>4545</v>
      </c>
      <c r="E149" s="159">
        <v>16322</v>
      </c>
      <c r="F149" s="159">
        <v>23829</v>
      </c>
      <c r="G149" s="159">
        <v>19067</v>
      </c>
      <c r="H149" s="159">
        <v>16992</v>
      </c>
      <c r="I149" s="160">
        <f>IFERROR(H149/G149-1,"-")</f>
        <v>-0.10882676876278385</v>
      </c>
      <c r="J149" s="159">
        <f t="shared" ref="J149:J159" si="50">H149-G149</f>
        <v>-2075</v>
      </c>
      <c r="K149" s="160">
        <f>H149/H$8</f>
        <v>5.90987235969531E-3</v>
      </c>
      <c r="L149" s="79"/>
    </row>
    <row r="150" spans="1:12" x14ac:dyDescent="0.25">
      <c r="A150" s="161" t="s">
        <v>103</v>
      </c>
      <c r="B150" s="162" t="s">
        <v>103</v>
      </c>
      <c r="C150" s="163">
        <v>13344</v>
      </c>
      <c r="D150" s="163">
        <v>4274</v>
      </c>
      <c r="E150" s="163">
        <v>10178</v>
      </c>
      <c r="F150" s="163">
        <v>17906</v>
      </c>
      <c r="G150" s="163">
        <v>14026</v>
      </c>
      <c r="H150" s="163">
        <v>11700</v>
      </c>
      <c r="I150" s="164">
        <f>IFERROR(H150/G150-1,"-")</f>
        <v>-0.16583487808355912</v>
      </c>
      <c r="J150" s="163">
        <f t="shared" si="50"/>
        <v>-2326</v>
      </c>
      <c r="K150" s="164">
        <f>H150/H$8</f>
        <v>4.0692977052986775E-3</v>
      </c>
      <c r="L150" s="79"/>
    </row>
    <row r="151" spans="1:12" x14ac:dyDescent="0.25">
      <c r="A151" s="161" t="s">
        <v>100</v>
      </c>
      <c r="B151" s="162" t="s">
        <v>100</v>
      </c>
      <c r="C151" s="163">
        <v>12920</v>
      </c>
      <c r="D151" s="163">
        <v>271</v>
      </c>
      <c r="E151" s="163">
        <v>6144</v>
      </c>
      <c r="F151" s="163">
        <v>5923</v>
      </c>
      <c r="G151" s="163">
        <v>5041</v>
      </c>
      <c r="H151" s="163">
        <v>5292</v>
      </c>
      <c r="I151" s="164">
        <f>IFERROR(H151/G151-1,"-")</f>
        <v>4.9791707994445655E-2</v>
      </c>
      <c r="J151" s="163">
        <f t="shared" si="50"/>
        <v>251</v>
      </c>
      <c r="K151" s="164">
        <f>H151/H$8</f>
        <v>1.8405746543966328E-3</v>
      </c>
      <c r="L151" s="79"/>
    </row>
    <row r="152" spans="1:12" x14ac:dyDescent="0.25">
      <c r="A152" s="161"/>
      <c r="B152" s="158" t="s">
        <v>107</v>
      </c>
      <c r="C152" s="159">
        <v>45059</v>
      </c>
      <c r="D152" s="159">
        <v>4493</v>
      </c>
      <c r="E152" s="159">
        <v>32629</v>
      </c>
      <c r="F152" s="159">
        <v>48759</v>
      </c>
      <c r="G152" s="159">
        <v>48363</v>
      </c>
      <c r="H152" s="159">
        <v>48088</v>
      </c>
      <c r="I152" s="160">
        <f>IFERROR(H152/G152-1,"-")</f>
        <v>-5.6861650435250377E-3</v>
      </c>
      <c r="J152" s="159">
        <f t="shared" si="50"/>
        <v>-275</v>
      </c>
      <c r="K152" s="160">
        <f>H152/H$8</f>
        <v>1.6725161372000242E-2</v>
      </c>
      <c r="L152" s="79"/>
    </row>
    <row r="153" spans="1:12" s="56" customFormat="1" x14ac:dyDescent="0.25">
      <c r="A153" s="161"/>
      <c r="B153" s="162" t="s">
        <v>110</v>
      </c>
      <c r="C153" s="163">
        <v>9996</v>
      </c>
      <c r="D153" s="163">
        <v>83</v>
      </c>
      <c r="E153" s="163">
        <v>10900</v>
      </c>
      <c r="F153" s="163">
        <v>16817</v>
      </c>
      <c r="G153" s="163">
        <v>15713</v>
      </c>
      <c r="H153" s="163">
        <v>11409</v>
      </c>
      <c r="I153" s="164">
        <f t="shared" ref="I153:I160" si="51">IFERROR(H153/G153-1,"-")</f>
        <v>-0.2739133201807421</v>
      </c>
      <c r="J153" s="163">
        <f t="shared" si="50"/>
        <v>-4304</v>
      </c>
      <c r="K153" s="164">
        <f t="shared" ref="K153:K160" si="52">H153/H$8</f>
        <v>3.9680869675002232E-3</v>
      </c>
      <c r="L153" s="165"/>
    </row>
    <row r="154" spans="1:12" s="56" customFormat="1" x14ac:dyDescent="0.25">
      <c r="A154" s="161"/>
      <c r="B154" s="162" t="s">
        <v>113</v>
      </c>
      <c r="C154" s="163">
        <v>17456</v>
      </c>
      <c r="D154" s="163">
        <v>1563</v>
      </c>
      <c r="E154" s="163">
        <v>9685</v>
      </c>
      <c r="F154" s="163">
        <v>13255</v>
      </c>
      <c r="G154" s="163">
        <v>14550</v>
      </c>
      <c r="H154" s="163">
        <v>11882</v>
      </c>
      <c r="I154" s="164">
        <f t="shared" si="51"/>
        <v>-0.18336769759450167</v>
      </c>
      <c r="J154" s="163">
        <f t="shared" si="50"/>
        <v>-2668</v>
      </c>
      <c r="K154" s="164">
        <f t="shared" si="52"/>
        <v>4.1325978918255457E-3</v>
      </c>
      <c r="L154" s="165"/>
    </row>
    <row r="155" spans="1:12" x14ac:dyDescent="0.25">
      <c r="A155" s="161"/>
      <c r="B155" s="162" t="s">
        <v>116</v>
      </c>
      <c r="C155" s="163">
        <v>4735</v>
      </c>
      <c r="D155" s="163">
        <v>550</v>
      </c>
      <c r="E155" s="163">
        <v>2922</v>
      </c>
      <c r="F155" s="163">
        <v>5389</v>
      </c>
      <c r="G155" s="163">
        <v>4090</v>
      </c>
      <c r="H155" s="163">
        <v>10755</v>
      </c>
      <c r="I155" s="164">
        <f t="shared" si="51"/>
        <v>1.6295843520782398</v>
      </c>
      <c r="J155" s="163">
        <f t="shared" si="50"/>
        <v>6665</v>
      </c>
      <c r="K155" s="164">
        <f t="shared" si="52"/>
        <v>3.7406236598707078E-3</v>
      </c>
      <c r="L155" s="79"/>
    </row>
    <row r="156" spans="1:12" x14ac:dyDescent="0.25">
      <c r="A156" s="161"/>
      <c r="B156" s="162" t="s">
        <v>123</v>
      </c>
      <c r="C156" s="163">
        <v>999</v>
      </c>
      <c r="D156" s="163">
        <v>273</v>
      </c>
      <c r="E156" s="163">
        <v>833</v>
      </c>
      <c r="F156" s="163">
        <v>1132</v>
      </c>
      <c r="G156" s="163">
        <v>1979</v>
      </c>
      <c r="H156" s="163">
        <v>1493</v>
      </c>
      <c r="I156" s="164">
        <f t="shared" si="51"/>
        <v>-0.24557857503789793</v>
      </c>
      <c r="J156" s="163">
        <f t="shared" si="50"/>
        <v>-486</v>
      </c>
      <c r="K156" s="164">
        <f t="shared" si="52"/>
        <v>5.1927021145392529E-4</v>
      </c>
      <c r="L156" s="79"/>
    </row>
    <row r="157" spans="1:12" x14ac:dyDescent="0.25">
      <c r="A157" s="161"/>
      <c r="B157" s="162" t="s">
        <v>119</v>
      </c>
      <c r="C157" s="163">
        <v>2584</v>
      </c>
      <c r="D157" s="163">
        <v>358</v>
      </c>
      <c r="E157" s="163">
        <v>2224</v>
      </c>
      <c r="F157" s="163">
        <v>2822</v>
      </c>
      <c r="G157" s="163">
        <v>1627</v>
      </c>
      <c r="H157" s="163">
        <v>2095</v>
      </c>
      <c r="I157" s="164">
        <f t="shared" si="51"/>
        <v>0.28764597418561766</v>
      </c>
      <c r="J157" s="163">
        <f t="shared" si="50"/>
        <v>468</v>
      </c>
      <c r="K157" s="164">
        <f t="shared" si="52"/>
        <v>7.2864775150433588E-4</v>
      </c>
      <c r="L157" s="79"/>
    </row>
    <row r="158" spans="1:12" x14ac:dyDescent="0.25">
      <c r="A158" s="161"/>
      <c r="B158" s="162" t="s">
        <v>128</v>
      </c>
      <c r="C158" s="163">
        <v>875</v>
      </c>
      <c r="D158" s="163">
        <v>18</v>
      </c>
      <c r="E158" s="163">
        <v>299</v>
      </c>
      <c r="F158" s="163">
        <v>654</v>
      </c>
      <c r="G158" s="163">
        <v>418</v>
      </c>
      <c r="H158" s="163">
        <v>582</v>
      </c>
      <c r="I158" s="164">
        <f t="shared" si="51"/>
        <v>0.39234449760765555</v>
      </c>
      <c r="J158" s="163">
        <f t="shared" si="50"/>
        <v>164</v>
      </c>
      <c r="K158" s="164">
        <f t="shared" si="52"/>
        <v>2.0242147559690858E-4</v>
      </c>
      <c r="L158" s="79"/>
    </row>
    <row r="159" spans="1:12" x14ac:dyDescent="0.25">
      <c r="A159" s="161" t="s">
        <v>144</v>
      </c>
      <c r="B159" s="162" t="s">
        <v>131</v>
      </c>
      <c r="C159" s="163">
        <v>1741</v>
      </c>
      <c r="D159" s="163">
        <v>13</v>
      </c>
      <c r="E159" s="163">
        <v>503</v>
      </c>
      <c r="F159" s="163">
        <v>899</v>
      </c>
      <c r="G159" s="163">
        <v>836</v>
      </c>
      <c r="H159" s="163">
        <v>650</v>
      </c>
      <c r="I159" s="164">
        <f t="shared" si="51"/>
        <v>-0.22248803827751196</v>
      </c>
      <c r="J159" s="163">
        <f t="shared" si="50"/>
        <v>-186</v>
      </c>
      <c r="K159" s="164">
        <f t="shared" si="52"/>
        <v>2.2607209473881544E-4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6673</v>
      </c>
      <c r="D160" s="168">
        <f t="shared" ref="D160:H160" si="54">D152-SUM(D153:D159)</f>
        <v>1635</v>
      </c>
      <c r="E160" s="168">
        <f t="shared" si="54"/>
        <v>5263</v>
      </c>
      <c r="F160" s="168">
        <f t="shared" si="54"/>
        <v>7791</v>
      </c>
      <c r="G160" s="168">
        <f t="shared" si="54"/>
        <v>9150</v>
      </c>
      <c r="H160" s="168">
        <f t="shared" si="54"/>
        <v>9222</v>
      </c>
      <c r="I160" s="169">
        <f t="shared" si="51"/>
        <v>7.8688524590164732E-3</v>
      </c>
      <c r="J160" s="168">
        <f>H160-G160</f>
        <v>72</v>
      </c>
      <c r="K160" s="169">
        <f t="shared" si="52"/>
        <v>3.2074413195097781E-3</v>
      </c>
      <c r="L160" s="79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6EE73-B58A-4809-B8EB-976872BD6830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8"/>
      <c r="D3" s="268"/>
      <c r="E3" s="268"/>
      <c r="F3" s="268"/>
      <c r="G3" s="268"/>
      <c r="H3" s="268"/>
      <c r="I3" s="268"/>
      <c r="J3" s="268"/>
      <c r="K3" s="268"/>
    </row>
    <row r="4" spans="1:12" ht="6" customHeight="1" x14ac:dyDescent="0.25"/>
    <row r="5" spans="1:12" ht="15.75" x14ac:dyDescent="0.25">
      <c r="B5" s="144"/>
      <c r="C5" s="301" t="s">
        <v>43</v>
      </c>
      <c r="D5" s="302"/>
      <c r="E5" s="302"/>
      <c r="F5" s="302"/>
      <c r="G5" s="302"/>
      <c r="H5" s="302"/>
      <c r="I5" s="302"/>
      <c r="J5" s="302"/>
      <c r="K5" s="302"/>
    </row>
    <row r="6" spans="1:12" s="145" customFormat="1" ht="72" customHeight="1" x14ac:dyDescent="0.25">
      <c r="B6" s="146"/>
      <c r="C6" s="171" t="s">
        <v>258</v>
      </c>
      <c r="D6" s="171" t="s">
        <v>259</v>
      </c>
      <c r="E6" s="171" t="s">
        <v>260</v>
      </c>
      <c r="F6" s="171" t="s">
        <v>261</v>
      </c>
      <c r="G6" s="171" t="s">
        <v>262</v>
      </c>
      <c r="H6" s="171" t="s">
        <v>263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5883176</v>
      </c>
      <c r="D8" s="175">
        <v>514028</v>
      </c>
      <c r="E8" s="175">
        <v>4253563</v>
      </c>
      <c r="F8" s="175">
        <v>5729940</v>
      </c>
      <c r="G8" s="175">
        <v>6027617</v>
      </c>
      <c r="H8" s="175">
        <v>5894721</v>
      </c>
      <c r="I8" s="176">
        <f>IFERROR(H8/G8-1,"-")</f>
        <v>-2.2047850750968379E-2</v>
      </c>
      <c r="J8" s="175">
        <f>H8-G8</f>
        <v>-132896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519075</v>
      </c>
      <c r="D9" s="159">
        <v>120035</v>
      </c>
      <c r="E9" s="159">
        <v>399780</v>
      </c>
      <c r="F9" s="159">
        <v>508979</v>
      </c>
      <c r="G9" s="159">
        <v>465880</v>
      </c>
      <c r="H9" s="159">
        <v>435516</v>
      </c>
      <c r="I9" s="160">
        <f>IFERROR(H9/G9-1,"-")</f>
        <v>-6.5175581694857043E-2</v>
      </c>
      <c r="J9" s="159">
        <f t="shared" ref="J9:J19" si="0">H9-G9</f>
        <v>-30364</v>
      </c>
      <c r="K9" s="160">
        <f>H9/H$8</f>
        <v>7.3882377130317103E-2</v>
      </c>
      <c r="L9" s="79"/>
    </row>
    <row r="10" spans="1:12" x14ac:dyDescent="0.25">
      <c r="A10" s="161" t="s">
        <v>103</v>
      </c>
      <c r="B10" s="162" t="s">
        <v>103</v>
      </c>
      <c r="C10" s="163">
        <v>124643</v>
      </c>
      <c r="D10" s="163">
        <v>73802</v>
      </c>
      <c r="E10" s="163">
        <v>122241</v>
      </c>
      <c r="F10" s="163">
        <v>154380</v>
      </c>
      <c r="G10" s="163">
        <v>141273</v>
      </c>
      <c r="H10" s="163">
        <v>114919</v>
      </c>
      <c r="I10" s="164">
        <f>IFERROR(H10/G10-1,"-")</f>
        <v>-0.18654661541837436</v>
      </c>
      <c r="J10" s="163">
        <f t="shared" si="0"/>
        <v>-26354</v>
      </c>
      <c r="K10" s="164">
        <f>H10/H$8</f>
        <v>1.9495239893457212E-2</v>
      </c>
      <c r="L10" s="79"/>
    </row>
    <row r="11" spans="1:12" x14ac:dyDescent="0.25">
      <c r="A11" s="161" t="s">
        <v>100</v>
      </c>
      <c r="B11" s="162" t="s">
        <v>100</v>
      </c>
      <c r="C11" s="163">
        <v>394432</v>
      </c>
      <c r="D11" s="163">
        <v>46233</v>
      </c>
      <c r="E11" s="163">
        <v>277539</v>
      </c>
      <c r="F11" s="163">
        <v>354599</v>
      </c>
      <c r="G11" s="163">
        <v>324607</v>
      </c>
      <c r="H11" s="163">
        <v>320597</v>
      </c>
      <c r="I11" s="164">
        <f>IFERROR(H11/G11-1,"-")</f>
        <v>-1.235339964942217E-2</v>
      </c>
      <c r="J11" s="163">
        <f t="shared" si="0"/>
        <v>-4010</v>
      </c>
      <c r="K11" s="164">
        <f>H11/H$8</f>
        <v>5.4387137236859895E-2</v>
      </c>
      <c r="L11" s="79"/>
    </row>
    <row r="12" spans="1:12" x14ac:dyDescent="0.25">
      <c r="A12" s="1"/>
      <c r="B12" s="158" t="s">
        <v>107</v>
      </c>
      <c r="C12" s="159">
        <v>5364101</v>
      </c>
      <c r="D12" s="159">
        <v>393993</v>
      </c>
      <c r="E12" s="159">
        <v>3853783</v>
      </c>
      <c r="F12" s="159">
        <v>5220961</v>
      </c>
      <c r="G12" s="159">
        <v>5561737</v>
      </c>
      <c r="H12" s="159">
        <v>5459205</v>
      </c>
      <c r="I12" s="160">
        <f>IFERROR(H12/G12-1,"-")</f>
        <v>-1.8435247837141566E-2</v>
      </c>
      <c r="J12" s="159">
        <f t="shared" si="0"/>
        <v>-102532</v>
      </c>
      <c r="K12" s="160">
        <f>H12/H$8</f>
        <v>0.92611762286968291</v>
      </c>
      <c r="L12" s="79"/>
    </row>
    <row r="13" spans="1:12" s="56" customFormat="1" x14ac:dyDescent="0.25">
      <c r="A13" s="161"/>
      <c r="B13" s="162" t="s">
        <v>110</v>
      </c>
      <c r="C13" s="163">
        <v>2098174</v>
      </c>
      <c r="D13" s="163">
        <v>45188</v>
      </c>
      <c r="E13" s="163">
        <v>1433339</v>
      </c>
      <c r="F13" s="163">
        <v>1973713</v>
      </c>
      <c r="G13" s="163">
        <v>2141829</v>
      </c>
      <c r="H13" s="163">
        <v>2136416</v>
      </c>
      <c r="I13" s="164">
        <f t="shared" ref="I13:I20" si="1">IFERROR(H13/G13-1,"-")</f>
        <v>-2.5272792552533119E-3</v>
      </c>
      <c r="J13" s="163">
        <f t="shared" si="0"/>
        <v>-5413</v>
      </c>
      <c r="K13" s="164">
        <f t="shared" ref="K13:K20" si="2">H13/H$8</f>
        <v>0.36242868831281411</v>
      </c>
      <c r="L13" s="165"/>
    </row>
    <row r="14" spans="1:12" s="56" customFormat="1" x14ac:dyDescent="0.25">
      <c r="A14" s="161"/>
      <c r="B14" s="162" t="s">
        <v>113</v>
      </c>
      <c r="C14" s="163">
        <v>796173</v>
      </c>
      <c r="D14" s="163">
        <v>64449</v>
      </c>
      <c r="E14" s="163">
        <v>473868</v>
      </c>
      <c r="F14" s="163">
        <v>692483</v>
      </c>
      <c r="G14" s="163">
        <v>747702</v>
      </c>
      <c r="H14" s="163">
        <v>708569</v>
      </c>
      <c r="I14" s="164">
        <f t="shared" si="1"/>
        <v>-5.2337696033981418E-2</v>
      </c>
      <c r="J14" s="163">
        <f t="shared" si="0"/>
        <v>-39133</v>
      </c>
      <c r="K14" s="164">
        <f t="shared" si="2"/>
        <v>0.1202039926910875</v>
      </c>
      <c r="L14" s="165"/>
    </row>
    <row r="15" spans="1:12" x14ac:dyDescent="0.25">
      <c r="A15" s="161"/>
      <c r="B15" s="162" t="s">
        <v>116</v>
      </c>
      <c r="C15" s="163">
        <v>215768</v>
      </c>
      <c r="D15" s="163">
        <v>72929</v>
      </c>
      <c r="E15" s="163">
        <v>194710</v>
      </c>
      <c r="F15" s="163">
        <v>271061</v>
      </c>
      <c r="G15" s="163">
        <v>278322</v>
      </c>
      <c r="H15" s="163">
        <v>267587</v>
      </c>
      <c r="I15" s="164">
        <f t="shared" si="1"/>
        <v>-3.857043280804251E-2</v>
      </c>
      <c r="J15" s="163">
        <f t="shared" si="0"/>
        <v>-10735</v>
      </c>
      <c r="K15" s="164">
        <f t="shared" si="2"/>
        <v>4.5394345211588472E-2</v>
      </c>
      <c r="L15" s="79"/>
    </row>
    <row r="16" spans="1:12" x14ac:dyDescent="0.25">
      <c r="A16" s="161"/>
      <c r="B16" s="162" t="s">
        <v>123</v>
      </c>
      <c r="C16" s="163">
        <v>175583</v>
      </c>
      <c r="D16" s="163">
        <v>6409</v>
      </c>
      <c r="E16" s="163">
        <v>196294</v>
      </c>
      <c r="F16" s="163">
        <v>194396</v>
      </c>
      <c r="G16" s="163">
        <v>224331</v>
      </c>
      <c r="H16" s="163">
        <v>212284</v>
      </c>
      <c r="I16" s="164">
        <f t="shared" si="1"/>
        <v>-5.3701895859243676E-2</v>
      </c>
      <c r="J16" s="163">
        <f t="shared" si="0"/>
        <v>-12047</v>
      </c>
      <c r="K16" s="164">
        <f t="shared" si="2"/>
        <v>3.6012561069472163E-2</v>
      </c>
      <c r="L16" s="79"/>
    </row>
    <row r="17" spans="1:12" x14ac:dyDescent="0.25">
      <c r="A17" s="161"/>
      <c r="B17" s="162" t="s">
        <v>119</v>
      </c>
      <c r="C17" s="163">
        <v>205439</v>
      </c>
      <c r="D17" s="163">
        <v>21233</v>
      </c>
      <c r="E17" s="163">
        <v>191050</v>
      </c>
      <c r="F17" s="163">
        <v>207317</v>
      </c>
      <c r="G17" s="163">
        <v>209257</v>
      </c>
      <c r="H17" s="163">
        <v>190141</v>
      </c>
      <c r="I17" s="164">
        <f t="shared" si="1"/>
        <v>-9.1351782736061371E-2</v>
      </c>
      <c r="J17" s="163">
        <f t="shared" si="0"/>
        <v>-19116</v>
      </c>
      <c r="K17" s="164">
        <f t="shared" si="2"/>
        <v>3.2256149188400945E-2</v>
      </c>
      <c r="L17" s="79"/>
    </row>
    <row r="18" spans="1:12" x14ac:dyDescent="0.25">
      <c r="A18" s="161"/>
      <c r="B18" s="162" t="s">
        <v>128</v>
      </c>
      <c r="C18" s="163">
        <v>190090</v>
      </c>
      <c r="D18" s="163">
        <v>1317</v>
      </c>
      <c r="E18" s="163">
        <v>134556</v>
      </c>
      <c r="F18" s="163">
        <v>186966</v>
      </c>
      <c r="G18" s="163">
        <v>170231</v>
      </c>
      <c r="H18" s="163">
        <v>156986</v>
      </c>
      <c r="I18" s="164">
        <f t="shared" si="1"/>
        <v>-7.7806040027961987E-2</v>
      </c>
      <c r="J18" s="163">
        <f t="shared" si="0"/>
        <v>-13245</v>
      </c>
      <c r="K18" s="164">
        <f t="shared" si="2"/>
        <v>2.6631625143921145E-2</v>
      </c>
      <c r="L18" s="79"/>
    </row>
    <row r="19" spans="1:12" x14ac:dyDescent="0.25">
      <c r="A19" s="161" t="s">
        <v>144</v>
      </c>
      <c r="B19" s="162" t="s">
        <v>131</v>
      </c>
      <c r="C19" s="163">
        <v>285798</v>
      </c>
      <c r="D19" s="163">
        <v>9685</v>
      </c>
      <c r="E19" s="163">
        <v>103999</v>
      </c>
      <c r="F19" s="163">
        <v>171071</v>
      </c>
      <c r="G19" s="163">
        <v>190540</v>
      </c>
      <c r="H19" s="163">
        <v>167050</v>
      </c>
      <c r="I19" s="164">
        <f t="shared" si="1"/>
        <v>-0.12328120079773275</v>
      </c>
      <c r="J19" s="163">
        <f t="shared" si="0"/>
        <v>-23490</v>
      </c>
      <c r="K19" s="164">
        <f t="shared" si="2"/>
        <v>2.8338915446549547E-2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1397076</v>
      </c>
      <c r="D20" s="168">
        <f t="shared" ref="D20:H20" si="4">D12-SUM(D13:D19)</f>
        <v>172783</v>
      </c>
      <c r="E20" s="168">
        <f t="shared" si="4"/>
        <v>1125967</v>
      </c>
      <c r="F20" s="168">
        <f t="shared" si="4"/>
        <v>1523954</v>
      </c>
      <c r="G20" s="168">
        <f t="shared" si="4"/>
        <v>1599525</v>
      </c>
      <c r="H20" s="168">
        <f t="shared" si="4"/>
        <v>1620172</v>
      </c>
      <c r="I20" s="169">
        <f t="shared" si="1"/>
        <v>1.2908207123989879E-2</v>
      </c>
      <c r="J20" s="168">
        <f>H20-G20</f>
        <v>20647</v>
      </c>
      <c r="K20" s="169">
        <f t="shared" si="2"/>
        <v>0.27485134580584902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2269991</v>
      </c>
      <c r="D22" s="175">
        <v>202139</v>
      </c>
      <c r="E22" s="175">
        <v>1698842</v>
      </c>
      <c r="F22" s="175">
        <v>2182901</v>
      </c>
      <c r="G22" s="175">
        <v>2279505</v>
      </c>
      <c r="H22" s="175">
        <v>2180082</v>
      </c>
      <c r="I22" s="176">
        <f>IFERROR(H22/G22-1,"-")</f>
        <v>-4.3616048220995296E-2</v>
      </c>
      <c r="J22" s="175">
        <f>H22-G22</f>
        <v>-99423</v>
      </c>
      <c r="K22" s="176">
        <f>H22/H$8</f>
        <v>0.36983633322085979</v>
      </c>
      <c r="L22" s="79"/>
    </row>
    <row r="23" spans="1:12" x14ac:dyDescent="0.25">
      <c r="A23" s="161" t="s">
        <v>96</v>
      </c>
      <c r="B23" s="158" t="s">
        <v>97</v>
      </c>
      <c r="C23" s="159">
        <v>81566</v>
      </c>
      <c r="D23" s="159">
        <v>41279</v>
      </c>
      <c r="E23" s="159">
        <v>82549</v>
      </c>
      <c r="F23" s="159">
        <v>82330</v>
      </c>
      <c r="G23" s="159">
        <v>81800</v>
      </c>
      <c r="H23" s="159">
        <v>58080</v>
      </c>
      <c r="I23" s="160">
        <f>IFERROR(H23/G23-1,"-")</f>
        <v>-0.2899755501222494</v>
      </c>
      <c r="J23" s="159">
        <f t="shared" ref="J23:J33" si="5">H23-G23</f>
        <v>-23720</v>
      </c>
      <c r="K23" s="160">
        <f>H23/H$8</f>
        <v>9.8528836224818783E-3</v>
      </c>
      <c r="L23" s="79"/>
    </row>
    <row r="24" spans="1:12" x14ac:dyDescent="0.25">
      <c r="A24" s="161" t="s">
        <v>103</v>
      </c>
      <c r="B24" s="162" t="s">
        <v>103</v>
      </c>
      <c r="C24" s="163">
        <v>30618</v>
      </c>
      <c r="D24" s="163">
        <v>21811</v>
      </c>
      <c r="E24" s="163">
        <v>26178</v>
      </c>
      <c r="F24" s="163">
        <v>27959</v>
      </c>
      <c r="G24" s="163">
        <v>25943</v>
      </c>
      <c r="H24" s="163">
        <v>15667</v>
      </c>
      <c r="I24" s="164">
        <f>IFERROR(H24/G24-1,"-")</f>
        <v>-0.39609914042323557</v>
      </c>
      <c r="J24" s="163">
        <f t="shared" si="5"/>
        <v>-10276</v>
      </c>
      <c r="K24" s="164">
        <f>H24/H$8</f>
        <v>2.6578017856994421E-3</v>
      </c>
      <c r="L24" s="79"/>
    </row>
    <row r="25" spans="1:12" x14ac:dyDescent="0.25">
      <c r="A25" s="161" t="s">
        <v>100</v>
      </c>
      <c r="B25" s="162" t="s">
        <v>100</v>
      </c>
      <c r="C25" s="163">
        <v>50948</v>
      </c>
      <c r="D25" s="163">
        <v>19468</v>
      </c>
      <c r="E25" s="163">
        <v>56371</v>
      </c>
      <c r="F25" s="163">
        <v>54371</v>
      </c>
      <c r="G25" s="163">
        <v>55857</v>
      </c>
      <c r="H25" s="163">
        <v>42413</v>
      </c>
      <c r="I25" s="164">
        <f>IFERROR(H25/G25-1,"-")</f>
        <v>-0.24068603756019835</v>
      </c>
      <c r="J25" s="163">
        <f t="shared" si="5"/>
        <v>-13444</v>
      </c>
      <c r="K25" s="164">
        <f>H25/H$8</f>
        <v>7.1950818367824366E-3</v>
      </c>
      <c r="L25" s="79"/>
    </row>
    <row r="26" spans="1:12" x14ac:dyDescent="0.25">
      <c r="A26" s="161"/>
      <c r="B26" s="158" t="s">
        <v>107</v>
      </c>
      <c r="C26" s="159">
        <v>2188425</v>
      </c>
      <c r="D26" s="159">
        <v>160860</v>
      </c>
      <c r="E26" s="159">
        <v>1616293</v>
      </c>
      <c r="F26" s="159">
        <v>2100571</v>
      </c>
      <c r="G26" s="159">
        <v>2197705</v>
      </c>
      <c r="H26" s="159">
        <v>2122002</v>
      </c>
      <c r="I26" s="160">
        <f>IFERROR(H26/G26-1,"-")</f>
        <v>-3.4446388391526583E-2</v>
      </c>
      <c r="J26" s="159">
        <f t="shared" si="5"/>
        <v>-75703</v>
      </c>
      <c r="K26" s="160">
        <f>H26/H$8</f>
        <v>0.35998344959837791</v>
      </c>
      <c r="L26" s="79"/>
    </row>
    <row r="27" spans="1:12" s="56" customFormat="1" x14ac:dyDescent="0.25">
      <c r="A27" s="161"/>
      <c r="B27" s="162" t="s">
        <v>110</v>
      </c>
      <c r="C27" s="163">
        <v>941646</v>
      </c>
      <c r="D27" s="163">
        <v>13232</v>
      </c>
      <c r="E27" s="163">
        <v>675649</v>
      </c>
      <c r="F27" s="163">
        <v>919218</v>
      </c>
      <c r="G27" s="163">
        <v>969677</v>
      </c>
      <c r="H27" s="163">
        <v>968756</v>
      </c>
      <c r="I27" s="164">
        <f t="shared" ref="I27:I34" si="6">IFERROR(H27/G27-1,"-")</f>
        <v>-9.498008099604327E-4</v>
      </c>
      <c r="J27" s="163">
        <f t="shared" si="5"/>
        <v>-921</v>
      </c>
      <c r="K27" s="164">
        <f t="shared" ref="K27:K34" si="7">H27/H$8</f>
        <v>0.16434297738603743</v>
      </c>
      <c r="L27" s="165"/>
    </row>
    <row r="28" spans="1:12" s="56" customFormat="1" x14ac:dyDescent="0.25">
      <c r="A28" s="161"/>
      <c r="B28" s="162" t="s">
        <v>113</v>
      </c>
      <c r="C28" s="163">
        <v>294053</v>
      </c>
      <c r="D28" s="163">
        <v>23428</v>
      </c>
      <c r="E28" s="163">
        <v>181558</v>
      </c>
      <c r="F28" s="163">
        <v>242268</v>
      </c>
      <c r="G28" s="163">
        <v>249837</v>
      </c>
      <c r="H28" s="163">
        <v>237945</v>
      </c>
      <c r="I28" s="164">
        <f t="shared" si="6"/>
        <v>-4.7599034570540044E-2</v>
      </c>
      <c r="J28" s="163">
        <f t="shared" si="5"/>
        <v>-11892</v>
      </c>
      <c r="K28" s="164">
        <f t="shared" si="7"/>
        <v>4.0365778125885855E-2</v>
      </c>
      <c r="L28" s="165"/>
    </row>
    <row r="29" spans="1:12" x14ac:dyDescent="0.25">
      <c r="A29" s="161"/>
      <c r="B29" s="162" t="s">
        <v>116</v>
      </c>
      <c r="C29" s="163">
        <v>93072</v>
      </c>
      <c r="D29" s="163">
        <v>38712</v>
      </c>
      <c r="E29" s="163">
        <v>80654</v>
      </c>
      <c r="F29" s="163">
        <v>100365</v>
      </c>
      <c r="G29" s="163">
        <v>112016</v>
      </c>
      <c r="H29" s="163">
        <v>80594</v>
      </c>
      <c r="I29" s="164">
        <f t="shared" si="6"/>
        <v>-0.280513498071704</v>
      </c>
      <c r="J29" s="163">
        <f t="shared" si="5"/>
        <v>-31422</v>
      </c>
      <c r="K29" s="164">
        <f t="shared" si="7"/>
        <v>1.367223317269808E-2</v>
      </c>
      <c r="L29" s="79"/>
    </row>
    <row r="30" spans="1:12" x14ac:dyDescent="0.25">
      <c r="A30" s="161"/>
      <c r="B30" s="162" t="s">
        <v>123</v>
      </c>
      <c r="C30" s="163">
        <v>81253</v>
      </c>
      <c r="D30" s="163">
        <v>2739</v>
      </c>
      <c r="E30" s="163">
        <v>90476</v>
      </c>
      <c r="F30" s="163">
        <v>81861</v>
      </c>
      <c r="G30" s="163">
        <v>89774</v>
      </c>
      <c r="H30" s="163">
        <v>83869</v>
      </c>
      <c r="I30" s="164">
        <f t="shared" si="6"/>
        <v>-6.5776282665359731E-2</v>
      </c>
      <c r="J30" s="163">
        <f t="shared" si="5"/>
        <v>-5905</v>
      </c>
      <c r="K30" s="164">
        <f t="shared" si="7"/>
        <v>1.4227815022967161E-2</v>
      </c>
      <c r="L30" s="79"/>
    </row>
    <row r="31" spans="1:12" x14ac:dyDescent="0.25">
      <c r="A31" s="161"/>
      <c r="B31" s="162" t="s">
        <v>119</v>
      </c>
      <c r="C31" s="163">
        <v>114684</v>
      </c>
      <c r="D31" s="163">
        <v>10609</v>
      </c>
      <c r="E31" s="163">
        <v>116636</v>
      </c>
      <c r="F31" s="163">
        <v>113282</v>
      </c>
      <c r="G31" s="163">
        <v>108580</v>
      </c>
      <c r="H31" s="163">
        <v>102707</v>
      </c>
      <c r="I31" s="164">
        <f t="shared" si="6"/>
        <v>-5.4089150856511337E-2</v>
      </c>
      <c r="J31" s="163">
        <f t="shared" si="5"/>
        <v>-5873</v>
      </c>
      <c r="K31" s="164">
        <f t="shared" si="7"/>
        <v>1.7423555754377519E-2</v>
      </c>
      <c r="L31" s="79"/>
    </row>
    <row r="32" spans="1:12" x14ac:dyDescent="0.25">
      <c r="A32" s="161"/>
      <c r="B32" s="162" t="s">
        <v>128</v>
      </c>
      <c r="C32" s="163">
        <v>76520</v>
      </c>
      <c r="D32" s="163">
        <v>305</v>
      </c>
      <c r="E32" s="163">
        <v>45554</v>
      </c>
      <c r="F32" s="163">
        <v>63031</v>
      </c>
      <c r="G32" s="163">
        <v>56265</v>
      </c>
      <c r="H32" s="163">
        <v>49820</v>
      </c>
      <c r="I32" s="164">
        <f t="shared" si="6"/>
        <v>-0.11454723184928461</v>
      </c>
      <c r="J32" s="163">
        <f t="shared" si="5"/>
        <v>-6445</v>
      </c>
      <c r="K32" s="164">
        <f t="shared" si="7"/>
        <v>8.4516298566123822E-3</v>
      </c>
      <c r="L32" s="79"/>
    </row>
    <row r="33" spans="1:12" x14ac:dyDescent="0.25">
      <c r="A33" s="161" t="s">
        <v>144</v>
      </c>
      <c r="B33" s="162" t="s">
        <v>131</v>
      </c>
      <c r="C33" s="163">
        <v>87958</v>
      </c>
      <c r="D33" s="163">
        <v>1202</v>
      </c>
      <c r="E33" s="163">
        <v>27229</v>
      </c>
      <c r="F33" s="163">
        <v>57359</v>
      </c>
      <c r="G33" s="163">
        <v>58202</v>
      </c>
      <c r="H33" s="163">
        <v>50688</v>
      </c>
      <c r="I33" s="164">
        <f t="shared" si="6"/>
        <v>-0.12910209271159068</v>
      </c>
      <c r="J33" s="163">
        <f t="shared" si="5"/>
        <v>-7514</v>
      </c>
      <c r="K33" s="164">
        <f t="shared" si="7"/>
        <v>8.5988802523478212E-3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499239</v>
      </c>
      <c r="D34" s="168">
        <f t="shared" ref="D34:H34" si="9">D26-SUM(D27:D33)</f>
        <v>70633</v>
      </c>
      <c r="E34" s="168">
        <f t="shared" si="9"/>
        <v>398537</v>
      </c>
      <c r="F34" s="168">
        <f t="shared" si="9"/>
        <v>523187</v>
      </c>
      <c r="G34" s="168">
        <f t="shared" si="9"/>
        <v>553354</v>
      </c>
      <c r="H34" s="168">
        <f t="shared" si="9"/>
        <v>547623</v>
      </c>
      <c r="I34" s="169">
        <f t="shared" si="6"/>
        <v>-1.0356842093849461E-2</v>
      </c>
      <c r="J34" s="168">
        <f>H34-G34</f>
        <v>-5731</v>
      </c>
      <c r="K34" s="169">
        <f t="shared" si="7"/>
        <v>9.2900580027451676E-2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1726116</v>
      </c>
      <c r="D36" s="175">
        <v>105534</v>
      </c>
      <c r="E36" s="175">
        <v>1185438</v>
      </c>
      <c r="F36" s="175">
        <v>1584577</v>
      </c>
      <c r="G36" s="175">
        <v>1661721</v>
      </c>
      <c r="H36" s="175">
        <v>1688329</v>
      </c>
      <c r="I36" s="176">
        <f>IFERROR(H36/G36-1,"-")</f>
        <v>1.601231494336286E-2</v>
      </c>
      <c r="J36" s="175">
        <f>H36-G36</f>
        <v>26608</v>
      </c>
      <c r="K36" s="176">
        <f>H36/H$8</f>
        <v>0.28641372509402907</v>
      </c>
      <c r="L36" s="79"/>
    </row>
    <row r="37" spans="1:12" x14ac:dyDescent="0.25">
      <c r="A37" s="161" t="s">
        <v>96</v>
      </c>
      <c r="B37" s="158" t="s">
        <v>97</v>
      </c>
      <c r="C37" s="159">
        <v>69112</v>
      </c>
      <c r="D37" s="159">
        <v>13600</v>
      </c>
      <c r="E37" s="159">
        <v>46823</v>
      </c>
      <c r="F37" s="159">
        <v>53029</v>
      </c>
      <c r="G37" s="159">
        <v>59014</v>
      </c>
      <c r="H37" s="159">
        <v>64556</v>
      </c>
      <c r="I37" s="160">
        <f>IFERROR(H37/G37-1,"-")</f>
        <v>9.3909919680075893E-2</v>
      </c>
      <c r="J37" s="159">
        <f t="shared" ref="J37:J47" si="10">H37-G37</f>
        <v>5542</v>
      </c>
      <c r="K37" s="160">
        <f>H37/H$8</f>
        <v>1.0951493717853653E-2</v>
      </c>
      <c r="L37" s="79"/>
    </row>
    <row r="38" spans="1:12" x14ac:dyDescent="0.25">
      <c r="A38" s="161" t="s">
        <v>103</v>
      </c>
      <c r="B38" s="162" t="s">
        <v>103</v>
      </c>
      <c r="C38" s="163">
        <v>24083</v>
      </c>
      <c r="D38" s="163">
        <v>8744</v>
      </c>
      <c r="E38" s="163">
        <v>14135</v>
      </c>
      <c r="F38" s="163">
        <v>11856</v>
      </c>
      <c r="G38" s="163">
        <v>23724</v>
      </c>
      <c r="H38" s="163">
        <v>23863</v>
      </c>
      <c r="I38" s="164">
        <f>IFERROR(H38/G38-1,"-")</f>
        <v>5.8590456921261413E-3</v>
      </c>
      <c r="J38" s="163">
        <f t="shared" si="10"/>
        <v>139</v>
      </c>
      <c r="K38" s="164">
        <f>H38/H$8</f>
        <v>4.0481983795331447E-3</v>
      </c>
      <c r="L38" s="79"/>
    </row>
    <row r="39" spans="1:12" x14ac:dyDescent="0.25">
      <c r="A39" s="161" t="s">
        <v>100</v>
      </c>
      <c r="B39" s="162" t="s">
        <v>100</v>
      </c>
      <c r="C39" s="163">
        <v>45029</v>
      </c>
      <c r="D39" s="163">
        <v>4856</v>
      </c>
      <c r="E39" s="163">
        <v>32688</v>
      </c>
      <c r="F39" s="163">
        <v>41173</v>
      </c>
      <c r="G39" s="163">
        <v>35290</v>
      </c>
      <c r="H39" s="163">
        <v>40693</v>
      </c>
      <c r="I39" s="164">
        <f>IFERROR(H39/G39-1,"-")</f>
        <v>0.15310286200056678</v>
      </c>
      <c r="J39" s="163">
        <f t="shared" si="10"/>
        <v>5403</v>
      </c>
      <c r="K39" s="164">
        <f>H39/H$8</f>
        <v>6.9032953383205073E-3</v>
      </c>
      <c r="L39" s="79"/>
    </row>
    <row r="40" spans="1:12" x14ac:dyDescent="0.25">
      <c r="A40" s="161"/>
      <c r="B40" s="158" t="s">
        <v>107</v>
      </c>
      <c r="C40" s="159">
        <v>1657004</v>
      </c>
      <c r="D40" s="159">
        <v>91934</v>
      </c>
      <c r="E40" s="159">
        <v>1138615</v>
      </c>
      <c r="F40" s="159">
        <v>1531548</v>
      </c>
      <c r="G40" s="159">
        <v>1602707</v>
      </c>
      <c r="H40" s="159">
        <v>1623773</v>
      </c>
      <c r="I40" s="160">
        <f>IFERROR(H40/G40-1,"-")</f>
        <v>1.3144011974740133E-2</v>
      </c>
      <c r="J40" s="159">
        <f t="shared" si="10"/>
        <v>21066</v>
      </c>
      <c r="K40" s="160">
        <f>H40/H$8</f>
        <v>0.27546223137617537</v>
      </c>
      <c r="L40" s="79"/>
    </row>
    <row r="41" spans="1:12" s="56" customFormat="1" x14ac:dyDescent="0.25">
      <c r="A41" s="161"/>
      <c r="B41" s="162" t="s">
        <v>110</v>
      </c>
      <c r="C41" s="163">
        <v>719592</v>
      </c>
      <c r="D41" s="163">
        <v>8397</v>
      </c>
      <c r="E41" s="163">
        <v>430541</v>
      </c>
      <c r="F41" s="163">
        <v>599987</v>
      </c>
      <c r="G41" s="163">
        <v>654984</v>
      </c>
      <c r="H41" s="163">
        <v>673435</v>
      </c>
      <c r="I41" s="164">
        <f t="shared" ref="I41:I48" si="11">IFERROR(H41/G41-1,"-")</f>
        <v>2.8170153774748741E-2</v>
      </c>
      <c r="J41" s="163">
        <f t="shared" si="10"/>
        <v>18451</v>
      </c>
      <c r="K41" s="164">
        <f t="shared" ref="K41:K48" si="12">H41/H$8</f>
        <v>0.11424374453006342</v>
      </c>
      <c r="L41" s="165"/>
    </row>
    <row r="42" spans="1:12" s="56" customFormat="1" x14ac:dyDescent="0.25">
      <c r="A42" s="161"/>
      <c r="B42" s="162" t="s">
        <v>113</v>
      </c>
      <c r="C42" s="163">
        <v>87983</v>
      </c>
      <c r="D42" s="163">
        <v>8390</v>
      </c>
      <c r="E42" s="163">
        <v>49115</v>
      </c>
      <c r="F42" s="163">
        <v>75859</v>
      </c>
      <c r="G42" s="163">
        <v>71552</v>
      </c>
      <c r="H42" s="163">
        <v>65835</v>
      </c>
      <c r="I42" s="164">
        <f t="shared" si="11"/>
        <v>-7.9899932915921235E-2</v>
      </c>
      <c r="J42" s="163">
        <f t="shared" si="10"/>
        <v>-5717</v>
      </c>
      <c r="K42" s="164">
        <f t="shared" si="12"/>
        <v>1.1168467515256447E-2</v>
      </c>
      <c r="L42" s="165"/>
    </row>
    <row r="43" spans="1:12" x14ac:dyDescent="0.25">
      <c r="A43" s="161"/>
      <c r="B43" s="162" t="s">
        <v>116</v>
      </c>
      <c r="C43" s="163">
        <v>37799</v>
      </c>
      <c r="D43" s="163">
        <v>11245</v>
      </c>
      <c r="E43" s="163">
        <v>31338</v>
      </c>
      <c r="F43" s="163">
        <v>39172</v>
      </c>
      <c r="G43" s="163">
        <v>38501</v>
      </c>
      <c r="H43" s="163">
        <v>44302</v>
      </c>
      <c r="I43" s="164">
        <f t="shared" si="11"/>
        <v>0.1506714111321783</v>
      </c>
      <c r="J43" s="163">
        <f t="shared" si="10"/>
        <v>5801</v>
      </c>
      <c r="K43" s="164">
        <f t="shared" si="12"/>
        <v>7.5155380551513804E-3</v>
      </c>
      <c r="L43" s="79"/>
    </row>
    <row r="44" spans="1:12" x14ac:dyDescent="0.25">
      <c r="A44" s="161"/>
      <c r="B44" s="162" t="s">
        <v>123</v>
      </c>
      <c r="C44" s="163">
        <v>73072</v>
      </c>
      <c r="D44" s="163">
        <v>1698</v>
      </c>
      <c r="E44" s="163">
        <v>64300</v>
      </c>
      <c r="F44" s="163">
        <v>75903</v>
      </c>
      <c r="G44" s="163">
        <v>81624</v>
      </c>
      <c r="H44" s="163">
        <v>75230</v>
      </c>
      <c r="I44" s="164">
        <f t="shared" si="11"/>
        <v>-7.833480348916988E-2</v>
      </c>
      <c r="J44" s="163">
        <f t="shared" si="10"/>
        <v>-6394</v>
      </c>
      <c r="K44" s="164">
        <f t="shared" si="12"/>
        <v>1.2762266441448204E-2</v>
      </c>
      <c r="L44" s="79"/>
    </row>
    <row r="45" spans="1:12" x14ac:dyDescent="0.25">
      <c r="A45" s="161"/>
      <c r="B45" s="162" t="s">
        <v>119</v>
      </c>
      <c r="C45" s="163">
        <v>66554</v>
      </c>
      <c r="D45" s="163">
        <v>3044</v>
      </c>
      <c r="E45" s="163">
        <v>47231</v>
      </c>
      <c r="F45" s="163">
        <v>62178</v>
      </c>
      <c r="G45" s="163">
        <v>68177</v>
      </c>
      <c r="H45" s="163">
        <v>56173</v>
      </c>
      <c r="I45" s="164">
        <f t="shared" si="11"/>
        <v>-0.17607110902503775</v>
      </c>
      <c r="J45" s="163">
        <f t="shared" si="10"/>
        <v>-12004</v>
      </c>
      <c r="K45" s="164">
        <f t="shared" si="12"/>
        <v>9.5293738244778669E-3</v>
      </c>
      <c r="L45" s="79"/>
    </row>
    <row r="46" spans="1:12" x14ac:dyDescent="0.25">
      <c r="A46" s="161"/>
      <c r="B46" s="162" t="s">
        <v>128</v>
      </c>
      <c r="C46" s="163">
        <v>67222</v>
      </c>
      <c r="D46" s="163">
        <v>515</v>
      </c>
      <c r="E46" s="163">
        <v>56529</v>
      </c>
      <c r="F46" s="163">
        <v>62440</v>
      </c>
      <c r="G46" s="163">
        <v>61163</v>
      </c>
      <c r="H46" s="163">
        <v>62283</v>
      </c>
      <c r="I46" s="164">
        <f t="shared" si="11"/>
        <v>1.8311724408547558E-2</v>
      </c>
      <c r="J46" s="163">
        <f t="shared" si="10"/>
        <v>1120</v>
      </c>
      <c r="K46" s="164">
        <f t="shared" si="12"/>
        <v>1.0565894467269953E-2</v>
      </c>
      <c r="L46" s="79"/>
    </row>
    <row r="47" spans="1:12" x14ac:dyDescent="0.25">
      <c r="A47" s="161" t="s">
        <v>144</v>
      </c>
      <c r="B47" s="162" t="s">
        <v>131</v>
      </c>
      <c r="C47" s="163">
        <v>117398</v>
      </c>
      <c r="D47" s="163">
        <v>7380</v>
      </c>
      <c r="E47" s="163">
        <v>53168</v>
      </c>
      <c r="F47" s="163">
        <v>69641</v>
      </c>
      <c r="G47" s="163">
        <v>80219</v>
      </c>
      <c r="H47" s="163">
        <v>72240</v>
      </c>
      <c r="I47" s="164">
        <f t="shared" si="11"/>
        <v>-9.9465213976738687E-2</v>
      </c>
      <c r="J47" s="163">
        <f t="shared" si="10"/>
        <v>-7979</v>
      </c>
      <c r="K47" s="164">
        <f t="shared" si="12"/>
        <v>1.2255032935401014E-2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487384</v>
      </c>
      <c r="D48" s="168">
        <f t="shared" ref="D48:H48" si="14">D40-SUM(D41:D47)</f>
        <v>51265</v>
      </c>
      <c r="E48" s="168">
        <f t="shared" si="14"/>
        <v>406393</v>
      </c>
      <c r="F48" s="168">
        <f t="shared" si="14"/>
        <v>546368</v>
      </c>
      <c r="G48" s="168">
        <f t="shared" si="14"/>
        <v>546487</v>
      </c>
      <c r="H48" s="168">
        <f t="shared" si="14"/>
        <v>574275</v>
      </c>
      <c r="I48" s="169">
        <f t="shared" si="11"/>
        <v>5.0848419084077001E-2</v>
      </c>
      <c r="J48" s="168">
        <f>H48-G48</f>
        <v>27788</v>
      </c>
      <c r="K48" s="169">
        <f t="shared" si="12"/>
        <v>9.74219136071071E-2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41401</v>
      </c>
      <c r="D50" s="175">
        <v>4966</v>
      </c>
      <c r="E50" s="175">
        <v>27139</v>
      </c>
      <c r="F50" s="175">
        <v>34163</v>
      </c>
      <c r="G50" s="175">
        <v>39956</v>
      </c>
      <c r="H50" s="175">
        <v>38976</v>
      </c>
      <c r="I50" s="176">
        <f>IFERROR(H50/G50-1,"-")</f>
        <v>-2.4526979677645389E-2</v>
      </c>
      <c r="J50" s="175">
        <f>H50-G50</f>
        <v>-980</v>
      </c>
      <c r="K50" s="176">
        <f>H50/H$8</f>
        <v>6.6120177697977563E-3</v>
      </c>
      <c r="L50" s="79"/>
    </row>
    <row r="51" spans="1:12" x14ac:dyDescent="0.25">
      <c r="A51" s="161" t="s">
        <v>96</v>
      </c>
      <c r="B51" s="158" t="s">
        <v>97</v>
      </c>
      <c r="C51" s="159">
        <v>2118</v>
      </c>
      <c r="D51" s="159">
        <v>1031</v>
      </c>
      <c r="E51" s="159">
        <v>1552</v>
      </c>
      <c r="F51" s="159">
        <v>10028</v>
      </c>
      <c r="G51" s="159">
        <v>3529</v>
      </c>
      <c r="H51" s="159">
        <v>4360</v>
      </c>
      <c r="I51" s="160">
        <f>IFERROR(H51/G51-1,"-")</f>
        <v>0.23547747237177674</v>
      </c>
      <c r="J51" s="159">
        <f t="shared" ref="J51:J61" si="15">H51-G51</f>
        <v>831</v>
      </c>
      <c r="K51" s="160">
        <f>H51/H$8</f>
        <v>7.3964484493837797E-4</v>
      </c>
      <c r="L51" s="79"/>
    </row>
    <row r="52" spans="1:12" x14ac:dyDescent="0.25">
      <c r="A52" s="161" t="s">
        <v>103</v>
      </c>
      <c r="B52" s="162" t="s">
        <v>103</v>
      </c>
      <c r="C52" s="163">
        <v>1051</v>
      </c>
      <c r="D52" s="163">
        <v>757</v>
      </c>
      <c r="E52" s="163">
        <v>157</v>
      </c>
      <c r="F52" s="163">
        <v>7140</v>
      </c>
      <c r="G52" s="163">
        <v>1177</v>
      </c>
      <c r="H52" s="163">
        <v>2078</v>
      </c>
      <c r="I52" s="164">
        <f>IFERROR(H52/G52-1,"-")</f>
        <v>0.76550552251486836</v>
      </c>
      <c r="J52" s="163">
        <f t="shared" si="15"/>
        <v>901</v>
      </c>
      <c r="K52" s="164">
        <f>H52/H$8</f>
        <v>3.5251880453714433E-4</v>
      </c>
      <c r="L52" s="79"/>
    </row>
    <row r="53" spans="1:12" x14ac:dyDescent="0.25">
      <c r="A53" s="161" t="s">
        <v>100</v>
      </c>
      <c r="B53" s="162" t="s">
        <v>100</v>
      </c>
      <c r="C53" s="163">
        <v>1067</v>
      </c>
      <c r="D53" s="163">
        <v>274</v>
      </c>
      <c r="E53" s="163">
        <v>1395</v>
      </c>
      <c r="F53" s="163">
        <v>2888</v>
      </c>
      <c r="G53" s="163">
        <v>2352</v>
      </c>
      <c r="H53" s="163">
        <v>2282</v>
      </c>
      <c r="I53" s="164">
        <f>IFERROR(H53/G53-1,"-")</f>
        <v>-2.9761904761904767E-2</v>
      </c>
      <c r="J53" s="163">
        <f t="shared" si="15"/>
        <v>-70</v>
      </c>
      <c r="K53" s="164">
        <f>H53/H$8</f>
        <v>3.8712604040123358E-4</v>
      </c>
      <c r="L53" s="79"/>
    </row>
    <row r="54" spans="1:12" x14ac:dyDescent="0.25">
      <c r="A54" s="161"/>
      <c r="B54" s="158" t="s">
        <v>107</v>
      </c>
      <c r="C54" s="159">
        <v>39283</v>
      </c>
      <c r="D54" s="159">
        <v>3935</v>
      </c>
      <c r="E54" s="159">
        <v>25587</v>
      </c>
      <c r="F54" s="159">
        <v>24135</v>
      </c>
      <c r="G54" s="159">
        <v>36427</v>
      </c>
      <c r="H54" s="159">
        <v>34616</v>
      </c>
      <c r="I54" s="160">
        <f>IFERROR(H54/G54-1,"-")</f>
        <v>-4.971587009635714E-2</v>
      </c>
      <c r="J54" s="159">
        <f t="shared" si="15"/>
        <v>-1811</v>
      </c>
      <c r="K54" s="160">
        <f>H54/H$8</f>
        <v>5.8723729248593782E-3</v>
      </c>
      <c r="L54" s="79"/>
    </row>
    <row r="55" spans="1:12" s="56" customFormat="1" x14ac:dyDescent="0.25">
      <c r="A55" s="161"/>
      <c r="B55" s="162" t="s">
        <v>110</v>
      </c>
      <c r="C55" s="163">
        <v>11570</v>
      </c>
      <c r="D55" s="163">
        <v>201</v>
      </c>
      <c r="E55" s="163">
        <v>9938</v>
      </c>
      <c r="F55" s="163">
        <v>9730</v>
      </c>
      <c r="G55" s="163">
        <v>11566</v>
      </c>
      <c r="H55" s="163">
        <v>12429</v>
      </c>
      <c r="I55" s="164">
        <f t="shared" ref="I55:I62" si="16">IFERROR(H55/G55-1,"-")</f>
        <v>7.4615251599515764E-2</v>
      </c>
      <c r="J55" s="163">
        <f t="shared" si="15"/>
        <v>863</v>
      </c>
      <c r="K55" s="164">
        <f t="shared" ref="K55:K62" si="17">H55/H$8</f>
        <v>2.1084967380135549E-3</v>
      </c>
      <c r="L55" s="165"/>
    </row>
    <row r="56" spans="1:12" s="56" customFormat="1" x14ac:dyDescent="0.25">
      <c r="A56" s="161"/>
      <c r="B56" s="162" t="s">
        <v>113</v>
      </c>
      <c r="C56" s="163">
        <v>12825</v>
      </c>
      <c r="D56" s="163">
        <v>1976</v>
      </c>
      <c r="E56" s="163">
        <v>7443</v>
      </c>
      <c r="F56" s="163">
        <v>4909</v>
      </c>
      <c r="G56" s="163">
        <v>10911</v>
      </c>
      <c r="H56" s="163">
        <v>9031</v>
      </c>
      <c r="I56" s="164">
        <f t="shared" si="16"/>
        <v>-0.17230318027678493</v>
      </c>
      <c r="J56" s="163">
        <f t="shared" si="15"/>
        <v>-1880</v>
      </c>
      <c r="K56" s="164">
        <f t="shared" si="17"/>
        <v>1.532048760238186E-3</v>
      </c>
      <c r="L56" s="165"/>
    </row>
    <row r="57" spans="1:12" x14ac:dyDescent="0.25">
      <c r="A57" s="161"/>
      <c r="B57" s="162" t="s">
        <v>116</v>
      </c>
      <c r="C57" s="163">
        <v>1057</v>
      </c>
      <c r="D57" s="163">
        <v>155</v>
      </c>
      <c r="E57" s="163">
        <v>718</v>
      </c>
      <c r="F57" s="163">
        <v>1271</v>
      </c>
      <c r="G57" s="163">
        <v>1237</v>
      </c>
      <c r="H57" s="163">
        <v>1047</v>
      </c>
      <c r="I57" s="164">
        <f t="shared" si="16"/>
        <v>-0.15359741309620045</v>
      </c>
      <c r="J57" s="163">
        <f t="shared" si="15"/>
        <v>-190</v>
      </c>
      <c r="K57" s="164">
        <f t="shared" si="17"/>
        <v>1.7761654877304625E-4</v>
      </c>
      <c r="L57" s="79"/>
    </row>
    <row r="58" spans="1:12" x14ac:dyDescent="0.25">
      <c r="A58" s="161"/>
      <c r="B58" s="162" t="s">
        <v>123</v>
      </c>
      <c r="C58" s="163">
        <v>578</v>
      </c>
      <c r="D58" s="163">
        <v>152</v>
      </c>
      <c r="E58" s="163">
        <v>794</v>
      </c>
      <c r="F58" s="163">
        <v>390</v>
      </c>
      <c r="G58" s="163">
        <v>1190</v>
      </c>
      <c r="H58" s="163">
        <v>1106</v>
      </c>
      <c r="I58" s="164">
        <f t="shared" si="16"/>
        <v>-7.0588235294117618E-2</v>
      </c>
      <c r="J58" s="163">
        <f t="shared" si="15"/>
        <v>-84</v>
      </c>
      <c r="K58" s="164">
        <f t="shared" si="17"/>
        <v>1.8762550424354267E-4</v>
      </c>
      <c r="L58" s="79"/>
    </row>
    <row r="59" spans="1:12" x14ac:dyDescent="0.25">
      <c r="A59" s="161"/>
      <c r="B59" s="162" t="s">
        <v>119</v>
      </c>
      <c r="C59" s="163">
        <v>634</v>
      </c>
      <c r="D59" s="163">
        <v>80</v>
      </c>
      <c r="E59" s="163">
        <v>579</v>
      </c>
      <c r="F59" s="163">
        <v>498</v>
      </c>
      <c r="G59" s="163">
        <v>921</v>
      </c>
      <c r="H59" s="163">
        <v>826</v>
      </c>
      <c r="I59" s="164">
        <f t="shared" si="16"/>
        <v>-0.10314875135722046</v>
      </c>
      <c r="J59" s="163">
        <f t="shared" si="15"/>
        <v>-95</v>
      </c>
      <c r="K59" s="164">
        <f t="shared" si="17"/>
        <v>1.4012537658694959E-4</v>
      </c>
      <c r="L59" s="79"/>
    </row>
    <row r="60" spans="1:12" x14ac:dyDescent="0.25">
      <c r="A60" s="161"/>
      <c r="B60" s="162" t="s">
        <v>128</v>
      </c>
      <c r="C60" s="163">
        <v>490</v>
      </c>
      <c r="D60" s="163">
        <v>5</v>
      </c>
      <c r="E60" s="163">
        <v>125</v>
      </c>
      <c r="F60" s="163">
        <v>321</v>
      </c>
      <c r="G60" s="163">
        <v>273</v>
      </c>
      <c r="H60" s="163">
        <v>282</v>
      </c>
      <c r="I60" s="164">
        <f t="shared" si="16"/>
        <v>3.2967032967033072E-2</v>
      </c>
      <c r="J60" s="163">
        <f t="shared" si="15"/>
        <v>9</v>
      </c>
      <c r="K60" s="164">
        <f t="shared" si="17"/>
        <v>4.7839414282711598E-5</v>
      </c>
      <c r="L60" s="79"/>
    </row>
    <row r="61" spans="1:12" x14ac:dyDescent="0.25">
      <c r="A61" s="161" t="s">
        <v>144</v>
      </c>
      <c r="B61" s="162" t="s">
        <v>131</v>
      </c>
      <c r="C61" s="163">
        <v>1329</v>
      </c>
      <c r="D61" s="163">
        <v>14</v>
      </c>
      <c r="E61" s="163">
        <v>184</v>
      </c>
      <c r="F61" s="163">
        <v>282</v>
      </c>
      <c r="G61" s="163">
        <v>247</v>
      </c>
      <c r="H61" s="163">
        <v>464</v>
      </c>
      <c r="I61" s="164">
        <f t="shared" si="16"/>
        <v>0.87854251012145745</v>
      </c>
      <c r="J61" s="163">
        <f t="shared" si="15"/>
        <v>217</v>
      </c>
      <c r="K61" s="164">
        <f t="shared" si="17"/>
        <v>7.8714497259497093E-5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10800</v>
      </c>
      <c r="D62" s="168">
        <f t="shared" ref="D62:H62" si="19">D54-SUM(D55:D61)</f>
        <v>1352</v>
      </c>
      <c r="E62" s="168">
        <f t="shared" si="19"/>
        <v>5806</v>
      </c>
      <c r="F62" s="168">
        <f t="shared" si="19"/>
        <v>6734</v>
      </c>
      <c r="G62" s="168">
        <f t="shared" si="19"/>
        <v>10082</v>
      </c>
      <c r="H62" s="168">
        <f t="shared" si="19"/>
        <v>9431</v>
      </c>
      <c r="I62" s="169">
        <f t="shared" si="16"/>
        <v>-6.4570521721880603E-2</v>
      </c>
      <c r="J62" s="168">
        <f>H62-G62</f>
        <v>-651</v>
      </c>
      <c r="K62" s="169">
        <f t="shared" si="17"/>
        <v>1.5999060854618905E-3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127894</v>
      </c>
      <c r="D64" s="175">
        <v>25853</v>
      </c>
      <c r="E64" s="175">
        <v>127192</v>
      </c>
      <c r="F64" s="175">
        <v>236821</v>
      </c>
      <c r="G64" s="175">
        <v>235129</v>
      </c>
      <c r="H64" s="175">
        <v>182543</v>
      </c>
      <c r="I64" s="176">
        <f>IFERROR(H64/G64-1,"-")</f>
        <v>-0.22364744459424402</v>
      </c>
      <c r="J64" s="175">
        <f>H64-G64</f>
        <v>-52586</v>
      </c>
      <c r="K64" s="176">
        <f>H64/H$8</f>
        <v>3.0967199295776678E-2</v>
      </c>
      <c r="L64" s="79"/>
    </row>
    <row r="65" spans="1:12" x14ac:dyDescent="0.25">
      <c r="A65" s="161" t="s">
        <v>96</v>
      </c>
      <c r="B65" s="158" t="s">
        <v>97</v>
      </c>
      <c r="C65" s="159">
        <v>20187</v>
      </c>
      <c r="D65" s="159">
        <v>5294</v>
      </c>
      <c r="E65" s="159">
        <v>18620</v>
      </c>
      <c r="F65" s="159">
        <v>19936</v>
      </c>
      <c r="G65" s="159">
        <v>25881</v>
      </c>
      <c r="H65" s="159">
        <v>17311</v>
      </c>
      <c r="I65" s="160">
        <f>IFERROR(H65/G65-1,"-")</f>
        <v>-0.33113094548124111</v>
      </c>
      <c r="J65" s="159">
        <f t="shared" ref="J65:J75" si="20">H65-G65</f>
        <v>-8570</v>
      </c>
      <c r="K65" s="160">
        <f>H65/H$8</f>
        <v>2.936695392368867E-3</v>
      </c>
      <c r="L65" s="79"/>
    </row>
    <row r="66" spans="1:12" x14ac:dyDescent="0.25">
      <c r="A66" s="161" t="s">
        <v>103</v>
      </c>
      <c r="B66" s="162" t="s">
        <v>103</v>
      </c>
      <c r="C66" s="163">
        <v>5674</v>
      </c>
      <c r="D66" s="163">
        <v>5126</v>
      </c>
      <c r="E66" s="163">
        <v>10200</v>
      </c>
      <c r="F66" s="163">
        <v>14755</v>
      </c>
      <c r="G66" s="163">
        <v>13613</v>
      </c>
      <c r="H66" s="163">
        <v>3312</v>
      </c>
      <c r="I66" s="164">
        <f>IFERROR(H66/G66-1,"-")</f>
        <v>-0.75670315139939759</v>
      </c>
      <c r="J66" s="163">
        <f t="shared" si="20"/>
        <v>-10301</v>
      </c>
      <c r="K66" s="164">
        <f>H66/H$8</f>
        <v>5.6185865285227239E-4</v>
      </c>
      <c r="L66" s="79"/>
    </row>
    <row r="67" spans="1:12" x14ac:dyDescent="0.25">
      <c r="A67" s="161" t="s">
        <v>100</v>
      </c>
      <c r="B67" s="162" t="s">
        <v>100</v>
      </c>
      <c r="C67" s="163">
        <v>14513</v>
      </c>
      <c r="D67" s="163">
        <v>168</v>
      </c>
      <c r="E67" s="163">
        <v>8420</v>
      </c>
      <c r="F67" s="163">
        <v>5181</v>
      </c>
      <c r="G67" s="163">
        <v>12268</v>
      </c>
      <c r="H67" s="163">
        <v>13999</v>
      </c>
      <c r="I67" s="164">
        <f>IFERROR(H67/G67-1,"-")</f>
        <v>0.14109879360939037</v>
      </c>
      <c r="J67" s="163">
        <f t="shared" si="20"/>
        <v>1731</v>
      </c>
      <c r="K67" s="164">
        <f>H67/H$8</f>
        <v>2.3748367395165946E-3</v>
      </c>
      <c r="L67" s="79"/>
    </row>
    <row r="68" spans="1:12" x14ac:dyDescent="0.25">
      <c r="A68" s="161"/>
      <c r="B68" s="158" t="s">
        <v>107</v>
      </c>
      <c r="C68" s="159">
        <v>107707</v>
      </c>
      <c r="D68" s="159">
        <v>20559</v>
      </c>
      <c r="E68" s="159">
        <v>108572</v>
      </c>
      <c r="F68" s="159">
        <v>216885</v>
      </c>
      <c r="G68" s="159">
        <v>209248</v>
      </c>
      <c r="H68" s="159">
        <v>165232</v>
      </c>
      <c r="I68" s="160">
        <f>IFERROR(H68/G68-1,"-")</f>
        <v>-0.21035326502523322</v>
      </c>
      <c r="J68" s="159">
        <f t="shared" si="20"/>
        <v>-44016</v>
      </c>
      <c r="K68" s="160">
        <f>H68/H$8</f>
        <v>2.8030503903407812E-2</v>
      </c>
      <c r="L68" s="79"/>
    </row>
    <row r="69" spans="1:12" s="56" customFormat="1" x14ac:dyDescent="0.25">
      <c r="A69" s="161"/>
      <c r="B69" s="162" t="s">
        <v>110</v>
      </c>
      <c r="C69" s="163">
        <v>39912</v>
      </c>
      <c r="D69" s="163">
        <v>252</v>
      </c>
      <c r="E69" s="163">
        <v>32427</v>
      </c>
      <c r="F69" s="163">
        <v>68720</v>
      </c>
      <c r="G69" s="163">
        <v>72707</v>
      </c>
      <c r="H69" s="163">
        <v>66309</v>
      </c>
      <c r="I69" s="164">
        <f t="shared" ref="I69:I76" si="21">IFERROR(H69/G69-1,"-")</f>
        <v>-8.799702917188168E-2</v>
      </c>
      <c r="J69" s="163">
        <f t="shared" si="20"/>
        <v>-6398</v>
      </c>
      <c r="K69" s="164">
        <f t="shared" ref="K69:K76" si="22">H69/H$8</f>
        <v>1.1248878445646537E-2</v>
      </c>
      <c r="L69" s="165"/>
    </row>
    <row r="70" spans="1:12" s="56" customFormat="1" x14ac:dyDescent="0.25">
      <c r="A70" s="161"/>
      <c r="B70" s="162" t="s">
        <v>113</v>
      </c>
      <c r="C70" s="163">
        <v>13113</v>
      </c>
      <c r="D70" s="163">
        <v>5054</v>
      </c>
      <c r="E70" s="163">
        <v>10255</v>
      </c>
      <c r="F70" s="163">
        <v>16053</v>
      </c>
      <c r="G70" s="163">
        <v>18608</v>
      </c>
      <c r="H70" s="163">
        <v>14666</v>
      </c>
      <c r="I70" s="164">
        <f t="shared" si="21"/>
        <v>-0.2118443680137575</v>
      </c>
      <c r="J70" s="163">
        <f t="shared" si="20"/>
        <v>-3942</v>
      </c>
      <c r="K70" s="164">
        <f t="shared" si="22"/>
        <v>2.4879888293271217E-3</v>
      </c>
      <c r="L70" s="165"/>
    </row>
    <row r="71" spans="1:12" x14ac:dyDescent="0.25">
      <c r="A71" s="161"/>
      <c r="B71" s="162" t="s">
        <v>116</v>
      </c>
      <c r="C71" s="163">
        <v>14265</v>
      </c>
      <c r="D71" s="163">
        <v>1218</v>
      </c>
      <c r="E71" s="163">
        <v>11899</v>
      </c>
      <c r="F71" s="163">
        <v>33409</v>
      </c>
      <c r="G71" s="163">
        <v>20198</v>
      </c>
      <c r="H71" s="163">
        <v>10787</v>
      </c>
      <c r="I71" s="164">
        <f t="shared" si="21"/>
        <v>-0.46593722150707995</v>
      </c>
      <c r="J71" s="163">
        <f t="shared" si="20"/>
        <v>-9411</v>
      </c>
      <c r="K71" s="164">
        <f t="shared" si="22"/>
        <v>1.8299424179702482E-3</v>
      </c>
      <c r="L71" s="79"/>
    </row>
    <row r="72" spans="1:12" x14ac:dyDescent="0.25">
      <c r="A72" s="161"/>
      <c r="B72" s="162" t="s">
        <v>123</v>
      </c>
      <c r="C72" s="163">
        <v>1063</v>
      </c>
      <c r="D72" s="163">
        <v>399</v>
      </c>
      <c r="E72" s="163">
        <v>7978</v>
      </c>
      <c r="F72" s="163">
        <v>4705</v>
      </c>
      <c r="G72" s="163">
        <v>9107</v>
      </c>
      <c r="H72" s="163">
        <v>7037</v>
      </c>
      <c r="I72" s="164">
        <f t="shared" si="21"/>
        <v>-0.22729768310091136</v>
      </c>
      <c r="J72" s="163">
        <f t="shared" si="20"/>
        <v>-2070</v>
      </c>
      <c r="K72" s="164">
        <f t="shared" si="22"/>
        <v>1.1937799939980196E-3</v>
      </c>
      <c r="L72" s="79"/>
    </row>
    <row r="73" spans="1:12" x14ac:dyDescent="0.25">
      <c r="A73" s="161"/>
      <c r="B73" s="162" t="s">
        <v>119</v>
      </c>
      <c r="C73" s="163">
        <v>2108</v>
      </c>
      <c r="D73" s="163">
        <v>4909</v>
      </c>
      <c r="E73" s="163">
        <v>2459</v>
      </c>
      <c r="F73" s="163">
        <v>3868</v>
      </c>
      <c r="G73" s="163">
        <v>4701</v>
      </c>
      <c r="H73" s="163">
        <v>3483</v>
      </c>
      <c r="I73" s="164">
        <f t="shared" si="21"/>
        <v>-0.25909380982769625</v>
      </c>
      <c r="J73" s="163">
        <f t="shared" si="20"/>
        <v>-1218</v>
      </c>
      <c r="K73" s="164">
        <f t="shared" si="22"/>
        <v>5.90867659385406E-4</v>
      </c>
      <c r="L73" s="79"/>
    </row>
    <row r="74" spans="1:12" x14ac:dyDescent="0.25">
      <c r="A74" s="161"/>
      <c r="B74" s="162" t="s">
        <v>128</v>
      </c>
      <c r="C74" s="163">
        <v>4883</v>
      </c>
      <c r="D74" s="163">
        <v>0</v>
      </c>
      <c r="E74" s="163">
        <v>5121</v>
      </c>
      <c r="F74" s="163">
        <v>14747</v>
      </c>
      <c r="G74" s="163">
        <v>7677</v>
      </c>
      <c r="H74" s="163">
        <v>6083</v>
      </c>
      <c r="I74" s="164">
        <f t="shared" si="21"/>
        <v>-0.20763319004819591</v>
      </c>
      <c r="J74" s="163">
        <f t="shared" si="20"/>
        <v>-1594</v>
      </c>
      <c r="K74" s="164">
        <f t="shared" si="22"/>
        <v>1.0319402733394846E-3</v>
      </c>
      <c r="L74" s="79"/>
    </row>
    <row r="75" spans="1:12" x14ac:dyDescent="0.25">
      <c r="A75" s="161" t="s">
        <v>144</v>
      </c>
      <c r="B75" s="162" t="s">
        <v>131</v>
      </c>
      <c r="C75" s="163">
        <v>3860</v>
      </c>
      <c r="D75" s="163">
        <v>0</v>
      </c>
      <c r="E75" s="163">
        <v>2038</v>
      </c>
      <c r="F75" s="163">
        <v>3998</v>
      </c>
      <c r="G75" s="163">
        <v>6144</v>
      </c>
      <c r="H75" s="163">
        <v>8803</v>
      </c>
      <c r="I75" s="164">
        <f t="shared" si="21"/>
        <v>0.43277994791666674</v>
      </c>
      <c r="J75" s="163">
        <f t="shared" si="20"/>
        <v>2659</v>
      </c>
      <c r="K75" s="164">
        <f t="shared" si="22"/>
        <v>1.4933700848606744E-3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28503</v>
      </c>
      <c r="D76" s="168">
        <f t="shared" ref="D76:H76" si="24">D68-SUM(D69:D75)</f>
        <v>8727</v>
      </c>
      <c r="E76" s="168">
        <f t="shared" si="24"/>
        <v>36395</v>
      </c>
      <c r="F76" s="168">
        <f t="shared" si="24"/>
        <v>71385</v>
      </c>
      <c r="G76" s="168">
        <f t="shared" si="24"/>
        <v>70106</v>
      </c>
      <c r="H76" s="168">
        <f t="shared" si="24"/>
        <v>48064</v>
      </c>
      <c r="I76" s="169">
        <f t="shared" si="21"/>
        <v>-0.31440960830742015</v>
      </c>
      <c r="J76" s="168">
        <f>H76-G76</f>
        <v>-22042</v>
      </c>
      <c r="K76" s="169">
        <f t="shared" si="22"/>
        <v>8.1537361988803202E-3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924341</v>
      </c>
      <c r="D78" s="175">
        <v>55548</v>
      </c>
      <c r="E78" s="175">
        <v>562616</v>
      </c>
      <c r="F78" s="175">
        <v>871429</v>
      </c>
      <c r="G78" s="175">
        <v>959103</v>
      </c>
      <c r="H78" s="175">
        <v>973492</v>
      </c>
      <c r="I78" s="176">
        <f>IFERROR(H78/G78-1,"-")</f>
        <v>1.500255968337072E-2</v>
      </c>
      <c r="J78" s="175">
        <f>H78-G78</f>
        <v>14389</v>
      </c>
      <c r="K78" s="176">
        <f>H78/H$8</f>
        <v>0.1651464081166861</v>
      </c>
      <c r="L78" s="79"/>
    </row>
    <row r="79" spans="1:12" x14ac:dyDescent="0.25">
      <c r="A79" s="161" t="s">
        <v>96</v>
      </c>
      <c r="B79" s="158" t="s">
        <v>97</v>
      </c>
      <c r="C79" s="159">
        <v>207452</v>
      </c>
      <c r="D79" s="159">
        <v>14792</v>
      </c>
      <c r="E79" s="159">
        <v>148815</v>
      </c>
      <c r="F79" s="159">
        <v>201275</v>
      </c>
      <c r="G79" s="159">
        <v>166518</v>
      </c>
      <c r="H79" s="159">
        <v>170091</v>
      </c>
      <c r="I79" s="160">
        <f>IFERROR(H79/G79-1,"-")</f>
        <v>2.1457139768673583E-2</v>
      </c>
      <c r="J79" s="159">
        <f t="shared" ref="J79:J89" si="25">H79-G79</f>
        <v>3573</v>
      </c>
      <c r="K79" s="160">
        <f>H79/H$8</f>
        <v>2.8854800761562761E-2</v>
      </c>
      <c r="L79" s="79"/>
    </row>
    <row r="80" spans="1:12" x14ac:dyDescent="0.25">
      <c r="A80" s="161" t="s">
        <v>103</v>
      </c>
      <c r="B80" s="162" t="s">
        <v>103</v>
      </c>
      <c r="C80" s="163">
        <v>16857</v>
      </c>
      <c r="D80" s="163">
        <v>7399</v>
      </c>
      <c r="E80" s="163">
        <v>21340</v>
      </c>
      <c r="F80" s="163">
        <v>21543</v>
      </c>
      <c r="G80" s="163">
        <v>16168</v>
      </c>
      <c r="H80" s="163">
        <v>17990</v>
      </c>
      <c r="I80" s="164">
        <f>IFERROR(H80/G80-1,"-")</f>
        <v>0.11269173676397815</v>
      </c>
      <c r="J80" s="163">
        <f t="shared" si="25"/>
        <v>1822</v>
      </c>
      <c r="K80" s="164">
        <f>H80/H$8</f>
        <v>3.051883201936105E-3</v>
      </c>
      <c r="L80" s="79"/>
    </row>
    <row r="81" spans="1:12" x14ac:dyDescent="0.25">
      <c r="A81" s="161" t="s">
        <v>100</v>
      </c>
      <c r="B81" s="162" t="s">
        <v>100</v>
      </c>
      <c r="C81" s="163">
        <v>190595</v>
      </c>
      <c r="D81" s="163">
        <v>7393</v>
      </c>
      <c r="E81" s="163">
        <v>127475</v>
      </c>
      <c r="F81" s="163">
        <v>179732</v>
      </c>
      <c r="G81" s="163">
        <v>150350</v>
      </c>
      <c r="H81" s="163">
        <v>152101</v>
      </c>
      <c r="I81" s="164">
        <f>IFERROR(H81/G81-1,"-")</f>
        <v>1.1646158962421049E-2</v>
      </c>
      <c r="J81" s="163">
        <f t="shared" si="25"/>
        <v>1751</v>
      </c>
      <c r="K81" s="164">
        <f>H81/H$8</f>
        <v>2.5802917559626656E-2</v>
      </c>
      <c r="L81" s="79"/>
    </row>
    <row r="82" spans="1:12" x14ac:dyDescent="0.25">
      <c r="A82" s="161"/>
      <c r="B82" s="158" t="s">
        <v>107</v>
      </c>
      <c r="C82" s="159">
        <v>716889</v>
      </c>
      <c r="D82" s="159">
        <v>40756</v>
      </c>
      <c r="E82" s="159">
        <v>413801</v>
      </c>
      <c r="F82" s="159">
        <v>670154</v>
      </c>
      <c r="G82" s="159">
        <v>792585</v>
      </c>
      <c r="H82" s="159">
        <v>803401</v>
      </c>
      <c r="I82" s="160">
        <f>IFERROR(H82/G82-1,"-")</f>
        <v>1.3646485865869362E-2</v>
      </c>
      <c r="J82" s="159">
        <f t="shared" si="25"/>
        <v>10816</v>
      </c>
      <c r="K82" s="160">
        <f>H82/H$8</f>
        <v>0.13629160735512333</v>
      </c>
      <c r="L82" s="79"/>
    </row>
    <row r="83" spans="1:12" s="56" customFormat="1" x14ac:dyDescent="0.25">
      <c r="A83" s="161"/>
      <c r="B83" s="162" t="s">
        <v>110</v>
      </c>
      <c r="C83" s="163">
        <v>104495</v>
      </c>
      <c r="D83" s="163">
        <v>6213</v>
      </c>
      <c r="E83" s="163">
        <v>54988</v>
      </c>
      <c r="F83" s="163">
        <v>102723</v>
      </c>
      <c r="G83" s="163">
        <v>136450</v>
      </c>
      <c r="H83" s="163">
        <v>134299</v>
      </c>
      <c r="I83" s="164">
        <f t="shared" ref="I83:I90" si="26">IFERROR(H83/G83-1,"-")</f>
        <v>-1.576401612312206E-2</v>
      </c>
      <c r="J83" s="163">
        <f t="shared" si="25"/>
        <v>-2151</v>
      </c>
      <c r="K83" s="164">
        <f t="shared" ref="K83:K90" si="27">H83/H$8</f>
        <v>2.278292730054569E-2</v>
      </c>
      <c r="L83" s="165"/>
    </row>
    <row r="84" spans="1:12" s="56" customFormat="1" x14ac:dyDescent="0.25">
      <c r="A84" s="161"/>
      <c r="B84" s="162" t="s">
        <v>113</v>
      </c>
      <c r="C84" s="163">
        <v>308528</v>
      </c>
      <c r="D84" s="163">
        <v>14479</v>
      </c>
      <c r="E84" s="163">
        <v>166847</v>
      </c>
      <c r="F84" s="163">
        <v>271261</v>
      </c>
      <c r="G84" s="163">
        <v>308341</v>
      </c>
      <c r="H84" s="163">
        <v>296253</v>
      </c>
      <c r="I84" s="164">
        <f t="shared" si="26"/>
        <v>-3.9203349538335819E-2</v>
      </c>
      <c r="J84" s="163">
        <f t="shared" si="25"/>
        <v>-12088</v>
      </c>
      <c r="K84" s="164">
        <f t="shared" si="27"/>
        <v>5.0257340423745245E-2</v>
      </c>
      <c r="L84" s="165"/>
    </row>
    <row r="85" spans="1:12" x14ac:dyDescent="0.25">
      <c r="A85" s="161"/>
      <c r="B85" s="162" t="s">
        <v>116</v>
      </c>
      <c r="C85" s="163">
        <v>29644</v>
      </c>
      <c r="D85" s="163">
        <v>5447</v>
      </c>
      <c r="E85" s="163">
        <v>24621</v>
      </c>
      <c r="F85" s="163">
        <v>39005</v>
      </c>
      <c r="G85" s="163">
        <v>55761</v>
      </c>
      <c r="H85" s="163">
        <v>61444</v>
      </c>
      <c r="I85" s="164">
        <f t="shared" si="26"/>
        <v>0.10191711052527763</v>
      </c>
      <c r="J85" s="163">
        <f t="shared" si="25"/>
        <v>5683</v>
      </c>
      <c r="K85" s="164">
        <f t="shared" si="27"/>
        <v>1.0423563727613232E-2</v>
      </c>
      <c r="L85" s="79"/>
    </row>
    <row r="86" spans="1:12" x14ac:dyDescent="0.25">
      <c r="A86" s="161"/>
      <c r="B86" s="162" t="s">
        <v>123</v>
      </c>
      <c r="C86" s="163">
        <v>8396</v>
      </c>
      <c r="D86" s="163">
        <v>527</v>
      </c>
      <c r="E86" s="163">
        <v>12056</v>
      </c>
      <c r="F86" s="163">
        <v>12027</v>
      </c>
      <c r="G86" s="163">
        <v>16559</v>
      </c>
      <c r="H86" s="163">
        <v>22825</v>
      </c>
      <c r="I86" s="164">
        <f t="shared" si="26"/>
        <v>0.37840449302494106</v>
      </c>
      <c r="J86" s="163">
        <f t="shared" si="25"/>
        <v>6266</v>
      </c>
      <c r="K86" s="164">
        <f t="shared" si="27"/>
        <v>3.8721086205776322E-3</v>
      </c>
      <c r="L86" s="79"/>
    </row>
    <row r="87" spans="1:12" x14ac:dyDescent="0.25">
      <c r="A87" s="161"/>
      <c r="B87" s="162" t="s">
        <v>119</v>
      </c>
      <c r="C87" s="163">
        <v>5563</v>
      </c>
      <c r="D87" s="163">
        <v>482</v>
      </c>
      <c r="E87" s="163">
        <v>6200</v>
      </c>
      <c r="F87" s="163">
        <v>6301</v>
      </c>
      <c r="G87" s="163">
        <v>7626</v>
      </c>
      <c r="H87" s="163">
        <v>9776</v>
      </c>
      <c r="I87" s="164">
        <f t="shared" si="26"/>
        <v>0.28193023865722533</v>
      </c>
      <c r="J87" s="163">
        <f t="shared" si="25"/>
        <v>2150</v>
      </c>
      <c r="K87" s="164">
        <f t="shared" si="27"/>
        <v>1.6584330284673354E-3</v>
      </c>
      <c r="L87" s="79"/>
    </row>
    <row r="88" spans="1:12" x14ac:dyDescent="0.25">
      <c r="A88" s="161"/>
      <c r="B88" s="162" t="s">
        <v>128</v>
      </c>
      <c r="C88" s="163">
        <v>23229</v>
      </c>
      <c r="D88" s="163">
        <v>311</v>
      </c>
      <c r="E88" s="163">
        <v>16637</v>
      </c>
      <c r="F88" s="163">
        <v>28078</v>
      </c>
      <c r="G88" s="163">
        <v>25204</v>
      </c>
      <c r="H88" s="163">
        <v>23496</v>
      </c>
      <c r="I88" s="164">
        <f t="shared" si="26"/>
        <v>-6.7767021107760672E-2</v>
      </c>
      <c r="J88" s="163">
        <f t="shared" si="25"/>
        <v>-1708</v>
      </c>
      <c r="K88" s="164">
        <f t="shared" si="27"/>
        <v>3.9859392836403959E-3</v>
      </c>
      <c r="L88" s="79"/>
    </row>
    <row r="89" spans="1:12" x14ac:dyDescent="0.25">
      <c r="A89" s="161" t="s">
        <v>144</v>
      </c>
      <c r="B89" s="162" t="s">
        <v>131</v>
      </c>
      <c r="C89" s="163">
        <v>39774</v>
      </c>
      <c r="D89" s="163">
        <v>874</v>
      </c>
      <c r="E89" s="163">
        <v>13742</v>
      </c>
      <c r="F89" s="163">
        <v>24846</v>
      </c>
      <c r="G89" s="163">
        <v>29568</v>
      </c>
      <c r="H89" s="163">
        <v>23301</v>
      </c>
      <c r="I89" s="164">
        <f t="shared" si="26"/>
        <v>-0.21195211038961037</v>
      </c>
      <c r="J89" s="163">
        <f t="shared" si="25"/>
        <v>-6267</v>
      </c>
      <c r="K89" s="164">
        <f t="shared" si="27"/>
        <v>3.9528588375938407E-3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197260</v>
      </c>
      <c r="D90" s="168">
        <f t="shared" ref="D90:H90" si="29">D82-SUM(D83:D89)</f>
        <v>12423</v>
      </c>
      <c r="E90" s="168">
        <f t="shared" si="29"/>
        <v>118710</v>
      </c>
      <c r="F90" s="168">
        <f t="shared" si="29"/>
        <v>185913</v>
      </c>
      <c r="G90" s="168">
        <f t="shared" si="29"/>
        <v>213076</v>
      </c>
      <c r="H90" s="168">
        <f t="shared" si="29"/>
        <v>232007</v>
      </c>
      <c r="I90" s="169">
        <f t="shared" si="26"/>
        <v>8.8846233268880637E-2</v>
      </c>
      <c r="J90" s="168">
        <f>H90-G90</f>
        <v>18931</v>
      </c>
      <c r="K90" s="169">
        <f t="shared" si="27"/>
        <v>3.9358436132939961E-2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27945</v>
      </c>
      <c r="D92" s="175">
        <v>5860</v>
      </c>
      <c r="E92" s="175">
        <v>22783</v>
      </c>
      <c r="F92" s="175">
        <v>28604</v>
      </c>
      <c r="G92" s="175">
        <v>29719</v>
      </c>
      <c r="H92" s="175">
        <v>27366</v>
      </c>
      <c r="I92" s="176">
        <f>IFERROR(H92/G92-1,"-")</f>
        <v>-7.9174938591473509E-2</v>
      </c>
      <c r="J92" s="175">
        <f>H92-G92</f>
        <v>-2353</v>
      </c>
      <c r="K92" s="176">
        <f>H92/H$8</f>
        <v>4.6424589051797362E-3</v>
      </c>
      <c r="L92" s="79"/>
    </row>
    <row r="93" spans="1:12" x14ac:dyDescent="0.25">
      <c r="A93" s="161" t="s">
        <v>96</v>
      </c>
      <c r="B93" s="158" t="s">
        <v>97</v>
      </c>
      <c r="C93" s="159">
        <v>11196</v>
      </c>
      <c r="D93" s="159">
        <v>2440</v>
      </c>
      <c r="E93" s="159">
        <v>9356</v>
      </c>
      <c r="F93" s="159">
        <v>11377</v>
      </c>
      <c r="G93" s="159">
        <v>8813</v>
      </c>
      <c r="H93" s="159">
        <v>8664</v>
      </c>
      <c r="I93" s="160">
        <f>IFERROR(H93/G93-1,"-")</f>
        <v>-1.6906842164983504E-2</v>
      </c>
      <c r="J93" s="159">
        <f t="shared" ref="J93:J103" si="30">H93-G93</f>
        <v>-149</v>
      </c>
      <c r="K93" s="160">
        <f>H93/H$8</f>
        <v>1.4697896643454372E-3</v>
      </c>
      <c r="L93" s="79"/>
    </row>
    <row r="94" spans="1:12" x14ac:dyDescent="0.25">
      <c r="A94" s="161" t="s">
        <v>103</v>
      </c>
      <c r="B94" s="162" t="s">
        <v>103</v>
      </c>
      <c r="C94" s="163">
        <v>5387</v>
      </c>
      <c r="D94" s="163">
        <v>1264</v>
      </c>
      <c r="E94" s="163">
        <v>3912</v>
      </c>
      <c r="F94" s="163">
        <v>2997</v>
      </c>
      <c r="G94" s="163">
        <v>2464</v>
      </c>
      <c r="H94" s="163">
        <v>2688</v>
      </c>
      <c r="I94" s="164">
        <f>IFERROR(H94/G94-1,"-")</f>
        <v>9.0909090909090828E-2</v>
      </c>
      <c r="J94" s="163">
        <f t="shared" si="30"/>
        <v>224</v>
      </c>
      <c r="K94" s="164">
        <f>H94/H$8</f>
        <v>4.5600122550329354E-4</v>
      </c>
      <c r="L94" s="79"/>
    </row>
    <row r="95" spans="1:12" x14ac:dyDescent="0.25">
      <c r="A95" s="161" t="s">
        <v>100</v>
      </c>
      <c r="B95" s="162" t="s">
        <v>100</v>
      </c>
      <c r="C95" s="163">
        <v>5809</v>
      </c>
      <c r="D95" s="163">
        <v>1176</v>
      </c>
      <c r="E95" s="163">
        <v>5444</v>
      </c>
      <c r="F95" s="163">
        <v>8380</v>
      </c>
      <c r="G95" s="163">
        <v>6349</v>
      </c>
      <c r="H95" s="163">
        <v>5976</v>
      </c>
      <c r="I95" s="164">
        <f>IFERROR(H95/G95-1,"-")</f>
        <v>-5.8749409355804083E-2</v>
      </c>
      <c r="J95" s="163">
        <f t="shared" si="30"/>
        <v>-373</v>
      </c>
      <c r="K95" s="164">
        <f>H95/H$8</f>
        <v>1.0137884388421437E-3</v>
      </c>
      <c r="L95" s="79"/>
    </row>
    <row r="96" spans="1:12" x14ac:dyDescent="0.25">
      <c r="A96" s="161"/>
      <c r="B96" s="158" t="s">
        <v>107</v>
      </c>
      <c r="C96" s="159">
        <v>16749</v>
      </c>
      <c r="D96" s="159">
        <v>3420</v>
      </c>
      <c r="E96" s="159">
        <v>13427</v>
      </c>
      <c r="F96" s="159">
        <v>17227</v>
      </c>
      <c r="G96" s="159">
        <v>20906</v>
      </c>
      <c r="H96" s="159">
        <v>18702</v>
      </c>
      <c r="I96" s="160">
        <f>IFERROR(H96/G96-1,"-")</f>
        <v>-0.10542428011097293</v>
      </c>
      <c r="J96" s="159">
        <f t="shared" si="30"/>
        <v>-2204</v>
      </c>
      <c r="K96" s="160">
        <f>H96/H$8</f>
        <v>3.172669240834299E-3</v>
      </c>
      <c r="L96" s="79"/>
    </row>
    <row r="97" spans="1:12" s="56" customFormat="1" x14ac:dyDescent="0.25">
      <c r="A97" s="161"/>
      <c r="B97" s="162" t="s">
        <v>110</v>
      </c>
      <c r="C97" s="163">
        <v>3826</v>
      </c>
      <c r="D97" s="163">
        <v>85</v>
      </c>
      <c r="E97" s="163">
        <v>2335</v>
      </c>
      <c r="F97" s="163">
        <v>3458</v>
      </c>
      <c r="G97" s="163">
        <v>3548</v>
      </c>
      <c r="H97" s="163">
        <v>3093</v>
      </c>
      <c r="I97" s="164">
        <f t="shared" ref="I97:I104" si="31">IFERROR(H97/G97-1,"-")</f>
        <v>-0.1282412626832018</v>
      </c>
      <c r="J97" s="163">
        <f t="shared" si="30"/>
        <v>-455</v>
      </c>
      <c r="K97" s="164">
        <f t="shared" ref="K97:K104" si="32">H97/H$8</f>
        <v>5.2470676729229426E-4</v>
      </c>
      <c r="L97" s="165"/>
    </row>
    <row r="98" spans="1:12" s="56" customFormat="1" x14ac:dyDescent="0.25">
      <c r="A98" s="161"/>
      <c r="B98" s="162" t="s">
        <v>113</v>
      </c>
      <c r="C98" s="163">
        <v>5091</v>
      </c>
      <c r="D98" s="163">
        <v>1067</v>
      </c>
      <c r="E98" s="163">
        <v>4119</v>
      </c>
      <c r="F98" s="163">
        <v>5523</v>
      </c>
      <c r="G98" s="163">
        <v>6667</v>
      </c>
      <c r="H98" s="163">
        <v>5922</v>
      </c>
      <c r="I98" s="164">
        <f t="shared" si="31"/>
        <v>-0.11174441277936098</v>
      </c>
      <c r="J98" s="163">
        <f t="shared" si="30"/>
        <v>-745</v>
      </c>
      <c r="K98" s="164">
        <f t="shared" si="32"/>
        <v>1.0046276999369436E-3</v>
      </c>
      <c r="L98" s="165"/>
    </row>
    <row r="99" spans="1:12" x14ac:dyDescent="0.25">
      <c r="A99" s="161"/>
      <c r="B99" s="162" t="s">
        <v>116</v>
      </c>
      <c r="C99" s="163">
        <v>2151</v>
      </c>
      <c r="D99" s="163">
        <v>918</v>
      </c>
      <c r="E99" s="163">
        <v>1634</v>
      </c>
      <c r="F99" s="163">
        <v>2025</v>
      </c>
      <c r="G99" s="163">
        <v>2211</v>
      </c>
      <c r="H99" s="163">
        <v>2043</v>
      </c>
      <c r="I99" s="164">
        <f t="shared" si="31"/>
        <v>-7.5983717774762538E-2</v>
      </c>
      <c r="J99" s="163">
        <f t="shared" si="30"/>
        <v>-168</v>
      </c>
      <c r="K99" s="164">
        <f t="shared" si="32"/>
        <v>3.4658128858007021E-4</v>
      </c>
      <c r="L99" s="79"/>
    </row>
    <row r="100" spans="1:12" x14ac:dyDescent="0.25">
      <c r="A100" s="161"/>
      <c r="B100" s="162" t="s">
        <v>123</v>
      </c>
      <c r="C100" s="163">
        <v>744</v>
      </c>
      <c r="D100" s="163">
        <v>25</v>
      </c>
      <c r="E100" s="163">
        <v>876</v>
      </c>
      <c r="F100" s="163">
        <v>985</v>
      </c>
      <c r="G100" s="163">
        <v>1142</v>
      </c>
      <c r="H100" s="163">
        <v>888</v>
      </c>
      <c r="I100" s="164">
        <f t="shared" si="31"/>
        <v>-0.22241681260945712</v>
      </c>
      <c r="J100" s="163">
        <f t="shared" si="30"/>
        <v>-254</v>
      </c>
      <c r="K100" s="164">
        <f t="shared" si="32"/>
        <v>1.5064326199662375E-4</v>
      </c>
      <c r="L100" s="79"/>
    </row>
    <row r="101" spans="1:12" x14ac:dyDescent="0.25">
      <c r="A101" s="161"/>
      <c r="B101" s="162" t="s">
        <v>119</v>
      </c>
      <c r="C101" s="163">
        <v>251</v>
      </c>
      <c r="D101" s="163">
        <v>137</v>
      </c>
      <c r="E101" s="163">
        <v>472</v>
      </c>
      <c r="F101" s="163">
        <v>303</v>
      </c>
      <c r="G101" s="163">
        <v>702</v>
      </c>
      <c r="H101" s="163">
        <v>703</v>
      </c>
      <c r="I101" s="164">
        <f t="shared" si="31"/>
        <v>1.4245014245013454E-3</v>
      </c>
      <c r="J101" s="163">
        <f t="shared" si="30"/>
        <v>1</v>
      </c>
      <c r="K101" s="164">
        <f t="shared" si="32"/>
        <v>1.1925924908066048E-4</v>
      </c>
      <c r="L101" s="79"/>
    </row>
    <row r="102" spans="1:12" x14ac:dyDescent="0.25">
      <c r="A102" s="161"/>
      <c r="B102" s="162" t="s">
        <v>128</v>
      </c>
      <c r="C102" s="163">
        <v>397</v>
      </c>
      <c r="D102" s="163">
        <v>10</v>
      </c>
      <c r="E102" s="163">
        <v>393</v>
      </c>
      <c r="F102" s="163">
        <v>161</v>
      </c>
      <c r="G102" s="163">
        <v>307</v>
      </c>
      <c r="H102" s="163">
        <v>212</v>
      </c>
      <c r="I102" s="164">
        <f t="shared" si="31"/>
        <v>-0.30944625407166126</v>
      </c>
      <c r="J102" s="163">
        <f t="shared" si="30"/>
        <v>-95</v>
      </c>
      <c r="K102" s="164">
        <f t="shared" si="32"/>
        <v>3.5964382368563329E-5</v>
      </c>
      <c r="L102" s="79"/>
    </row>
    <row r="103" spans="1:12" x14ac:dyDescent="0.25">
      <c r="A103" s="161" t="s">
        <v>144</v>
      </c>
      <c r="B103" s="162" t="s">
        <v>131</v>
      </c>
      <c r="C103" s="163">
        <v>191</v>
      </c>
      <c r="D103" s="163">
        <v>37</v>
      </c>
      <c r="E103" s="163">
        <v>151</v>
      </c>
      <c r="F103" s="163">
        <v>295</v>
      </c>
      <c r="G103" s="163">
        <v>637</v>
      </c>
      <c r="H103" s="163">
        <v>224</v>
      </c>
      <c r="I103" s="164">
        <f t="shared" si="31"/>
        <v>-0.64835164835164827</v>
      </c>
      <c r="J103" s="163">
        <f t="shared" si="30"/>
        <v>-413</v>
      </c>
      <c r="K103" s="164">
        <f t="shared" si="32"/>
        <v>3.800010212527446E-5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4098</v>
      </c>
      <c r="D104" s="168">
        <f t="shared" ref="D104:H104" si="34">D96-SUM(D97:D103)</f>
        <v>1141</v>
      </c>
      <c r="E104" s="168">
        <f t="shared" si="34"/>
        <v>3447</v>
      </c>
      <c r="F104" s="168">
        <f t="shared" si="34"/>
        <v>4477</v>
      </c>
      <c r="G104" s="168">
        <f t="shared" si="34"/>
        <v>5692</v>
      </c>
      <c r="H104" s="168">
        <f t="shared" si="34"/>
        <v>5617</v>
      </c>
      <c r="I104" s="169">
        <f t="shared" si="31"/>
        <v>-1.3176387912860132E-2</v>
      </c>
      <c r="J104" s="168">
        <f>H104-G104</f>
        <v>-75</v>
      </c>
      <c r="K104" s="169">
        <f t="shared" si="32"/>
        <v>9.5288648945386894E-4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202872</v>
      </c>
      <c r="D106" s="175">
        <v>28110</v>
      </c>
      <c r="E106" s="175">
        <v>197034</v>
      </c>
      <c r="F106" s="175">
        <v>206916</v>
      </c>
      <c r="G106" s="175">
        <v>228188</v>
      </c>
      <c r="H106" s="175">
        <v>230581</v>
      </c>
      <c r="I106" s="176">
        <f>IFERROR(H106/G106-1,"-")</f>
        <v>1.0486966886952942E-2</v>
      </c>
      <c r="J106" s="175">
        <f>H106-G106</f>
        <v>2393</v>
      </c>
      <c r="K106" s="176">
        <f>H106/H$8</f>
        <v>3.9116524768517458E-2</v>
      </c>
      <c r="L106" s="79"/>
    </row>
    <row r="107" spans="1:12" x14ac:dyDescent="0.25">
      <c r="A107" s="161" t="s">
        <v>96</v>
      </c>
      <c r="B107" s="158" t="s">
        <v>97</v>
      </c>
      <c r="C107" s="159">
        <v>37459</v>
      </c>
      <c r="D107" s="159">
        <v>5291</v>
      </c>
      <c r="E107" s="159">
        <v>20368</v>
      </c>
      <c r="F107" s="159">
        <v>24445</v>
      </c>
      <c r="G107" s="159">
        <v>22417</v>
      </c>
      <c r="H107" s="159">
        <v>25590</v>
      </c>
      <c r="I107" s="160">
        <f>IFERROR(H107/G107-1,"-")</f>
        <v>0.14154436365258505</v>
      </c>
      <c r="J107" s="159">
        <f t="shared" ref="J107:J117" si="35">H107-G107</f>
        <v>3173</v>
      </c>
      <c r="K107" s="160">
        <f>H107/H$8</f>
        <v>4.3411723811864885E-3</v>
      </c>
      <c r="L107" s="79"/>
    </row>
    <row r="108" spans="1:12" x14ac:dyDescent="0.25">
      <c r="A108" s="161" t="s">
        <v>103</v>
      </c>
      <c r="B108" s="162" t="s">
        <v>103</v>
      </c>
      <c r="C108" s="163">
        <v>2844</v>
      </c>
      <c r="D108" s="163">
        <v>4936</v>
      </c>
      <c r="E108" s="163">
        <v>10174</v>
      </c>
      <c r="F108" s="163">
        <v>6677</v>
      </c>
      <c r="G108" s="163">
        <v>5092</v>
      </c>
      <c r="H108" s="163">
        <v>7598</v>
      </c>
      <c r="I108" s="164">
        <f>IFERROR(H108/G108-1,"-")</f>
        <v>0.49214454045561662</v>
      </c>
      <c r="J108" s="163">
        <f t="shared" si="35"/>
        <v>2506</v>
      </c>
      <c r="K108" s="164">
        <f>H108/H$8</f>
        <v>1.288949892624265E-3</v>
      </c>
      <c r="L108" s="79"/>
    </row>
    <row r="109" spans="1:12" x14ac:dyDescent="0.25">
      <c r="A109" s="161" t="s">
        <v>100</v>
      </c>
      <c r="B109" s="162" t="s">
        <v>100</v>
      </c>
      <c r="C109" s="163">
        <v>34615</v>
      </c>
      <c r="D109" s="163">
        <v>355</v>
      </c>
      <c r="E109" s="163">
        <v>10194</v>
      </c>
      <c r="F109" s="163">
        <v>17768</v>
      </c>
      <c r="G109" s="163">
        <v>17325</v>
      </c>
      <c r="H109" s="163">
        <v>17992</v>
      </c>
      <c r="I109" s="164">
        <f>IFERROR(H109/G109-1,"-")</f>
        <v>3.8499278499278589E-2</v>
      </c>
      <c r="J109" s="163">
        <f t="shared" si="35"/>
        <v>667</v>
      </c>
      <c r="K109" s="164">
        <f>H109/H$8</f>
        <v>3.0522224885622239E-3</v>
      </c>
      <c r="L109" s="79"/>
    </row>
    <row r="110" spans="1:12" x14ac:dyDescent="0.25">
      <c r="A110" s="161"/>
      <c r="B110" s="158" t="s">
        <v>107</v>
      </c>
      <c r="C110" s="159">
        <v>165413</v>
      </c>
      <c r="D110" s="159">
        <v>22819</v>
      </c>
      <c r="E110" s="159">
        <v>176666</v>
      </c>
      <c r="F110" s="159">
        <v>182471</v>
      </c>
      <c r="G110" s="159">
        <v>205771</v>
      </c>
      <c r="H110" s="159">
        <v>204991</v>
      </c>
      <c r="I110" s="160">
        <f>IFERROR(H110/G110-1,"-")</f>
        <v>-3.7906216133468673E-3</v>
      </c>
      <c r="J110" s="159">
        <f t="shared" si="35"/>
        <v>-780</v>
      </c>
      <c r="K110" s="160">
        <f>H110/H$8</f>
        <v>3.4775352387330968E-2</v>
      </c>
      <c r="L110" s="79"/>
    </row>
    <row r="111" spans="1:12" s="56" customFormat="1" x14ac:dyDescent="0.25">
      <c r="A111" s="161"/>
      <c r="B111" s="162" t="s">
        <v>110</v>
      </c>
      <c r="C111" s="163">
        <v>91843</v>
      </c>
      <c r="D111" s="163">
        <v>15205</v>
      </c>
      <c r="E111" s="163">
        <v>110342</v>
      </c>
      <c r="F111" s="163">
        <v>107215</v>
      </c>
      <c r="G111" s="163">
        <v>116442</v>
      </c>
      <c r="H111" s="163">
        <v>106898</v>
      </c>
      <c r="I111" s="164">
        <f t="shared" ref="I111:I118" si="36">IFERROR(H111/G111-1,"-")</f>
        <v>-8.1963552669998774E-2</v>
      </c>
      <c r="J111" s="163">
        <f t="shared" si="35"/>
        <v>-9544</v>
      </c>
      <c r="K111" s="164">
        <f t="shared" ref="K111:K118" si="37">H111/H$8</f>
        <v>1.8134530879408882E-2</v>
      </c>
      <c r="L111" s="165"/>
    </row>
    <row r="112" spans="1:12" s="56" customFormat="1" x14ac:dyDescent="0.25">
      <c r="A112" s="161"/>
      <c r="B112" s="162" t="s">
        <v>113</v>
      </c>
      <c r="C112" s="163">
        <v>12593</v>
      </c>
      <c r="D112" s="163">
        <v>2328</v>
      </c>
      <c r="E112" s="163">
        <v>8772</v>
      </c>
      <c r="F112" s="163">
        <v>10370</v>
      </c>
      <c r="G112" s="163">
        <v>10098</v>
      </c>
      <c r="H112" s="163">
        <v>13441</v>
      </c>
      <c r="I112" s="164">
        <f t="shared" si="36"/>
        <v>0.33105565458506625</v>
      </c>
      <c r="J112" s="163">
        <f t="shared" si="35"/>
        <v>3343</v>
      </c>
      <c r="K112" s="164">
        <f t="shared" si="37"/>
        <v>2.2801757708295271E-3</v>
      </c>
      <c r="L112" s="165"/>
    </row>
    <row r="113" spans="1:12" x14ac:dyDescent="0.25">
      <c r="A113" s="161"/>
      <c r="B113" s="162" t="s">
        <v>116</v>
      </c>
      <c r="C113" s="163">
        <v>5967</v>
      </c>
      <c r="D113" s="163">
        <v>2323</v>
      </c>
      <c r="E113" s="163">
        <v>8743</v>
      </c>
      <c r="F113" s="163">
        <v>13121</v>
      </c>
      <c r="G113" s="163">
        <v>10504</v>
      </c>
      <c r="H113" s="163">
        <v>14991</v>
      </c>
      <c r="I113" s="164">
        <f t="shared" si="36"/>
        <v>0.4271706016755521</v>
      </c>
      <c r="J113" s="163">
        <f t="shared" si="35"/>
        <v>4487</v>
      </c>
      <c r="K113" s="164">
        <f t="shared" si="37"/>
        <v>2.5431229060713816E-3</v>
      </c>
      <c r="L113" s="79"/>
    </row>
    <row r="114" spans="1:12" x14ac:dyDescent="0.25">
      <c r="A114" s="161"/>
      <c r="B114" s="162" t="s">
        <v>123</v>
      </c>
      <c r="C114" s="163">
        <v>3525</v>
      </c>
      <c r="D114" s="163">
        <v>89</v>
      </c>
      <c r="E114" s="163">
        <v>7565</v>
      </c>
      <c r="F114" s="163">
        <v>4944</v>
      </c>
      <c r="G114" s="163">
        <v>7826</v>
      </c>
      <c r="H114" s="163">
        <v>7400</v>
      </c>
      <c r="I114" s="164">
        <f t="shared" si="36"/>
        <v>-5.4433938154868411E-2</v>
      </c>
      <c r="J114" s="163">
        <f t="shared" si="35"/>
        <v>-426</v>
      </c>
      <c r="K114" s="164">
        <f t="shared" si="37"/>
        <v>1.2553605166385313E-3</v>
      </c>
      <c r="L114" s="79"/>
    </row>
    <row r="115" spans="1:12" x14ac:dyDescent="0.25">
      <c r="A115" s="161"/>
      <c r="B115" s="162" t="s">
        <v>119</v>
      </c>
      <c r="C115" s="163">
        <v>4822</v>
      </c>
      <c r="D115" s="163">
        <v>121</v>
      </c>
      <c r="E115" s="163">
        <v>6447</v>
      </c>
      <c r="F115" s="163">
        <v>7574</v>
      </c>
      <c r="G115" s="163">
        <v>6943</v>
      </c>
      <c r="H115" s="163">
        <v>5915</v>
      </c>
      <c r="I115" s="164">
        <f t="shared" si="36"/>
        <v>-0.14806279706178882</v>
      </c>
      <c r="J115" s="163">
        <f t="shared" si="35"/>
        <v>-1028</v>
      </c>
      <c r="K115" s="164">
        <f t="shared" si="37"/>
        <v>1.0034401967455287E-3</v>
      </c>
      <c r="L115" s="79"/>
    </row>
    <row r="116" spans="1:12" x14ac:dyDescent="0.25">
      <c r="A116" s="161"/>
      <c r="B116" s="162" t="s">
        <v>128</v>
      </c>
      <c r="C116" s="163">
        <v>1790</v>
      </c>
      <c r="D116" s="163">
        <v>0</v>
      </c>
      <c r="E116" s="163">
        <v>1764</v>
      </c>
      <c r="F116" s="163">
        <v>3086</v>
      </c>
      <c r="G116" s="163">
        <v>5812</v>
      </c>
      <c r="H116" s="163">
        <v>2994</v>
      </c>
      <c r="I116" s="164">
        <f t="shared" si="36"/>
        <v>-0.48485891259463176</v>
      </c>
      <c r="J116" s="163">
        <f t="shared" si="35"/>
        <v>-2818</v>
      </c>
      <c r="K116" s="164">
        <f t="shared" si="37"/>
        <v>5.0791207929942739E-4</v>
      </c>
      <c r="L116" s="79"/>
    </row>
    <row r="117" spans="1:12" x14ac:dyDescent="0.25">
      <c r="A117" s="161" t="s">
        <v>144</v>
      </c>
      <c r="B117" s="162" t="s">
        <v>131</v>
      </c>
      <c r="C117" s="163">
        <v>6115</v>
      </c>
      <c r="D117" s="163">
        <v>0</v>
      </c>
      <c r="E117" s="163">
        <v>2252</v>
      </c>
      <c r="F117" s="163">
        <v>3101</v>
      </c>
      <c r="G117" s="163">
        <v>4911</v>
      </c>
      <c r="H117" s="163">
        <v>2768</v>
      </c>
      <c r="I117" s="164">
        <f t="shared" si="36"/>
        <v>-0.43636733862757071</v>
      </c>
      <c r="J117" s="163">
        <f t="shared" si="35"/>
        <v>-2143</v>
      </c>
      <c r="K117" s="164">
        <f t="shared" si="37"/>
        <v>4.6957269054803441E-4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38758</v>
      </c>
      <c r="D118" s="168">
        <f t="shared" ref="D118:H118" si="39">D110-SUM(D111:D117)</f>
        <v>2753</v>
      </c>
      <c r="E118" s="168">
        <f t="shared" si="39"/>
        <v>30781</v>
      </c>
      <c r="F118" s="168">
        <f t="shared" si="39"/>
        <v>33060</v>
      </c>
      <c r="G118" s="168">
        <f t="shared" si="39"/>
        <v>43235</v>
      </c>
      <c r="H118" s="168">
        <f t="shared" si="39"/>
        <v>50584</v>
      </c>
      <c r="I118" s="169">
        <f t="shared" si="36"/>
        <v>0.16997802706140863</v>
      </c>
      <c r="J118" s="168">
        <f>H118-G118</f>
        <v>7349</v>
      </c>
      <c r="K118" s="169">
        <f t="shared" si="37"/>
        <v>8.5812373477896584E-3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98009</v>
      </c>
      <c r="D120" s="175">
        <v>24210</v>
      </c>
      <c r="E120" s="175">
        <v>81974</v>
      </c>
      <c r="F120" s="175">
        <v>111772</v>
      </c>
      <c r="G120" s="175">
        <v>118608</v>
      </c>
      <c r="H120" s="175">
        <v>109715</v>
      </c>
      <c r="I120" s="176">
        <f>IFERROR(H120/G120-1,"-")</f>
        <v>-7.4978079050317059E-2</v>
      </c>
      <c r="J120" s="175">
        <f>H120-G120</f>
        <v>-8893</v>
      </c>
      <c r="K120" s="176">
        <f>H120/H$8</f>
        <v>1.8612416092296819E-2</v>
      </c>
      <c r="L120" s="79"/>
    </row>
    <row r="121" spans="1:12" x14ac:dyDescent="0.25">
      <c r="A121" s="161" t="s">
        <v>96</v>
      </c>
      <c r="B121" s="158" t="s">
        <v>97</v>
      </c>
      <c r="C121" s="159">
        <v>41465</v>
      </c>
      <c r="D121" s="159">
        <v>14007</v>
      </c>
      <c r="E121" s="159">
        <v>33041</v>
      </c>
      <c r="F121" s="159">
        <v>45287</v>
      </c>
      <c r="G121" s="159">
        <v>49623</v>
      </c>
      <c r="H121" s="159">
        <v>46952</v>
      </c>
      <c r="I121" s="160">
        <f>IFERROR(H121/G121-1,"-")</f>
        <v>-5.3825846885516837E-2</v>
      </c>
      <c r="J121" s="159">
        <f t="shared" ref="J121:J131" si="40">H121-G121</f>
        <v>-2671</v>
      </c>
      <c r="K121" s="160">
        <f>H121/H$8</f>
        <v>7.9650928347584221E-3</v>
      </c>
      <c r="L121" s="79"/>
    </row>
    <row r="122" spans="1:12" x14ac:dyDescent="0.25">
      <c r="A122" s="161" t="s">
        <v>103</v>
      </c>
      <c r="B122" s="162" t="s">
        <v>103</v>
      </c>
      <c r="C122" s="163">
        <v>19267</v>
      </c>
      <c r="D122" s="163">
        <v>5994</v>
      </c>
      <c r="E122" s="163">
        <v>12770</v>
      </c>
      <c r="F122" s="163">
        <v>19610</v>
      </c>
      <c r="G122" s="163">
        <v>19021</v>
      </c>
      <c r="H122" s="163">
        <v>17921</v>
      </c>
      <c r="I122" s="164">
        <f>IFERROR(H122/G122-1,"-")</f>
        <v>-5.7830818568950115E-2</v>
      </c>
      <c r="J122" s="163">
        <f t="shared" si="40"/>
        <v>-1100</v>
      </c>
      <c r="K122" s="164">
        <f>H122/H$8</f>
        <v>3.0401778133350163E-3</v>
      </c>
      <c r="L122" s="79"/>
    </row>
    <row r="123" spans="1:12" x14ac:dyDescent="0.25">
      <c r="A123" s="161" t="s">
        <v>100</v>
      </c>
      <c r="B123" s="162" t="s">
        <v>100</v>
      </c>
      <c r="C123" s="163">
        <v>22198</v>
      </c>
      <c r="D123" s="163">
        <v>8013</v>
      </c>
      <c r="E123" s="163">
        <v>20271</v>
      </c>
      <c r="F123" s="163">
        <v>25677</v>
      </c>
      <c r="G123" s="163">
        <v>30602</v>
      </c>
      <c r="H123" s="163">
        <v>29031</v>
      </c>
      <c r="I123" s="164">
        <f>IFERROR(H123/G123-1,"-")</f>
        <v>-5.1336513953336382E-2</v>
      </c>
      <c r="J123" s="163">
        <f t="shared" si="40"/>
        <v>-1571</v>
      </c>
      <c r="K123" s="164">
        <f>H123/H$8</f>
        <v>4.9249150214234058E-3</v>
      </c>
      <c r="L123" s="79"/>
    </row>
    <row r="124" spans="1:12" x14ac:dyDescent="0.25">
      <c r="A124" s="161"/>
      <c r="B124" s="158" t="s">
        <v>107</v>
      </c>
      <c r="C124" s="159">
        <v>56544</v>
      </c>
      <c r="D124" s="159">
        <v>10203</v>
      </c>
      <c r="E124" s="159">
        <v>48933</v>
      </c>
      <c r="F124" s="159">
        <v>66485</v>
      </c>
      <c r="G124" s="159">
        <v>68985</v>
      </c>
      <c r="H124" s="159">
        <v>62763</v>
      </c>
      <c r="I124" s="160">
        <f>IFERROR(H124/G124-1,"-")</f>
        <v>-9.0193520330506649E-2</v>
      </c>
      <c r="J124" s="159">
        <f t="shared" si="40"/>
        <v>-6222</v>
      </c>
      <c r="K124" s="160">
        <f>H124/H$8</f>
        <v>1.0647323257538397E-2</v>
      </c>
      <c r="L124" s="79"/>
    </row>
    <row r="125" spans="1:12" s="56" customFormat="1" x14ac:dyDescent="0.25">
      <c r="A125" s="161"/>
      <c r="B125" s="162" t="s">
        <v>110</v>
      </c>
      <c r="C125" s="163">
        <v>7462</v>
      </c>
      <c r="D125" s="163">
        <v>264</v>
      </c>
      <c r="E125" s="163">
        <v>7007</v>
      </c>
      <c r="F125" s="163">
        <v>8482</v>
      </c>
      <c r="G125" s="163">
        <v>10591</v>
      </c>
      <c r="H125" s="163">
        <v>9020</v>
      </c>
      <c r="I125" s="164">
        <f t="shared" ref="I125:I132" si="41">IFERROR(H125/G125-1,"-")</f>
        <v>-0.14833349069965063</v>
      </c>
      <c r="J125" s="163">
        <f t="shared" si="40"/>
        <v>-1571</v>
      </c>
      <c r="K125" s="164">
        <f t="shared" ref="K125:K132" si="42">H125/H$8</f>
        <v>1.5301826837945342E-3</v>
      </c>
      <c r="L125" s="165"/>
    </row>
    <row r="126" spans="1:12" s="56" customFormat="1" x14ac:dyDescent="0.25">
      <c r="A126" s="161"/>
      <c r="B126" s="162" t="s">
        <v>113</v>
      </c>
      <c r="C126" s="163">
        <v>7351</v>
      </c>
      <c r="D126" s="163">
        <v>1113</v>
      </c>
      <c r="E126" s="163">
        <v>6137</v>
      </c>
      <c r="F126" s="163">
        <v>11206</v>
      </c>
      <c r="G126" s="163">
        <v>10628</v>
      </c>
      <c r="H126" s="163">
        <v>10884</v>
      </c>
      <c r="I126" s="164">
        <f t="shared" si="41"/>
        <v>2.4087316522393598E-2</v>
      </c>
      <c r="J126" s="163">
        <f t="shared" si="40"/>
        <v>256</v>
      </c>
      <c r="K126" s="164">
        <f t="shared" si="42"/>
        <v>1.8463978193369965E-3</v>
      </c>
      <c r="L126" s="165"/>
    </row>
    <row r="127" spans="1:12" x14ac:dyDescent="0.25">
      <c r="A127" s="161"/>
      <c r="B127" s="162" t="s">
        <v>116</v>
      </c>
      <c r="C127" s="163">
        <v>4007</v>
      </c>
      <c r="D127" s="163">
        <v>1236</v>
      </c>
      <c r="E127" s="163">
        <v>3905</v>
      </c>
      <c r="F127" s="163">
        <v>5700</v>
      </c>
      <c r="G127" s="163">
        <v>5356</v>
      </c>
      <c r="H127" s="163">
        <v>4854</v>
      </c>
      <c r="I127" s="164">
        <f t="shared" si="41"/>
        <v>-9.3726661687826729E-2</v>
      </c>
      <c r="J127" s="163">
        <f t="shared" si="40"/>
        <v>-502</v>
      </c>
      <c r="K127" s="164">
        <f t="shared" si="42"/>
        <v>8.2344864158965289E-4</v>
      </c>
      <c r="L127" s="79"/>
    </row>
    <row r="128" spans="1:12" x14ac:dyDescent="0.25">
      <c r="A128" s="161"/>
      <c r="B128" s="162" t="s">
        <v>123</v>
      </c>
      <c r="C128" s="163">
        <v>1111</v>
      </c>
      <c r="D128" s="163">
        <v>145</v>
      </c>
      <c r="E128" s="163">
        <v>1493</v>
      </c>
      <c r="F128" s="163">
        <v>1486</v>
      </c>
      <c r="G128" s="163">
        <v>1707</v>
      </c>
      <c r="H128" s="163">
        <v>1995</v>
      </c>
      <c r="I128" s="164">
        <f t="shared" si="41"/>
        <v>0.16871704745166949</v>
      </c>
      <c r="J128" s="163">
        <f t="shared" si="40"/>
        <v>288</v>
      </c>
      <c r="K128" s="164">
        <f t="shared" si="42"/>
        <v>3.3843840955322568E-4</v>
      </c>
      <c r="L128" s="79"/>
    </row>
    <row r="129" spans="1:12" x14ac:dyDescent="0.25">
      <c r="A129" s="161"/>
      <c r="B129" s="162" t="s">
        <v>119</v>
      </c>
      <c r="C129" s="163">
        <v>862</v>
      </c>
      <c r="D129" s="163">
        <v>153</v>
      </c>
      <c r="E129" s="163">
        <v>920</v>
      </c>
      <c r="F129" s="163">
        <v>1133</v>
      </c>
      <c r="G129" s="163">
        <v>1376</v>
      </c>
      <c r="H129" s="163">
        <v>1505</v>
      </c>
      <c r="I129" s="164">
        <f t="shared" si="41"/>
        <v>9.375E-2</v>
      </c>
      <c r="J129" s="163">
        <f t="shared" si="40"/>
        <v>129</v>
      </c>
      <c r="K129" s="164">
        <f t="shared" si="42"/>
        <v>2.5531318615418778E-4</v>
      </c>
      <c r="L129" s="79"/>
    </row>
    <row r="130" spans="1:12" x14ac:dyDescent="0.25">
      <c r="A130" s="161"/>
      <c r="B130" s="162" t="s">
        <v>128</v>
      </c>
      <c r="C130" s="163">
        <v>1258</v>
      </c>
      <c r="D130" s="163">
        <v>8</v>
      </c>
      <c r="E130" s="163">
        <v>725</v>
      </c>
      <c r="F130" s="163">
        <v>920</v>
      </c>
      <c r="G130" s="163">
        <v>1506</v>
      </c>
      <c r="H130" s="163">
        <v>983</v>
      </c>
      <c r="I130" s="164">
        <f t="shared" si="41"/>
        <v>-0.34727755644090308</v>
      </c>
      <c r="J130" s="163">
        <f t="shared" si="40"/>
        <v>-523</v>
      </c>
      <c r="K130" s="164">
        <f t="shared" si="42"/>
        <v>1.6675937673725356E-4</v>
      </c>
      <c r="L130" s="79"/>
    </row>
    <row r="131" spans="1:12" x14ac:dyDescent="0.25">
      <c r="A131" s="161" t="s">
        <v>144</v>
      </c>
      <c r="B131" s="162" t="s">
        <v>131</v>
      </c>
      <c r="C131" s="163">
        <v>1559</v>
      </c>
      <c r="D131" s="163">
        <v>49</v>
      </c>
      <c r="E131" s="163">
        <v>1122</v>
      </c>
      <c r="F131" s="163">
        <v>1611</v>
      </c>
      <c r="G131" s="163">
        <v>1693</v>
      </c>
      <c r="H131" s="163">
        <v>1638</v>
      </c>
      <c r="I131" s="164">
        <f t="shared" si="41"/>
        <v>-3.2486709982279982E-2</v>
      </c>
      <c r="J131" s="163">
        <f t="shared" si="40"/>
        <v>-55</v>
      </c>
      <c r="K131" s="164">
        <f t="shared" si="42"/>
        <v>2.7787574679106949E-4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32934</v>
      </c>
      <c r="D132" s="168">
        <f t="shared" ref="D132:H132" si="44">D124-SUM(D125:D131)</f>
        <v>7235</v>
      </c>
      <c r="E132" s="168">
        <f t="shared" si="44"/>
        <v>27624</v>
      </c>
      <c r="F132" s="168">
        <f t="shared" si="44"/>
        <v>35947</v>
      </c>
      <c r="G132" s="168">
        <f t="shared" si="44"/>
        <v>36128</v>
      </c>
      <c r="H132" s="168">
        <f t="shared" si="44"/>
        <v>31884</v>
      </c>
      <c r="I132" s="169">
        <f t="shared" si="41"/>
        <v>-0.11747121346324185</v>
      </c>
      <c r="J132" s="168">
        <f>H132-G132</f>
        <v>-4244</v>
      </c>
      <c r="K132" s="169">
        <f t="shared" si="42"/>
        <v>5.4089073935814774E-3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330684</v>
      </c>
      <c r="D134" s="175">
        <v>44980</v>
      </c>
      <c r="E134" s="175">
        <v>256160</v>
      </c>
      <c r="F134" s="175">
        <v>320294</v>
      </c>
      <c r="G134" s="175">
        <v>340167</v>
      </c>
      <c r="H134" s="175">
        <v>338110</v>
      </c>
      <c r="I134" s="176">
        <f>IFERROR(H134/G134-1,"-")</f>
        <v>-6.0470298412250711E-3</v>
      </c>
      <c r="J134" s="175">
        <f>H134-G134</f>
        <v>-2057</v>
      </c>
      <c r="K134" s="176">
        <f>H134/H$8</f>
        <v>5.7358100578466735E-2</v>
      </c>
      <c r="L134" s="79"/>
    </row>
    <row r="135" spans="1:12" x14ac:dyDescent="0.25">
      <c r="A135" s="161" t="s">
        <v>96</v>
      </c>
      <c r="B135" s="158" t="s">
        <v>97</v>
      </c>
      <c r="C135" s="159">
        <v>7291</v>
      </c>
      <c r="D135" s="159">
        <v>14110</v>
      </c>
      <c r="E135" s="159">
        <v>8331</v>
      </c>
      <c r="F135" s="159">
        <v>12315</v>
      </c>
      <c r="G135" s="159">
        <v>8002</v>
      </c>
      <c r="H135" s="159">
        <v>6684</v>
      </c>
      <c r="I135" s="160">
        <f>IFERROR(H135/G135-1,"-")</f>
        <v>-0.16470882279430143</v>
      </c>
      <c r="J135" s="159">
        <f t="shared" ref="J135:J145" si="45">H135-G135</f>
        <v>-1318</v>
      </c>
      <c r="K135" s="160">
        <f>H135/H$8</f>
        <v>1.1338959044881005E-3</v>
      </c>
      <c r="L135" s="79"/>
    </row>
    <row r="136" spans="1:12" x14ac:dyDescent="0.25">
      <c r="A136" s="161" t="s">
        <v>103</v>
      </c>
      <c r="B136" s="162" t="s">
        <v>103</v>
      </c>
      <c r="C136" s="163">
        <v>3960</v>
      </c>
      <c r="D136" s="163">
        <v>10626</v>
      </c>
      <c r="E136" s="163">
        <v>3185</v>
      </c>
      <c r="F136" s="163">
        <v>6371</v>
      </c>
      <c r="G136" s="163">
        <v>3649</v>
      </c>
      <c r="H136" s="163">
        <v>1279</v>
      </c>
      <c r="I136" s="164">
        <f>IFERROR(H136/G136-1,"-")</f>
        <v>-0.6494930117840505</v>
      </c>
      <c r="J136" s="163">
        <f t="shared" si="45"/>
        <v>-2370</v>
      </c>
      <c r="K136" s="164">
        <f>H136/H$8</f>
        <v>2.1697379740279481E-4</v>
      </c>
      <c r="L136" s="79"/>
    </row>
    <row r="137" spans="1:12" x14ac:dyDescent="0.25">
      <c r="A137" s="161" t="s">
        <v>100</v>
      </c>
      <c r="B137" s="162" t="s">
        <v>100</v>
      </c>
      <c r="C137" s="163">
        <v>3331</v>
      </c>
      <c r="D137" s="163">
        <v>3484</v>
      </c>
      <c r="E137" s="163">
        <v>5146</v>
      </c>
      <c r="F137" s="163">
        <v>5944</v>
      </c>
      <c r="G137" s="163">
        <v>4353</v>
      </c>
      <c r="H137" s="163">
        <v>5405</v>
      </c>
      <c r="I137" s="164">
        <f>IFERROR(H137/G137-1,"-")</f>
        <v>0.24167240983229954</v>
      </c>
      <c r="J137" s="163">
        <f t="shared" si="45"/>
        <v>1052</v>
      </c>
      <c r="K137" s="164">
        <f>H137/H$8</f>
        <v>9.169221070853056E-4</v>
      </c>
      <c r="L137" s="79"/>
    </row>
    <row r="138" spans="1:12" x14ac:dyDescent="0.25">
      <c r="A138" s="161"/>
      <c r="B138" s="158" t="s">
        <v>107</v>
      </c>
      <c r="C138" s="159">
        <v>323393</v>
      </c>
      <c r="D138" s="159">
        <v>30870</v>
      </c>
      <c r="E138" s="159">
        <v>247829</v>
      </c>
      <c r="F138" s="159">
        <v>307979</v>
      </c>
      <c r="G138" s="159">
        <v>332165</v>
      </c>
      <c r="H138" s="159">
        <v>331426</v>
      </c>
      <c r="I138" s="160">
        <f>IFERROR(H138/G138-1,"-")</f>
        <v>-2.2247979166980514E-3</v>
      </c>
      <c r="J138" s="159">
        <f t="shared" si="45"/>
        <v>-739</v>
      </c>
      <c r="K138" s="160">
        <f>H138/H$8</f>
        <v>5.622420467397863E-2</v>
      </c>
      <c r="L138" s="79"/>
    </row>
    <row r="139" spans="1:12" s="56" customFormat="1" x14ac:dyDescent="0.25">
      <c r="A139" s="161"/>
      <c r="B139" s="162" t="s">
        <v>110</v>
      </c>
      <c r="C139" s="163">
        <v>156127</v>
      </c>
      <c r="D139" s="163">
        <v>1118</v>
      </c>
      <c r="E139" s="163">
        <v>89189</v>
      </c>
      <c r="F139" s="163">
        <v>116822</v>
      </c>
      <c r="G139" s="163">
        <v>135056</v>
      </c>
      <c r="H139" s="163">
        <v>145077</v>
      </c>
      <c r="I139" s="164">
        <f t="shared" ref="I139:I146" si="46">IFERROR(H139/G139-1,"-")</f>
        <v>7.419885084705613E-2</v>
      </c>
      <c r="J139" s="163">
        <f t="shared" si="45"/>
        <v>10021</v>
      </c>
      <c r="K139" s="164">
        <f t="shared" ref="K139:K146" si="47">H139/H$8</f>
        <v>2.4611342928698408E-2</v>
      </c>
      <c r="L139" s="165"/>
    </row>
    <row r="140" spans="1:12" s="56" customFormat="1" x14ac:dyDescent="0.25">
      <c r="A140" s="161"/>
      <c r="B140" s="162" t="s">
        <v>113</v>
      </c>
      <c r="C140" s="163">
        <v>19311</v>
      </c>
      <c r="D140" s="163">
        <v>3158</v>
      </c>
      <c r="E140" s="163">
        <v>19583</v>
      </c>
      <c r="F140" s="163">
        <v>28711</v>
      </c>
      <c r="G140" s="163">
        <v>34043</v>
      </c>
      <c r="H140" s="163">
        <v>30032</v>
      </c>
      <c r="I140" s="164">
        <f t="shared" si="46"/>
        <v>-0.117821578591781</v>
      </c>
      <c r="J140" s="163">
        <f t="shared" si="45"/>
        <v>-4011</v>
      </c>
      <c r="K140" s="164">
        <f t="shared" si="47"/>
        <v>5.0947279777957257E-3</v>
      </c>
      <c r="L140" s="165"/>
    </row>
    <row r="141" spans="1:12" x14ac:dyDescent="0.25">
      <c r="A141" s="161"/>
      <c r="B141" s="162" t="s">
        <v>116</v>
      </c>
      <c r="C141" s="163">
        <v>17716</v>
      </c>
      <c r="D141" s="163">
        <v>10321</v>
      </c>
      <c r="E141" s="163">
        <v>25919</v>
      </c>
      <c r="F141" s="163">
        <v>24889</v>
      </c>
      <c r="G141" s="163">
        <v>24565</v>
      </c>
      <c r="H141" s="163">
        <v>26097</v>
      </c>
      <c r="I141" s="164">
        <f t="shared" si="46"/>
        <v>6.2365153673926255E-2</v>
      </c>
      <c r="J141" s="163">
        <f t="shared" si="45"/>
        <v>1532</v>
      </c>
      <c r="K141" s="164">
        <f t="shared" si="47"/>
        <v>4.4271815409075337E-3</v>
      </c>
      <c r="L141" s="79"/>
    </row>
    <row r="142" spans="1:12" x14ac:dyDescent="0.25">
      <c r="A142" s="161"/>
      <c r="B142" s="162" t="s">
        <v>123</v>
      </c>
      <c r="C142" s="163">
        <v>4113</v>
      </c>
      <c r="D142" s="163">
        <v>315</v>
      </c>
      <c r="E142" s="163">
        <v>9428</v>
      </c>
      <c r="F142" s="163">
        <v>9650</v>
      </c>
      <c r="G142" s="163">
        <v>11996</v>
      </c>
      <c r="H142" s="163">
        <v>8890</v>
      </c>
      <c r="I142" s="164">
        <f t="shared" si="46"/>
        <v>-0.25891963987996003</v>
      </c>
      <c r="J142" s="163">
        <f t="shared" si="45"/>
        <v>-3106</v>
      </c>
      <c r="K142" s="164">
        <f t="shared" si="47"/>
        <v>1.5081290530968303E-3</v>
      </c>
      <c r="L142" s="79"/>
    </row>
    <row r="143" spans="1:12" x14ac:dyDescent="0.25">
      <c r="A143" s="161"/>
      <c r="B143" s="162" t="s">
        <v>119</v>
      </c>
      <c r="C143" s="163">
        <v>4936</v>
      </c>
      <c r="D143" s="163">
        <v>1259</v>
      </c>
      <c r="E143" s="163">
        <v>5753</v>
      </c>
      <c r="F143" s="163">
        <v>6499</v>
      </c>
      <c r="G143" s="163">
        <v>6837</v>
      </c>
      <c r="H143" s="163">
        <v>4760</v>
      </c>
      <c r="I143" s="164">
        <f t="shared" si="46"/>
        <v>-0.30378821120374433</v>
      </c>
      <c r="J143" s="163">
        <f t="shared" si="45"/>
        <v>-2077</v>
      </c>
      <c r="K143" s="164">
        <f t="shared" si="47"/>
        <v>8.0750217016208232E-4</v>
      </c>
      <c r="L143" s="79"/>
    </row>
    <row r="144" spans="1:12" x14ac:dyDescent="0.25">
      <c r="A144" s="161"/>
      <c r="B144" s="162" t="s">
        <v>128</v>
      </c>
      <c r="C144" s="163">
        <v>12045</v>
      </c>
      <c r="D144" s="163">
        <v>131</v>
      </c>
      <c r="E144" s="163">
        <v>6945</v>
      </c>
      <c r="F144" s="163">
        <v>12763</v>
      </c>
      <c r="G144" s="163">
        <v>10476</v>
      </c>
      <c r="H144" s="163">
        <v>9741</v>
      </c>
      <c r="I144" s="164">
        <f t="shared" si="46"/>
        <v>-7.0160366552119102E-2</v>
      </c>
      <c r="J144" s="163">
        <f t="shared" si="45"/>
        <v>-735</v>
      </c>
      <c r="K144" s="164">
        <f t="shared" si="47"/>
        <v>1.6524955125102614E-3</v>
      </c>
      <c r="L144" s="79"/>
    </row>
    <row r="145" spans="1:12" x14ac:dyDescent="0.25">
      <c r="A145" s="161" t="s">
        <v>144</v>
      </c>
      <c r="B145" s="162" t="s">
        <v>131</v>
      </c>
      <c r="C145" s="163">
        <v>24734</v>
      </c>
      <c r="D145" s="163">
        <v>96</v>
      </c>
      <c r="E145" s="163">
        <v>2770</v>
      </c>
      <c r="F145" s="163">
        <v>7631</v>
      </c>
      <c r="G145" s="163">
        <v>6600</v>
      </c>
      <c r="H145" s="163">
        <v>5228</v>
      </c>
      <c r="I145" s="164">
        <f t="shared" si="46"/>
        <v>-0.20787878787878789</v>
      </c>
      <c r="J145" s="163">
        <f t="shared" si="45"/>
        <v>-1372</v>
      </c>
      <c r="K145" s="164">
        <f t="shared" si="47"/>
        <v>8.8689524067381645E-4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84411</v>
      </c>
      <c r="D146" s="168">
        <f t="shared" ref="D146:H146" si="49">D138-SUM(D139:D145)</f>
        <v>14472</v>
      </c>
      <c r="E146" s="168">
        <f t="shared" si="49"/>
        <v>88242</v>
      </c>
      <c r="F146" s="168">
        <f t="shared" si="49"/>
        <v>101014</v>
      </c>
      <c r="G146" s="168">
        <f t="shared" si="49"/>
        <v>102592</v>
      </c>
      <c r="H146" s="168">
        <f t="shared" si="49"/>
        <v>101601</v>
      </c>
      <c r="I146" s="169">
        <f t="shared" si="46"/>
        <v>-9.6596225826575122E-3</v>
      </c>
      <c r="J146" s="168">
        <f>H146-G146</f>
        <v>-991</v>
      </c>
      <c r="K146" s="169">
        <f t="shared" si="47"/>
        <v>1.7235930250133976E-2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133923</v>
      </c>
      <c r="D148" s="175">
        <v>16828</v>
      </c>
      <c r="E148" s="175">
        <v>94385</v>
      </c>
      <c r="F148" s="175">
        <v>152463</v>
      </c>
      <c r="G148" s="175">
        <v>135521</v>
      </c>
      <c r="H148" s="175">
        <v>125527</v>
      </c>
      <c r="I148" s="176">
        <f>IFERROR(H148/G148-1,"-")</f>
        <v>-7.3745028445775906E-2</v>
      </c>
      <c r="J148" s="175">
        <f>H148-G148</f>
        <v>-9994</v>
      </c>
      <c r="K148" s="176">
        <f>H148/H$8</f>
        <v>2.1294816158389854E-2</v>
      </c>
      <c r="L148" s="79"/>
    </row>
    <row r="149" spans="1:12" x14ac:dyDescent="0.25">
      <c r="A149" s="161" t="s">
        <v>96</v>
      </c>
      <c r="B149" s="158" t="s">
        <v>97</v>
      </c>
      <c r="C149" s="159">
        <v>41229</v>
      </c>
      <c r="D149" s="159">
        <v>8191</v>
      </c>
      <c r="E149" s="159">
        <v>30325</v>
      </c>
      <c r="F149" s="159">
        <v>48957</v>
      </c>
      <c r="G149" s="159">
        <v>40283</v>
      </c>
      <c r="H149" s="159">
        <v>33228</v>
      </c>
      <c r="I149" s="160">
        <f>IFERROR(H149/G149-1,"-")</f>
        <v>-0.17513591341260581</v>
      </c>
      <c r="J149" s="159">
        <f t="shared" ref="J149:J159" si="50">H149-G149</f>
        <v>-7055</v>
      </c>
      <c r="K149" s="160">
        <f>H149/H$8</f>
        <v>5.6369080063331245E-3</v>
      </c>
      <c r="L149" s="79"/>
    </row>
    <row r="150" spans="1:12" x14ac:dyDescent="0.25">
      <c r="A150" s="161" t="s">
        <v>103</v>
      </c>
      <c r="B150" s="162" t="s">
        <v>103</v>
      </c>
      <c r="C150" s="163">
        <v>14902</v>
      </c>
      <c r="D150" s="163">
        <v>7145</v>
      </c>
      <c r="E150" s="163">
        <v>20190</v>
      </c>
      <c r="F150" s="163">
        <v>35472</v>
      </c>
      <c r="G150" s="163">
        <v>30422</v>
      </c>
      <c r="H150" s="163">
        <v>22523</v>
      </c>
      <c r="I150" s="164">
        <f>IFERROR(H150/G150-1,"-")</f>
        <v>-0.25964762343041226</v>
      </c>
      <c r="J150" s="163">
        <f t="shared" si="50"/>
        <v>-7899</v>
      </c>
      <c r="K150" s="164">
        <f>H150/H$8</f>
        <v>3.8208763400337351E-3</v>
      </c>
      <c r="L150" s="79"/>
    </row>
    <row r="151" spans="1:12" x14ac:dyDescent="0.25">
      <c r="A151" s="161" t="s">
        <v>100</v>
      </c>
      <c r="B151" s="162" t="s">
        <v>100</v>
      </c>
      <c r="C151" s="163">
        <v>26327</v>
      </c>
      <c r="D151" s="163">
        <v>1046</v>
      </c>
      <c r="E151" s="163">
        <v>10135</v>
      </c>
      <c r="F151" s="163">
        <v>13485</v>
      </c>
      <c r="G151" s="163">
        <v>9861</v>
      </c>
      <c r="H151" s="163">
        <v>10705</v>
      </c>
      <c r="I151" s="164">
        <f>IFERROR(H151/G151-1,"-")</f>
        <v>8.5589696785315805E-2</v>
      </c>
      <c r="J151" s="163">
        <f t="shared" si="50"/>
        <v>844</v>
      </c>
      <c r="K151" s="164">
        <f>H151/H$8</f>
        <v>1.816031666299389E-3</v>
      </c>
      <c r="L151" s="79"/>
    </row>
    <row r="152" spans="1:12" x14ac:dyDescent="0.25">
      <c r="A152" s="161"/>
      <c r="B152" s="158" t="s">
        <v>107</v>
      </c>
      <c r="C152" s="159">
        <v>92694</v>
      </c>
      <c r="D152" s="159">
        <v>8637</v>
      </c>
      <c r="E152" s="159">
        <v>64060</v>
      </c>
      <c r="F152" s="159">
        <v>103506</v>
      </c>
      <c r="G152" s="159">
        <v>95238</v>
      </c>
      <c r="H152" s="159">
        <v>92299</v>
      </c>
      <c r="I152" s="160">
        <f>IFERROR(H152/G152-1,"-")</f>
        <v>-3.0859530859530859E-2</v>
      </c>
      <c r="J152" s="159">
        <f t="shared" si="50"/>
        <v>-2939</v>
      </c>
      <c r="K152" s="160">
        <f>H152/H$8</f>
        <v>1.565790815205673E-2</v>
      </c>
      <c r="L152" s="79"/>
    </row>
    <row r="153" spans="1:12" s="56" customFormat="1" x14ac:dyDescent="0.25">
      <c r="A153" s="161"/>
      <c r="B153" s="162" t="s">
        <v>110</v>
      </c>
      <c r="C153" s="163">
        <v>21701</v>
      </c>
      <c r="D153" s="163">
        <v>221</v>
      </c>
      <c r="E153" s="163">
        <v>20923</v>
      </c>
      <c r="F153" s="163">
        <v>37358</v>
      </c>
      <c r="G153" s="163">
        <v>30808</v>
      </c>
      <c r="H153" s="163">
        <v>17100</v>
      </c>
      <c r="I153" s="164">
        <f t="shared" ref="I153:I160" si="51">IFERROR(H153/G153-1,"-")</f>
        <v>-0.44494936380160999</v>
      </c>
      <c r="J153" s="163">
        <f t="shared" si="50"/>
        <v>-13708</v>
      </c>
      <c r="K153" s="164">
        <f t="shared" ref="K153:K160" si="52">H153/H$8</f>
        <v>2.9009006533133631E-3</v>
      </c>
      <c r="L153" s="165"/>
    </row>
    <row r="154" spans="1:12" s="56" customFormat="1" x14ac:dyDescent="0.25">
      <c r="A154" s="161"/>
      <c r="B154" s="162" t="s">
        <v>113</v>
      </c>
      <c r="C154" s="163">
        <v>35325</v>
      </c>
      <c r="D154" s="163">
        <v>3456</v>
      </c>
      <c r="E154" s="163">
        <v>20039</v>
      </c>
      <c r="F154" s="163">
        <v>26323</v>
      </c>
      <c r="G154" s="163">
        <v>27017</v>
      </c>
      <c r="H154" s="163">
        <v>24560</v>
      </c>
      <c r="I154" s="164">
        <f t="shared" si="51"/>
        <v>-9.094273975644962E-2</v>
      </c>
      <c r="J154" s="163">
        <f t="shared" si="50"/>
        <v>-2457</v>
      </c>
      <c r="K154" s="164">
        <f t="shared" si="52"/>
        <v>4.1664397687354495E-3</v>
      </c>
      <c r="L154" s="165"/>
    </row>
    <row r="155" spans="1:12" x14ac:dyDescent="0.25">
      <c r="A155" s="161"/>
      <c r="B155" s="162" t="s">
        <v>116</v>
      </c>
      <c r="C155" s="163">
        <v>10090</v>
      </c>
      <c r="D155" s="163">
        <v>1354</v>
      </c>
      <c r="E155" s="163">
        <v>5279</v>
      </c>
      <c r="F155" s="163">
        <v>12104</v>
      </c>
      <c r="G155" s="163">
        <v>7973</v>
      </c>
      <c r="H155" s="163">
        <v>21428</v>
      </c>
      <c r="I155" s="164">
        <f t="shared" si="51"/>
        <v>1.687570550608303</v>
      </c>
      <c r="J155" s="163">
        <f t="shared" si="50"/>
        <v>13455</v>
      </c>
      <c r="K155" s="164">
        <f t="shared" si="52"/>
        <v>3.6351169122338443E-3</v>
      </c>
      <c r="L155" s="79"/>
    </row>
    <row r="156" spans="1:12" x14ac:dyDescent="0.25">
      <c r="A156" s="161"/>
      <c r="B156" s="162" t="s">
        <v>123</v>
      </c>
      <c r="C156" s="163">
        <v>1728</v>
      </c>
      <c r="D156" s="163">
        <v>320</v>
      </c>
      <c r="E156" s="163">
        <v>1328</v>
      </c>
      <c r="F156" s="163">
        <v>2445</v>
      </c>
      <c r="G156" s="163">
        <v>3406</v>
      </c>
      <c r="H156" s="163">
        <v>3044</v>
      </c>
      <c r="I156" s="164">
        <f t="shared" si="51"/>
        <v>-0.10628302994715211</v>
      </c>
      <c r="J156" s="163">
        <f t="shared" si="50"/>
        <v>-362</v>
      </c>
      <c r="K156" s="164">
        <f t="shared" si="52"/>
        <v>5.163942449523905E-4</v>
      </c>
      <c r="L156" s="79"/>
    </row>
    <row r="157" spans="1:12" x14ac:dyDescent="0.25">
      <c r="A157" s="161"/>
      <c r="B157" s="162" t="s">
        <v>119</v>
      </c>
      <c r="C157" s="163">
        <v>5025</v>
      </c>
      <c r="D157" s="163">
        <v>439</v>
      </c>
      <c r="E157" s="163">
        <v>4353</v>
      </c>
      <c r="F157" s="163">
        <v>5681</v>
      </c>
      <c r="G157" s="163">
        <v>3394</v>
      </c>
      <c r="H157" s="163">
        <v>4293</v>
      </c>
      <c r="I157" s="164">
        <f t="shared" si="51"/>
        <v>0.26487919858573949</v>
      </c>
      <c r="J157" s="163">
        <f t="shared" si="50"/>
        <v>899</v>
      </c>
      <c r="K157" s="164">
        <f t="shared" si="52"/>
        <v>7.2827874296340744E-4</v>
      </c>
      <c r="L157" s="79"/>
    </row>
    <row r="158" spans="1:12" x14ac:dyDescent="0.25">
      <c r="A158" s="161"/>
      <c r="B158" s="162" t="s">
        <v>128</v>
      </c>
      <c r="C158" s="163">
        <v>2256</v>
      </c>
      <c r="D158" s="163">
        <v>32</v>
      </c>
      <c r="E158" s="163">
        <v>763</v>
      </c>
      <c r="F158" s="163">
        <v>1419</v>
      </c>
      <c r="G158" s="163">
        <v>1548</v>
      </c>
      <c r="H158" s="163">
        <v>1092</v>
      </c>
      <c r="I158" s="164">
        <f t="shared" si="51"/>
        <v>-0.29457364341085268</v>
      </c>
      <c r="J158" s="163">
        <f t="shared" si="50"/>
        <v>-456</v>
      </c>
      <c r="K158" s="164">
        <f t="shared" si="52"/>
        <v>1.85250497860713E-4</v>
      </c>
      <c r="L158" s="79"/>
    </row>
    <row r="159" spans="1:12" x14ac:dyDescent="0.25">
      <c r="A159" s="161" t="s">
        <v>144</v>
      </c>
      <c r="B159" s="162" t="s">
        <v>131</v>
      </c>
      <c r="C159" s="163">
        <v>2880</v>
      </c>
      <c r="D159" s="163">
        <v>33</v>
      </c>
      <c r="E159" s="163">
        <v>1343</v>
      </c>
      <c r="F159" s="163">
        <v>2307</v>
      </c>
      <c r="G159" s="163">
        <v>2319</v>
      </c>
      <c r="H159" s="163">
        <v>1696</v>
      </c>
      <c r="I159" s="164">
        <f t="shared" si="51"/>
        <v>-0.26865028029322979</v>
      </c>
      <c r="J159" s="163">
        <f t="shared" si="50"/>
        <v>-623</v>
      </c>
      <c r="K159" s="164">
        <f t="shared" si="52"/>
        <v>2.8771505894850663E-4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13689</v>
      </c>
      <c r="D160" s="168">
        <f t="shared" ref="D160:H160" si="54">D152-SUM(D153:D159)</f>
        <v>2782</v>
      </c>
      <c r="E160" s="168">
        <f t="shared" si="54"/>
        <v>10032</v>
      </c>
      <c r="F160" s="168">
        <f t="shared" si="54"/>
        <v>15869</v>
      </c>
      <c r="G160" s="168">
        <f t="shared" si="54"/>
        <v>18773</v>
      </c>
      <c r="H160" s="168">
        <f t="shared" si="54"/>
        <v>19086</v>
      </c>
      <c r="I160" s="169">
        <f t="shared" si="51"/>
        <v>1.6672881265647366E-2</v>
      </c>
      <c r="J160" s="168">
        <f>H160-G160</f>
        <v>313</v>
      </c>
      <c r="K160" s="169">
        <f t="shared" si="52"/>
        <v>3.2378122730490552E-3</v>
      </c>
      <c r="L160" s="79"/>
    </row>
    <row r="161" spans="2:14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1FD6-F500-472A-B713-C0FEEED03197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68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79"/>
    </row>
    <row r="9" spans="1:14" x14ac:dyDescent="0.25">
      <c r="A9" s="1" t="s">
        <v>96</v>
      </c>
      <c r="B9" s="158" t="s">
        <v>97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79"/>
    </row>
    <row r="12" spans="1:14" x14ac:dyDescent="0.25">
      <c r="A12" s="1"/>
      <c r="B12" s="158" t="s">
        <v>107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79"/>
    </row>
    <row r="13" spans="1:14" s="56" customFormat="1" x14ac:dyDescent="0.25">
      <c r="B13" s="162" t="s">
        <v>110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6" customFormat="1" x14ac:dyDescent="0.25">
      <c r="B14" s="162" t="s">
        <v>113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116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79"/>
    </row>
    <row r="16" spans="1:14" x14ac:dyDescent="0.25">
      <c r="A16" s="1"/>
      <c r="B16" s="162" t="s">
        <v>123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79"/>
    </row>
    <row r="17" spans="1:14" x14ac:dyDescent="0.25">
      <c r="A17" s="1"/>
      <c r="B17" s="162" t="s">
        <v>119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79"/>
    </row>
    <row r="18" spans="1:14" x14ac:dyDescent="0.25">
      <c r="A18" s="1"/>
      <c r="B18" s="162" t="s">
        <v>128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79"/>
    </row>
    <row r="20" spans="1:14" x14ac:dyDescent="0.25">
      <c r="A20" s="166" t="s">
        <v>145</v>
      </c>
      <c r="B20" s="167" t="s">
        <v>145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79"/>
    </row>
    <row r="21" spans="1:14" s="145" customFormat="1" x14ac:dyDescent="0.25"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68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79"/>
    </row>
    <row r="23" spans="1:14" x14ac:dyDescent="0.25">
      <c r="A23" s="1" t="s">
        <v>96</v>
      </c>
      <c r="B23" s="158" t="s">
        <v>97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79"/>
    </row>
    <row r="26" spans="1:14" x14ac:dyDescent="0.25">
      <c r="A26" s="1"/>
      <c r="B26" s="158" t="s">
        <v>107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79"/>
    </row>
    <row r="27" spans="1:14" s="56" customFormat="1" x14ac:dyDescent="0.25">
      <c r="B27" s="162" t="s">
        <v>110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6" customFormat="1" x14ac:dyDescent="0.25">
      <c r="B28" s="162" t="s">
        <v>113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116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79"/>
    </row>
    <row r="30" spans="1:14" x14ac:dyDescent="0.25">
      <c r="A30" s="1"/>
      <c r="B30" s="162" t="s">
        <v>123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79"/>
    </row>
    <row r="31" spans="1:14" x14ac:dyDescent="0.25">
      <c r="A31" s="1"/>
      <c r="B31" s="162" t="s">
        <v>119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79"/>
    </row>
    <row r="32" spans="1:14" x14ac:dyDescent="0.25">
      <c r="A32" s="1"/>
      <c r="B32" s="162" t="s">
        <v>128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79"/>
    </row>
    <row r="34" spans="1:14" x14ac:dyDescent="0.25">
      <c r="A34" s="166" t="s">
        <v>145</v>
      </c>
      <c r="B34" s="167" t="s">
        <v>145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79"/>
    </row>
    <row r="35" spans="1:14" s="145" customFormat="1" x14ac:dyDescent="0.25"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68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79"/>
    </row>
    <row r="37" spans="1:14" x14ac:dyDescent="0.25">
      <c r="A37" s="1" t="s">
        <v>96</v>
      </c>
      <c r="B37" s="158" t="s">
        <v>97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79"/>
    </row>
    <row r="40" spans="1:14" x14ac:dyDescent="0.25">
      <c r="A40" s="1"/>
      <c r="B40" s="158" t="s">
        <v>107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79"/>
    </row>
    <row r="41" spans="1:14" s="56" customFormat="1" x14ac:dyDescent="0.25">
      <c r="B41" s="162" t="s">
        <v>110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6" customFormat="1" x14ac:dyDescent="0.25">
      <c r="B42" s="162" t="s">
        <v>113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116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79"/>
    </row>
    <row r="44" spans="1:14" x14ac:dyDescent="0.25">
      <c r="A44" s="1"/>
      <c r="B44" s="162" t="s">
        <v>123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79"/>
    </row>
    <row r="45" spans="1:14" x14ac:dyDescent="0.25">
      <c r="A45" s="1"/>
      <c r="B45" s="162" t="s">
        <v>119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79"/>
    </row>
    <row r="46" spans="1:14" x14ac:dyDescent="0.25">
      <c r="A46" s="1"/>
      <c r="B46" s="162" t="s">
        <v>128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79"/>
    </row>
    <row r="48" spans="1:14" x14ac:dyDescent="0.25">
      <c r="A48" s="166" t="s">
        <v>145</v>
      </c>
      <c r="B48" s="167" t="s">
        <v>145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79"/>
    </row>
    <row r="49" spans="1:14" s="145" customFormat="1" x14ac:dyDescent="0.25"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68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79"/>
    </row>
    <row r="51" spans="1:14" x14ac:dyDescent="0.25">
      <c r="A51" s="1" t="s">
        <v>96</v>
      </c>
      <c r="B51" s="158" t="s">
        <v>97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79"/>
    </row>
    <row r="54" spans="1:14" x14ac:dyDescent="0.25">
      <c r="A54" s="1"/>
      <c r="B54" s="158" t="s">
        <v>107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79"/>
    </row>
    <row r="55" spans="1:14" s="56" customFormat="1" x14ac:dyDescent="0.25">
      <c r="B55" s="162" t="s">
        <v>110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6" customFormat="1" x14ac:dyDescent="0.25">
      <c r="B56" s="162" t="s">
        <v>113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116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79"/>
    </row>
    <row r="58" spans="1:14" x14ac:dyDescent="0.25">
      <c r="A58" s="1"/>
      <c r="B58" s="162" t="s">
        <v>123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79"/>
    </row>
    <row r="59" spans="1:14" x14ac:dyDescent="0.25">
      <c r="A59" s="1"/>
      <c r="B59" s="162" t="s">
        <v>119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79"/>
    </row>
    <row r="60" spans="1:14" x14ac:dyDescent="0.25">
      <c r="A60" s="1"/>
      <c r="B60" s="162" t="s">
        <v>128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79"/>
    </row>
    <row r="62" spans="1:14" x14ac:dyDescent="0.25">
      <c r="A62" s="166" t="s">
        <v>145</v>
      </c>
      <c r="B62" s="167" t="s">
        <v>145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79"/>
    </row>
    <row r="63" spans="1:14" s="145" customFormat="1" x14ac:dyDescent="0.25"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68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79"/>
    </row>
    <row r="65" spans="1:14" x14ac:dyDescent="0.25">
      <c r="A65" s="1" t="s">
        <v>96</v>
      </c>
      <c r="B65" s="158" t="s">
        <v>97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79"/>
    </row>
    <row r="68" spans="1:14" x14ac:dyDescent="0.25">
      <c r="A68" s="1"/>
      <c r="B68" s="158" t="s">
        <v>107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79"/>
    </row>
    <row r="69" spans="1:14" s="56" customFormat="1" x14ac:dyDescent="0.25">
      <c r="B69" s="162" t="s">
        <v>110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6" customFormat="1" x14ac:dyDescent="0.25">
      <c r="B70" s="162" t="s">
        <v>113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116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79"/>
    </row>
    <row r="72" spans="1:14" x14ac:dyDescent="0.25">
      <c r="A72" s="1"/>
      <c r="B72" s="162" t="s">
        <v>123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79"/>
    </row>
    <row r="73" spans="1:14" x14ac:dyDescent="0.25">
      <c r="A73" s="1"/>
      <c r="B73" s="162" t="s">
        <v>119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79"/>
    </row>
    <row r="74" spans="1:14" x14ac:dyDescent="0.25">
      <c r="A74" s="1"/>
      <c r="B74" s="162" t="s">
        <v>128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79"/>
    </row>
    <row r="76" spans="1:14" x14ac:dyDescent="0.25">
      <c r="A76" s="166" t="s">
        <v>145</v>
      </c>
      <c r="B76" s="167" t="s">
        <v>145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79"/>
    </row>
    <row r="77" spans="1:14" s="145" customFormat="1" x14ac:dyDescent="0.25"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68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79"/>
    </row>
    <row r="79" spans="1:14" x14ac:dyDescent="0.25">
      <c r="A79" s="1" t="s">
        <v>96</v>
      </c>
      <c r="B79" s="158" t="s">
        <v>97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79"/>
    </row>
    <row r="82" spans="1:14" x14ac:dyDescent="0.25">
      <c r="A82" s="1"/>
      <c r="B82" s="158" t="s">
        <v>107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79"/>
    </row>
    <row r="83" spans="1:14" s="56" customFormat="1" x14ac:dyDescent="0.25">
      <c r="B83" s="162" t="s">
        <v>110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6" customFormat="1" x14ac:dyDescent="0.25">
      <c r="B84" s="162" t="s">
        <v>113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116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79"/>
    </row>
    <row r="86" spans="1:14" x14ac:dyDescent="0.25">
      <c r="A86" s="1"/>
      <c r="B86" s="162" t="s">
        <v>123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79"/>
    </row>
    <row r="87" spans="1:14" x14ac:dyDescent="0.25">
      <c r="A87" s="1"/>
      <c r="B87" s="162" t="s">
        <v>119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79"/>
    </row>
    <row r="88" spans="1:14" x14ac:dyDescent="0.25">
      <c r="A88" s="1"/>
      <c r="B88" s="162" t="s">
        <v>128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79"/>
    </row>
    <row r="90" spans="1:14" x14ac:dyDescent="0.25">
      <c r="A90" s="166" t="s">
        <v>145</v>
      </c>
      <c r="B90" s="167" t="s">
        <v>145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79"/>
    </row>
    <row r="91" spans="1:14" s="145" customFormat="1" x14ac:dyDescent="0.25"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68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79"/>
    </row>
    <row r="93" spans="1:14" x14ac:dyDescent="0.25">
      <c r="A93" s="1" t="s">
        <v>96</v>
      </c>
      <c r="B93" s="158" t="s">
        <v>97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79"/>
    </row>
    <row r="96" spans="1:14" x14ac:dyDescent="0.25">
      <c r="A96" s="1"/>
      <c r="B96" s="158" t="s">
        <v>107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79"/>
    </row>
    <row r="97" spans="1:14" s="56" customFormat="1" x14ac:dyDescent="0.25">
      <c r="B97" s="162" t="s">
        <v>110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6" customFormat="1" x14ac:dyDescent="0.25">
      <c r="B98" s="162" t="s">
        <v>113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116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79"/>
    </row>
    <row r="100" spans="1:14" x14ac:dyDescent="0.25">
      <c r="A100" s="1"/>
      <c r="B100" s="162" t="s">
        <v>123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79"/>
    </row>
    <row r="101" spans="1:14" x14ac:dyDescent="0.25">
      <c r="A101" s="1"/>
      <c r="B101" s="162" t="s">
        <v>119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79"/>
    </row>
    <row r="102" spans="1:14" x14ac:dyDescent="0.25">
      <c r="A102" s="1"/>
      <c r="B102" s="162" t="s">
        <v>128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79"/>
    </row>
    <row r="104" spans="1:14" x14ac:dyDescent="0.25">
      <c r="A104" s="166" t="s">
        <v>145</v>
      </c>
      <c r="B104" s="167" t="s">
        <v>145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79"/>
    </row>
    <row r="105" spans="1:14" s="145" customFormat="1" x14ac:dyDescent="0.25"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68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79"/>
    </row>
    <row r="107" spans="1:14" x14ac:dyDescent="0.25">
      <c r="A107" s="1" t="s">
        <v>96</v>
      </c>
      <c r="B107" s="158" t="s">
        <v>97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79"/>
    </row>
    <row r="110" spans="1:14" x14ac:dyDescent="0.25">
      <c r="A110" s="1"/>
      <c r="B110" s="158" t="s">
        <v>107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79"/>
    </row>
    <row r="111" spans="1:14" s="56" customFormat="1" x14ac:dyDescent="0.25">
      <c r="B111" s="162" t="s">
        <v>110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6" customFormat="1" x14ac:dyDescent="0.25">
      <c r="B112" s="162" t="s">
        <v>113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116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79"/>
    </row>
    <row r="114" spans="1:14" x14ac:dyDescent="0.25">
      <c r="A114" s="1"/>
      <c r="B114" s="162" t="s">
        <v>123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79"/>
    </row>
    <row r="115" spans="1:14" x14ac:dyDescent="0.25">
      <c r="A115" s="1"/>
      <c r="B115" s="162" t="s">
        <v>119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79"/>
    </row>
    <row r="116" spans="1:14" x14ac:dyDescent="0.25">
      <c r="A116" s="1"/>
      <c r="B116" s="162" t="s">
        <v>128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79"/>
    </row>
    <row r="118" spans="1:14" x14ac:dyDescent="0.25">
      <c r="A118" s="166" t="s">
        <v>145</v>
      </c>
      <c r="B118" s="167" t="s">
        <v>145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79"/>
    </row>
    <row r="119" spans="1:14" s="145" customFormat="1" x14ac:dyDescent="0.25"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68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79"/>
    </row>
    <row r="121" spans="1:14" x14ac:dyDescent="0.25">
      <c r="A121" s="1" t="s">
        <v>96</v>
      </c>
      <c r="B121" s="158" t="s">
        <v>97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79"/>
    </row>
    <row r="124" spans="1:14" x14ac:dyDescent="0.25">
      <c r="A124" s="1"/>
      <c r="B124" s="158" t="s">
        <v>107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79"/>
    </row>
    <row r="125" spans="1:14" s="56" customFormat="1" x14ac:dyDescent="0.25">
      <c r="B125" s="162" t="s">
        <v>110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6" customFormat="1" x14ac:dyDescent="0.25">
      <c r="B126" s="162" t="s">
        <v>113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116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79"/>
    </row>
    <row r="128" spans="1:14" x14ac:dyDescent="0.25">
      <c r="A128" s="1"/>
      <c r="B128" s="162" t="s">
        <v>123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79"/>
    </row>
    <row r="129" spans="1:14" x14ac:dyDescent="0.25">
      <c r="A129" s="1"/>
      <c r="B129" s="162" t="s">
        <v>119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79"/>
    </row>
    <row r="130" spans="1:14" x14ac:dyDescent="0.25">
      <c r="A130" s="1"/>
      <c r="B130" s="162" t="s">
        <v>128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79"/>
    </row>
    <row r="132" spans="1:14" x14ac:dyDescent="0.25">
      <c r="A132" s="166" t="s">
        <v>145</v>
      </c>
      <c r="B132" s="167" t="s">
        <v>145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79"/>
    </row>
    <row r="133" spans="1:14" s="145" customFormat="1" x14ac:dyDescent="0.25"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68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79"/>
    </row>
    <row r="135" spans="1:14" x14ac:dyDescent="0.25">
      <c r="A135" s="1" t="s">
        <v>96</v>
      </c>
      <c r="B135" s="158" t="s">
        <v>97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79"/>
    </row>
    <row r="138" spans="1:14" x14ac:dyDescent="0.25">
      <c r="A138" s="1"/>
      <c r="B138" s="158" t="s">
        <v>107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79"/>
    </row>
    <row r="139" spans="1:14" s="56" customFormat="1" x14ac:dyDescent="0.25">
      <c r="B139" s="162" t="s">
        <v>110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6" customFormat="1" x14ac:dyDescent="0.25">
      <c r="B140" s="162" t="s">
        <v>113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116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79"/>
    </row>
    <row r="142" spans="1:14" x14ac:dyDescent="0.25">
      <c r="A142" s="1"/>
      <c r="B142" s="162" t="s">
        <v>123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79"/>
    </row>
    <row r="143" spans="1:14" x14ac:dyDescent="0.25">
      <c r="A143" s="1"/>
      <c r="B143" s="162" t="s">
        <v>119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79"/>
    </row>
    <row r="144" spans="1:14" x14ac:dyDescent="0.25">
      <c r="A144" s="1"/>
      <c r="B144" s="162" t="s">
        <v>128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79"/>
    </row>
    <row r="146" spans="1:14" x14ac:dyDescent="0.25">
      <c r="A146" s="166" t="s">
        <v>145</v>
      </c>
      <c r="B146" s="167" t="s">
        <v>145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79"/>
    </row>
    <row r="147" spans="1:14" s="145" customFormat="1" x14ac:dyDescent="0.25"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68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79"/>
    </row>
    <row r="149" spans="1:14" x14ac:dyDescent="0.25">
      <c r="A149" s="1" t="s">
        <v>96</v>
      </c>
      <c r="B149" s="158" t="s">
        <v>97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79"/>
    </row>
    <row r="152" spans="1:14" x14ac:dyDescent="0.25">
      <c r="A152" s="1"/>
      <c r="B152" s="158" t="s">
        <v>107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79"/>
    </row>
    <row r="153" spans="1:14" s="56" customFormat="1" x14ac:dyDescent="0.25">
      <c r="B153" s="162" t="s">
        <v>110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6" customFormat="1" x14ac:dyDescent="0.25">
      <c r="B154" s="162" t="s">
        <v>113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116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79"/>
    </row>
    <row r="156" spans="1:14" x14ac:dyDescent="0.25">
      <c r="A156" s="1"/>
      <c r="B156" s="162" t="s">
        <v>123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79"/>
    </row>
    <row r="157" spans="1:14" x14ac:dyDescent="0.25">
      <c r="A157" s="1"/>
      <c r="B157" s="162" t="s">
        <v>119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79"/>
    </row>
    <row r="158" spans="1:14" x14ac:dyDescent="0.25">
      <c r="A158" s="1"/>
      <c r="B158" s="162" t="s">
        <v>128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79"/>
    </row>
    <row r="160" spans="1:14" x14ac:dyDescent="0.25">
      <c r="A160" s="166" t="s">
        <v>145</v>
      </c>
      <c r="B160" s="167" t="s">
        <v>145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79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232F0-64F0-4ED0-BF41-026201EAA7DA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D94A3-1CCB-49AE-BE58-710892052D99}">
  <sheetPr>
    <tabColor theme="8" tint="0.59999389629810485"/>
  </sheetPr>
  <dimension ref="B1:P220"/>
  <sheetViews>
    <sheetView showGridLines="0" zoomScaleNormal="100" workbookViewId="0">
      <selection activeCell="O8" sqref="O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7" t="s">
        <v>40</v>
      </c>
      <c r="E1" s="287"/>
      <c r="F1" s="287"/>
      <c r="G1" s="287"/>
      <c r="H1" s="287"/>
      <c r="I1" s="287"/>
      <c r="J1" s="287"/>
      <c r="K1" s="287"/>
      <c r="L1" s="287"/>
    </row>
    <row r="2" spans="2:16" x14ac:dyDescent="0.25">
      <c r="D2" s="287"/>
      <c r="E2" s="287"/>
      <c r="F2" s="287"/>
      <c r="G2" s="287"/>
      <c r="H2" s="287"/>
      <c r="I2" s="287"/>
      <c r="J2" s="287"/>
      <c r="K2" s="287"/>
      <c r="L2" s="287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3" t="s">
        <v>223</v>
      </c>
      <c r="F6" s="13" t="s">
        <v>224</v>
      </c>
      <c r="G6" s="13" t="s">
        <v>225</v>
      </c>
      <c r="H6" s="13" t="s">
        <v>226</v>
      </c>
      <c r="I6" s="13" t="s">
        <v>227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febrero 2025</v>
      </c>
    </row>
    <row r="7" spans="2:16" ht="15" customHeight="1" x14ac:dyDescent="0.25">
      <c r="B7" s="269" t="s">
        <v>42</v>
      </c>
      <c r="C7" s="272" t="s">
        <v>8</v>
      </c>
      <c r="D7" s="63" t="s">
        <v>43</v>
      </c>
      <c r="E7" s="64">
        <v>56791</v>
      </c>
      <c r="F7" s="64">
        <v>349079</v>
      </c>
      <c r="G7" s="64">
        <v>411122</v>
      </c>
      <c r="H7" s="64">
        <v>443450</v>
      </c>
      <c r="I7" s="64">
        <v>433757</v>
      </c>
      <c r="J7" s="65">
        <f>I7/H7-1</f>
        <v>-2.1858157627691943E-2</v>
      </c>
      <c r="K7" s="64">
        <f>I7-H7</f>
        <v>-9693</v>
      </c>
      <c r="L7" s="65">
        <f>I7/$I$7</f>
        <v>1</v>
      </c>
      <c r="P7" s="66"/>
    </row>
    <row r="8" spans="2:16" ht="15" customHeight="1" x14ac:dyDescent="0.25">
      <c r="B8" s="270"/>
      <c r="C8" s="273"/>
      <c r="D8" s="15" t="s">
        <v>44</v>
      </c>
      <c r="E8" s="16">
        <v>19347</v>
      </c>
      <c r="F8" s="16">
        <v>130897</v>
      </c>
      <c r="G8" s="16">
        <v>147030</v>
      </c>
      <c r="H8" s="16">
        <v>154587</v>
      </c>
      <c r="I8" s="16">
        <v>147890</v>
      </c>
      <c r="J8" s="17">
        <f t="shared" ref="J8:J63" si="0">I8/H8-1</f>
        <v>-4.3321883470149536E-2</v>
      </c>
      <c r="K8" s="16">
        <f t="shared" ref="K8:K50" si="1">I8-H8</f>
        <v>-6697</v>
      </c>
      <c r="L8" s="18">
        <f t="shared" ref="L8:L17" si="2">I8/$I$7</f>
        <v>0.3409512699506867</v>
      </c>
      <c r="P8" s="66"/>
    </row>
    <row r="9" spans="2:16" x14ac:dyDescent="0.25">
      <c r="B9" s="270"/>
      <c r="C9" s="273"/>
      <c r="D9" s="19" t="s">
        <v>45</v>
      </c>
      <c r="E9" s="20">
        <v>10131</v>
      </c>
      <c r="F9" s="20">
        <v>88104</v>
      </c>
      <c r="G9" s="20">
        <v>102173</v>
      </c>
      <c r="H9" s="20">
        <v>112246</v>
      </c>
      <c r="I9" s="20">
        <v>115019</v>
      </c>
      <c r="J9" s="67">
        <f t="shared" si="0"/>
        <v>2.4704666536001341E-2</v>
      </c>
      <c r="K9" s="20">
        <f t="shared" si="1"/>
        <v>2773</v>
      </c>
      <c r="L9" s="68">
        <f t="shared" si="2"/>
        <v>0.26516920764391122</v>
      </c>
      <c r="P9" s="66"/>
    </row>
    <row r="10" spans="2:16" x14ac:dyDescent="0.25">
      <c r="B10" s="270"/>
      <c r="C10" s="273"/>
      <c r="D10" s="19" t="s">
        <v>46</v>
      </c>
      <c r="E10" s="20">
        <v>335</v>
      </c>
      <c r="F10" s="20">
        <v>2789</v>
      </c>
      <c r="G10" s="20">
        <v>4514</v>
      </c>
      <c r="H10" s="20">
        <v>4771</v>
      </c>
      <c r="I10" s="20">
        <v>3980</v>
      </c>
      <c r="J10" s="67">
        <f t="shared" si="0"/>
        <v>-0.16579333473066438</v>
      </c>
      <c r="K10" s="20">
        <f t="shared" si="1"/>
        <v>-791</v>
      </c>
      <c r="L10" s="68">
        <f t="shared" si="2"/>
        <v>9.1756444276403608E-3</v>
      </c>
      <c r="P10" s="66"/>
    </row>
    <row r="11" spans="2:16" x14ac:dyDescent="0.25">
      <c r="B11" s="270"/>
      <c r="C11" s="273"/>
      <c r="D11" s="19" t="s">
        <v>47</v>
      </c>
      <c r="E11" s="20">
        <v>1554</v>
      </c>
      <c r="F11" s="20">
        <v>10397</v>
      </c>
      <c r="G11" s="20">
        <v>18389</v>
      </c>
      <c r="H11" s="20">
        <v>24407</v>
      </c>
      <c r="I11" s="20">
        <v>15773</v>
      </c>
      <c r="J11" s="67">
        <f t="shared" si="0"/>
        <v>-0.35375097308149306</v>
      </c>
      <c r="K11" s="20">
        <f t="shared" si="1"/>
        <v>-8634</v>
      </c>
      <c r="L11" s="68">
        <f t="shared" si="2"/>
        <v>3.6363678280696338E-2</v>
      </c>
      <c r="P11" s="66"/>
    </row>
    <row r="12" spans="2:16" x14ac:dyDescent="0.25">
      <c r="B12" s="270"/>
      <c r="C12" s="273"/>
      <c r="D12" s="19" t="s">
        <v>48</v>
      </c>
      <c r="E12" s="20">
        <v>6183</v>
      </c>
      <c r="F12" s="20">
        <v>50459</v>
      </c>
      <c r="G12" s="20">
        <v>57829</v>
      </c>
      <c r="H12" s="20">
        <v>66869</v>
      </c>
      <c r="I12" s="20">
        <v>68685</v>
      </c>
      <c r="J12" s="67">
        <f t="shared" si="0"/>
        <v>2.7157576754549995E-2</v>
      </c>
      <c r="K12" s="20">
        <f t="shared" si="1"/>
        <v>1816</v>
      </c>
      <c r="L12" s="68">
        <f t="shared" si="2"/>
        <v>0.15834902952574828</v>
      </c>
      <c r="P12" s="66"/>
    </row>
    <row r="13" spans="2:16" x14ac:dyDescent="0.25">
      <c r="B13" s="270"/>
      <c r="C13" s="273"/>
      <c r="D13" s="19" t="s">
        <v>49</v>
      </c>
      <c r="E13" s="20">
        <v>1385</v>
      </c>
      <c r="F13" s="20">
        <v>4177</v>
      </c>
      <c r="G13" s="20">
        <v>5270</v>
      </c>
      <c r="H13" s="20">
        <v>4803</v>
      </c>
      <c r="I13" s="20">
        <v>4194</v>
      </c>
      <c r="J13" s="67">
        <f t="shared" si="0"/>
        <v>-0.12679575265459087</v>
      </c>
      <c r="K13" s="20">
        <f t="shared" si="1"/>
        <v>-609</v>
      </c>
      <c r="L13" s="68">
        <f t="shared" si="2"/>
        <v>9.6690082234984105E-3</v>
      </c>
      <c r="P13" s="66"/>
    </row>
    <row r="14" spans="2:16" x14ac:dyDescent="0.25">
      <c r="B14" s="270"/>
      <c r="C14" s="273"/>
      <c r="D14" s="19" t="s">
        <v>50</v>
      </c>
      <c r="E14" s="20">
        <v>1925</v>
      </c>
      <c r="F14" s="20">
        <v>14671</v>
      </c>
      <c r="G14" s="20">
        <v>20512</v>
      </c>
      <c r="H14" s="20">
        <v>17964</v>
      </c>
      <c r="I14" s="20">
        <v>19437</v>
      </c>
      <c r="J14" s="67">
        <f t="shared" si="0"/>
        <v>8.199732798931203E-2</v>
      </c>
      <c r="K14" s="20">
        <f t="shared" si="1"/>
        <v>1473</v>
      </c>
      <c r="L14" s="68">
        <f t="shared" si="2"/>
        <v>4.4810804206041631E-2</v>
      </c>
      <c r="P14" s="66"/>
    </row>
    <row r="15" spans="2:16" x14ac:dyDescent="0.25">
      <c r="B15" s="270"/>
      <c r="C15" s="273"/>
      <c r="D15" s="19" t="s">
        <v>51</v>
      </c>
      <c r="E15" s="20">
        <v>8041</v>
      </c>
      <c r="F15" s="20">
        <v>17059</v>
      </c>
      <c r="G15" s="20">
        <v>22775</v>
      </c>
      <c r="H15" s="20">
        <v>22625</v>
      </c>
      <c r="I15" s="20">
        <v>24926</v>
      </c>
      <c r="J15" s="67">
        <f t="shared" si="0"/>
        <v>0.10170165745856363</v>
      </c>
      <c r="K15" s="20">
        <f t="shared" si="1"/>
        <v>2301</v>
      </c>
      <c r="L15" s="68">
        <f t="shared" si="2"/>
        <v>5.7465355025970763E-2</v>
      </c>
      <c r="P15" s="66"/>
    </row>
    <row r="16" spans="2:16" x14ac:dyDescent="0.25">
      <c r="B16" s="270"/>
      <c r="C16" s="273"/>
      <c r="D16" s="19" t="s">
        <v>52</v>
      </c>
      <c r="E16" s="20">
        <v>5135</v>
      </c>
      <c r="F16" s="20">
        <v>21666</v>
      </c>
      <c r="G16" s="20">
        <v>23086</v>
      </c>
      <c r="H16" s="20">
        <v>23921</v>
      </c>
      <c r="I16" s="20">
        <v>23285</v>
      </c>
      <c r="J16" s="67">
        <f t="shared" si="0"/>
        <v>-2.6587517244262338E-2</v>
      </c>
      <c r="K16" s="20">
        <f t="shared" si="1"/>
        <v>-636</v>
      </c>
      <c r="L16" s="68">
        <f t="shared" si="2"/>
        <v>5.3682130778292918E-2</v>
      </c>
      <c r="P16" s="66"/>
    </row>
    <row r="17" spans="2:16" x14ac:dyDescent="0.25">
      <c r="B17" s="270"/>
      <c r="C17" s="274"/>
      <c r="D17" s="23" t="s">
        <v>53</v>
      </c>
      <c r="E17" s="69">
        <v>2755</v>
      </c>
      <c r="F17" s="69">
        <v>8860</v>
      </c>
      <c r="G17" s="69">
        <v>9544</v>
      </c>
      <c r="H17" s="69">
        <v>11257</v>
      </c>
      <c r="I17" s="69">
        <v>10568</v>
      </c>
      <c r="J17" s="25">
        <f t="shared" si="0"/>
        <v>-6.1206360486808165E-2</v>
      </c>
      <c r="K17" s="69">
        <f t="shared" si="1"/>
        <v>-689</v>
      </c>
      <c r="L17" s="46">
        <f t="shared" si="2"/>
        <v>2.4363871937513399E-2</v>
      </c>
      <c r="P17" s="66"/>
    </row>
    <row r="18" spans="2:16" x14ac:dyDescent="0.25">
      <c r="B18" s="270"/>
      <c r="C18" s="275" t="s">
        <v>18</v>
      </c>
      <c r="D18" s="63" t="s">
        <v>43</v>
      </c>
      <c r="E18" s="64">
        <v>62524</v>
      </c>
      <c r="F18" s="64">
        <v>401172</v>
      </c>
      <c r="G18" s="64">
        <v>491339</v>
      </c>
      <c r="H18" s="64">
        <v>527075</v>
      </c>
      <c r="I18" s="64">
        <v>515316</v>
      </c>
      <c r="J18" s="65">
        <f t="shared" si="0"/>
        <v>-2.2309917943366675E-2</v>
      </c>
      <c r="K18" s="64">
        <f t="shared" si="1"/>
        <v>-11759</v>
      </c>
      <c r="L18" s="65">
        <f t="shared" ref="L18:L19" si="3">I18/$I$18</f>
        <v>1</v>
      </c>
    </row>
    <row r="19" spans="2:16" x14ac:dyDescent="0.25">
      <c r="B19" s="270"/>
      <c r="C19" s="276"/>
      <c r="D19" s="26" t="s">
        <v>44</v>
      </c>
      <c r="E19" s="27">
        <v>21931</v>
      </c>
      <c r="F19" s="27">
        <v>153015</v>
      </c>
      <c r="G19" s="27">
        <v>177657</v>
      </c>
      <c r="H19" s="27">
        <v>186781</v>
      </c>
      <c r="I19" s="27">
        <v>178289</v>
      </c>
      <c r="J19" s="28">
        <f t="shared" si="0"/>
        <v>-4.5465009824339764E-2</v>
      </c>
      <c r="K19" s="27">
        <f t="shared" si="1"/>
        <v>-8492</v>
      </c>
      <c r="L19" s="18">
        <f t="shared" si="3"/>
        <v>0.34597994240427232</v>
      </c>
    </row>
    <row r="20" spans="2:16" x14ac:dyDescent="0.25">
      <c r="B20" s="270"/>
      <c r="C20" s="276"/>
      <c r="D20" s="4" t="s">
        <v>45</v>
      </c>
      <c r="E20" s="29">
        <v>11333</v>
      </c>
      <c r="F20" s="29">
        <v>102912</v>
      </c>
      <c r="G20" s="29">
        <v>125630</v>
      </c>
      <c r="H20" s="29">
        <v>135469</v>
      </c>
      <c r="I20" s="29">
        <v>138529</v>
      </c>
      <c r="J20" s="70">
        <f t="shared" si="0"/>
        <v>2.2588193608869878E-2</v>
      </c>
      <c r="K20" s="29">
        <f t="shared" si="1"/>
        <v>3060</v>
      </c>
      <c r="L20" s="68">
        <f>I20/$I$18</f>
        <v>0.26882340156331258</v>
      </c>
    </row>
    <row r="21" spans="2:16" x14ac:dyDescent="0.25">
      <c r="B21" s="270"/>
      <c r="C21" s="276"/>
      <c r="D21" s="4" t="s">
        <v>46</v>
      </c>
      <c r="E21" s="29">
        <v>390</v>
      </c>
      <c r="F21" s="29">
        <v>3092</v>
      </c>
      <c r="G21" s="29">
        <v>4933</v>
      </c>
      <c r="H21" s="29">
        <v>5269</v>
      </c>
      <c r="I21" s="29">
        <v>4496</v>
      </c>
      <c r="J21" s="70">
        <f t="shared" si="0"/>
        <v>-0.14670715505788579</v>
      </c>
      <c r="K21" s="29">
        <f t="shared" si="1"/>
        <v>-773</v>
      </c>
      <c r="L21" s="68">
        <f t="shared" ref="L21:L28" si="4">I21/$I$18</f>
        <v>8.7247436524385043E-3</v>
      </c>
    </row>
    <row r="22" spans="2:16" x14ac:dyDescent="0.25">
      <c r="B22" s="270"/>
      <c r="C22" s="276"/>
      <c r="D22" s="4" t="s">
        <v>47</v>
      </c>
      <c r="E22" s="29">
        <v>1889</v>
      </c>
      <c r="F22" s="29">
        <v>11385</v>
      </c>
      <c r="G22" s="29">
        <v>21667</v>
      </c>
      <c r="H22" s="29">
        <v>27867</v>
      </c>
      <c r="I22" s="29">
        <v>18081</v>
      </c>
      <c r="J22" s="70">
        <f t="shared" si="0"/>
        <v>-0.3511680482290882</v>
      </c>
      <c r="K22" s="29">
        <f t="shared" si="1"/>
        <v>-9786</v>
      </c>
      <c r="L22" s="68">
        <f t="shared" si="4"/>
        <v>3.508720862538714E-2</v>
      </c>
    </row>
    <row r="23" spans="2:16" x14ac:dyDescent="0.25">
      <c r="B23" s="270"/>
      <c r="C23" s="276"/>
      <c r="D23" s="4" t="s">
        <v>48</v>
      </c>
      <c r="E23" s="29">
        <v>6799</v>
      </c>
      <c r="F23" s="29">
        <v>56972</v>
      </c>
      <c r="G23" s="29">
        <v>69900</v>
      </c>
      <c r="H23" s="29">
        <v>80389</v>
      </c>
      <c r="I23" s="29">
        <v>82767</v>
      </c>
      <c r="J23" s="70">
        <f t="shared" si="0"/>
        <v>2.9581161601711647E-2</v>
      </c>
      <c r="K23" s="29">
        <f t="shared" si="1"/>
        <v>2378</v>
      </c>
      <c r="L23" s="68">
        <f t="shared" si="4"/>
        <v>0.16061406981347368</v>
      </c>
    </row>
    <row r="24" spans="2:16" x14ac:dyDescent="0.25">
      <c r="B24" s="270"/>
      <c r="C24" s="276"/>
      <c r="D24" s="4" t="s">
        <v>49</v>
      </c>
      <c r="E24" s="29">
        <v>1422</v>
      </c>
      <c r="F24" s="29">
        <v>4415</v>
      </c>
      <c r="G24" s="29">
        <v>5460</v>
      </c>
      <c r="H24" s="29">
        <v>5170</v>
      </c>
      <c r="I24" s="29">
        <v>4445</v>
      </c>
      <c r="J24" s="70">
        <f t="shared" si="0"/>
        <v>-0.14023210831721467</v>
      </c>
      <c r="K24" s="29">
        <f t="shared" si="1"/>
        <v>-725</v>
      </c>
      <c r="L24" s="68">
        <f t="shared" si="4"/>
        <v>8.6257752524664475E-3</v>
      </c>
    </row>
    <row r="25" spans="2:16" x14ac:dyDescent="0.25">
      <c r="B25" s="270"/>
      <c r="C25" s="276"/>
      <c r="D25" s="4" t="s">
        <v>50</v>
      </c>
      <c r="E25" s="29">
        <v>2044</v>
      </c>
      <c r="F25" s="29">
        <v>16951</v>
      </c>
      <c r="G25" s="29">
        <v>22920</v>
      </c>
      <c r="H25" s="29">
        <v>20863</v>
      </c>
      <c r="I25" s="29">
        <v>22448</v>
      </c>
      <c r="J25" s="70">
        <f t="shared" si="0"/>
        <v>7.5971816133825421E-2</v>
      </c>
      <c r="K25" s="29">
        <f t="shared" si="1"/>
        <v>1585</v>
      </c>
      <c r="L25" s="68">
        <f t="shared" si="4"/>
        <v>4.3561620442602207E-2</v>
      </c>
    </row>
    <row r="26" spans="2:16" x14ac:dyDescent="0.25">
      <c r="B26" s="270"/>
      <c r="C26" s="276"/>
      <c r="D26" s="4" t="s">
        <v>51</v>
      </c>
      <c r="E26" s="29">
        <v>8193</v>
      </c>
      <c r="F26" s="29">
        <v>17773</v>
      </c>
      <c r="G26" s="29">
        <v>23696</v>
      </c>
      <c r="H26" s="29">
        <v>23656</v>
      </c>
      <c r="I26" s="29">
        <v>25999</v>
      </c>
      <c r="J26" s="70">
        <f t="shared" si="0"/>
        <v>9.9044639837673421E-2</v>
      </c>
      <c r="K26" s="29">
        <f t="shared" si="1"/>
        <v>2343</v>
      </c>
      <c r="L26" s="68">
        <f t="shared" si="4"/>
        <v>5.0452537860264379E-2</v>
      </c>
    </row>
    <row r="27" spans="2:16" x14ac:dyDescent="0.25">
      <c r="B27" s="270"/>
      <c r="C27" s="276"/>
      <c r="D27" s="4" t="s">
        <v>52</v>
      </c>
      <c r="E27" s="29">
        <v>5615</v>
      </c>
      <c r="F27" s="29">
        <v>24664</v>
      </c>
      <c r="G27" s="29">
        <v>27666</v>
      </c>
      <c r="H27" s="29">
        <v>28464</v>
      </c>
      <c r="I27" s="29">
        <v>27960</v>
      </c>
      <c r="J27" s="30">
        <f t="shared" si="0"/>
        <v>-1.7706576728499179E-2</v>
      </c>
      <c r="K27" s="29">
        <f t="shared" si="1"/>
        <v>-504</v>
      </c>
      <c r="L27" s="31">
        <f t="shared" si="4"/>
        <v>5.4257969867033046E-2</v>
      </c>
    </row>
    <row r="28" spans="2:16" x14ac:dyDescent="0.25">
      <c r="B28" s="270"/>
      <c r="C28" s="277"/>
      <c r="D28" s="32" t="s">
        <v>53</v>
      </c>
      <c r="E28" s="71">
        <v>2908</v>
      </c>
      <c r="F28" s="71">
        <v>9993</v>
      </c>
      <c r="G28" s="71">
        <v>11810</v>
      </c>
      <c r="H28" s="71">
        <v>13147</v>
      </c>
      <c r="I28" s="71">
        <v>12302</v>
      </c>
      <c r="J28" s="34">
        <f t="shared" si="0"/>
        <v>-6.427321822469001E-2</v>
      </c>
      <c r="K28" s="71">
        <f t="shared" si="1"/>
        <v>-845</v>
      </c>
      <c r="L28" s="72">
        <f t="shared" si="4"/>
        <v>2.387273051874966E-2</v>
      </c>
    </row>
    <row r="29" spans="2:16" x14ac:dyDescent="0.25">
      <c r="B29" s="270"/>
      <c r="C29" s="272" t="s">
        <v>21</v>
      </c>
      <c r="D29" s="63" t="s">
        <v>43</v>
      </c>
      <c r="E29" s="64">
        <v>253867</v>
      </c>
      <c r="F29" s="64">
        <v>2235961</v>
      </c>
      <c r="G29" s="64">
        <v>2799277</v>
      </c>
      <c r="H29" s="64">
        <v>2998647</v>
      </c>
      <c r="I29" s="64">
        <v>2875189</v>
      </c>
      <c r="J29" s="65">
        <f t="shared" si="0"/>
        <v>-4.1171234893603637E-2</v>
      </c>
      <c r="K29" s="64">
        <f t="shared" si="1"/>
        <v>-123458</v>
      </c>
      <c r="L29" s="65">
        <f t="shared" ref="L29:L30" si="5">I29/$I$29</f>
        <v>1</v>
      </c>
    </row>
    <row r="30" spans="2:16" x14ac:dyDescent="0.25">
      <c r="B30" s="270"/>
      <c r="C30" s="273"/>
      <c r="D30" s="15" t="s">
        <v>44</v>
      </c>
      <c r="E30" s="16">
        <v>103727</v>
      </c>
      <c r="F30" s="16">
        <v>912484</v>
      </c>
      <c r="G30" s="16">
        <v>1077344</v>
      </c>
      <c r="H30" s="16">
        <v>1114324</v>
      </c>
      <c r="I30" s="16">
        <v>1060335</v>
      </c>
      <c r="J30" s="17">
        <f t="shared" si="0"/>
        <v>-4.8450001974291168E-2</v>
      </c>
      <c r="K30" s="16">
        <f t="shared" si="1"/>
        <v>-53989</v>
      </c>
      <c r="L30" s="18">
        <f t="shared" si="5"/>
        <v>0.36878793011520289</v>
      </c>
    </row>
    <row r="31" spans="2:16" x14ac:dyDescent="0.25">
      <c r="B31" s="270"/>
      <c r="C31" s="273"/>
      <c r="D31" s="19" t="s">
        <v>45</v>
      </c>
      <c r="E31" s="20">
        <v>53867</v>
      </c>
      <c r="F31" s="20">
        <v>608977</v>
      </c>
      <c r="G31" s="20">
        <v>773844</v>
      </c>
      <c r="H31" s="20">
        <v>824761</v>
      </c>
      <c r="I31" s="20">
        <v>812017</v>
      </c>
      <c r="J31" s="67">
        <f>I31/H31-1</f>
        <v>-1.5451749052149633E-2</v>
      </c>
      <c r="K31" s="20">
        <f t="shared" si="1"/>
        <v>-12744</v>
      </c>
      <c r="L31" s="68">
        <f>I31/$I$29</f>
        <v>0.28242212946696721</v>
      </c>
    </row>
    <row r="32" spans="2:16" x14ac:dyDescent="0.25">
      <c r="B32" s="270"/>
      <c r="C32" s="273"/>
      <c r="D32" s="19" t="s">
        <v>46</v>
      </c>
      <c r="E32" s="20">
        <v>2006</v>
      </c>
      <c r="F32" s="20">
        <v>13217</v>
      </c>
      <c r="G32" s="20">
        <v>16181</v>
      </c>
      <c r="H32" s="20">
        <v>18659</v>
      </c>
      <c r="I32" s="20">
        <v>17956</v>
      </c>
      <c r="J32" s="67">
        <f t="shared" ref="J32:J41" si="6">I32/H32-1</f>
        <v>-3.7676188434535574E-2</v>
      </c>
      <c r="K32" s="20">
        <f t="shared" si="1"/>
        <v>-703</v>
      </c>
      <c r="L32" s="68">
        <f t="shared" ref="L32:L39" si="7">I32/$I$29</f>
        <v>6.2451546663541075E-3</v>
      </c>
    </row>
    <row r="33" spans="2:12" x14ac:dyDescent="0.25">
      <c r="B33" s="270"/>
      <c r="C33" s="273"/>
      <c r="D33" s="19" t="s">
        <v>47</v>
      </c>
      <c r="E33" s="20">
        <v>12940</v>
      </c>
      <c r="F33" s="20">
        <v>56495</v>
      </c>
      <c r="G33" s="20">
        <v>116676</v>
      </c>
      <c r="H33" s="20">
        <v>145638</v>
      </c>
      <c r="I33" s="20">
        <v>91918</v>
      </c>
      <c r="J33" s="67">
        <f t="shared" si="6"/>
        <v>-0.36885977560801442</v>
      </c>
      <c r="K33" s="20">
        <f t="shared" si="1"/>
        <v>-53720</v>
      </c>
      <c r="L33" s="68">
        <f t="shared" si="7"/>
        <v>3.1969376621849906E-2</v>
      </c>
    </row>
    <row r="34" spans="2:12" x14ac:dyDescent="0.25">
      <c r="B34" s="270"/>
      <c r="C34" s="273"/>
      <c r="D34" s="19" t="s">
        <v>48</v>
      </c>
      <c r="E34" s="20">
        <v>25901</v>
      </c>
      <c r="F34" s="20">
        <v>300105</v>
      </c>
      <c r="G34" s="20">
        <v>411785</v>
      </c>
      <c r="H34" s="20">
        <v>476786</v>
      </c>
      <c r="I34" s="20">
        <v>478546</v>
      </c>
      <c r="J34" s="67">
        <f t="shared" si="6"/>
        <v>3.6913835557252916E-3</v>
      </c>
      <c r="K34" s="20">
        <f t="shared" si="1"/>
        <v>1760</v>
      </c>
      <c r="L34" s="68">
        <f t="shared" si="7"/>
        <v>0.16643984099827872</v>
      </c>
    </row>
    <row r="35" spans="2:12" x14ac:dyDescent="0.25">
      <c r="B35" s="270"/>
      <c r="C35" s="273"/>
      <c r="D35" s="19" t="s">
        <v>49</v>
      </c>
      <c r="E35" s="20">
        <v>3097</v>
      </c>
      <c r="F35" s="20">
        <v>11383</v>
      </c>
      <c r="G35" s="20">
        <v>14251</v>
      </c>
      <c r="H35" s="20">
        <v>15138</v>
      </c>
      <c r="I35" s="20">
        <v>13111</v>
      </c>
      <c r="J35" s="67">
        <f t="shared" si="6"/>
        <v>-0.1339014400845554</v>
      </c>
      <c r="K35" s="20">
        <f t="shared" si="1"/>
        <v>-2027</v>
      </c>
      <c r="L35" s="68">
        <f t="shared" si="7"/>
        <v>4.5600480524932447E-3</v>
      </c>
    </row>
    <row r="36" spans="2:12" x14ac:dyDescent="0.25">
      <c r="B36" s="270"/>
      <c r="C36" s="273"/>
      <c r="D36" s="19" t="s">
        <v>50</v>
      </c>
      <c r="E36" s="20">
        <v>9638</v>
      </c>
      <c r="F36" s="20">
        <v>101150</v>
      </c>
      <c r="G36" s="20">
        <v>108040</v>
      </c>
      <c r="H36" s="20">
        <v>113195</v>
      </c>
      <c r="I36" s="20">
        <v>115422</v>
      </c>
      <c r="J36" s="67">
        <f t="shared" si="6"/>
        <v>1.9674013869870555E-2</v>
      </c>
      <c r="K36" s="20">
        <f t="shared" si="1"/>
        <v>2227</v>
      </c>
      <c r="L36" s="68">
        <f t="shared" si="7"/>
        <v>4.014414356760547E-2</v>
      </c>
    </row>
    <row r="37" spans="2:12" x14ac:dyDescent="0.25">
      <c r="B37" s="270"/>
      <c r="C37" s="273"/>
      <c r="D37" s="19" t="s">
        <v>51</v>
      </c>
      <c r="E37" s="20">
        <v>15142</v>
      </c>
      <c r="F37" s="20">
        <v>41909</v>
      </c>
      <c r="G37" s="20">
        <v>52194</v>
      </c>
      <c r="H37" s="20">
        <v>55957</v>
      </c>
      <c r="I37" s="20">
        <v>52638</v>
      </c>
      <c r="J37" s="67">
        <f t="shared" si="6"/>
        <v>-5.9313401361759888E-2</v>
      </c>
      <c r="K37" s="20">
        <f t="shared" si="1"/>
        <v>-3319</v>
      </c>
      <c r="L37" s="68">
        <f t="shared" si="7"/>
        <v>1.8307666035171949E-2</v>
      </c>
    </row>
    <row r="38" spans="2:12" x14ac:dyDescent="0.25">
      <c r="B38" s="270"/>
      <c r="C38" s="273"/>
      <c r="D38" s="19" t="s">
        <v>52</v>
      </c>
      <c r="E38" s="20">
        <v>18511</v>
      </c>
      <c r="F38" s="20">
        <v>141290</v>
      </c>
      <c r="G38" s="20">
        <v>156374</v>
      </c>
      <c r="H38" s="20">
        <v>166759</v>
      </c>
      <c r="I38" s="20">
        <v>168166</v>
      </c>
      <c r="J38" s="21">
        <f t="shared" si="6"/>
        <v>8.437325721550204E-3</v>
      </c>
      <c r="K38" s="20">
        <f t="shared" si="1"/>
        <v>1407</v>
      </c>
      <c r="L38" s="22">
        <f t="shared" si="7"/>
        <v>5.8488676744380977E-2</v>
      </c>
    </row>
    <row r="39" spans="2:12" x14ac:dyDescent="0.25">
      <c r="B39" s="270"/>
      <c r="C39" s="274"/>
      <c r="D39" s="23" t="s">
        <v>53</v>
      </c>
      <c r="E39" s="69">
        <v>9038</v>
      </c>
      <c r="F39" s="69">
        <v>48951</v>
      </c>
      <c r="G39" s="69">
        <v>72588</v>
      </c>
      <c r="H39" s="69">
        <v>67430</v>
      </c>
      <c r="I39" s="69">
        <v>65080</v>
      </c>
      <c r="J39" s="25">
        <f t="shared" si="6"/>
        <v>-3.4850956547530787E-2</v>
      </c>
      <c r="K39" s="69">
        <f t="shared" si="1"/>
        <v>-2350</v>
      </c>
      <c r="L39" s="46">
        <f t="shared" si="7"/>
        <v>2.263503373169555E-2</v>
      </c>
    </row>
    <row r="40" spans="2:12" x14ac:dyDescent="0.25">
      <c r="B40" s="270"/>
      <c r="C40" s="288" t="s">
        <v>22</v>
      </c>
      <c r="D40" s="63" t="s">
        <v>43</v>
      </c>
      <c r="E40" s="73">
        <v>4.4701977426000603</v>
      </c>
      <c r="F40" s="73">
        <v>6.4053151292400861</v>
      </c>
      <c r="G40" s="73">
        <v>6.8088718190707382</v>
      </c>
      <c r="H40" s="73">
        <v>6.7620859172398244</v>
      </c>
      <c r="I40" s="73">
        <v>6.628570835744438</v>
      </c>
      <c r="J40" s="65">
        <f t="shared" si="6"/>
        <v>-1.9744659137647447E-2</v>
      </c>
      <c r="K40" s="73">
        <f t="shared" si="1"/>
        <v>-0.13351508149538649</v>
      </c>
      <c r="L40" s="65"/>
    </row>
    <row r="41" spans="2:12" x14ac:dyDescent="0.25">
      <c r="B41" s="270"/>
      <c r="C41" s="289"/>
      <c r="D41" s="26" t="s">
        <v>44</v>
      </c>
      <c r="E41" s="35">
        <v>5.3613997002119191</v>
      </c>
      <c r="F41" s="35">
        <v>6.9710077389092184</v>
      </c>
      <c r="G41" s="35">
        <v>7.327375365571652</v>
      </c>
      <c r="H41" s="35">
        <v>7.2083939787951126</v>
      </c>
      <c r="I41" s="35">
        <v>7.1697545472986679</v>
      </c>
      <c r="J41" s="36">
        <f t="shared" si="6"/>
        <v>-5.360338462369052E-3</v>
      </c>
      <c r="K41" s="37">
        <f t="shared" si="1"/>
        <v>-3.8639431496444665E-2</v>
      </c>
      <c r="L41" s="38"/>
    </row>
    <row r="42" spans="2:12" x14ac:dyDescent="0.25">
      <c r="B42" s="270"/>
      <c r="C42" s="289"/>
      <c r="D42" s="4" t="s">
        <v>45</v>
      </c>
      <c r="E42" s="39">
        <v>5.3170466883821934</v>
      </c>
      <c r="F42" s="39">
        <v>6.9120244256787435</v>
      </c>
      <c r="G42" s="39">
        <v>7.573860021727854</v>
      </c>
      <c r="H42" s="39">
        <v>7.3477985852502536</v>
      </c>
      <c r="I42" s="39">
        <v>7.0598509811422456</v>
      </c>
      <c r="J42" s="74">
        <f t="shared" si="0"/>
        <v>-3.9188282145624531E-2</v>
      </c>
      <c r="K42" s="41">
        <f t="shared" si="1"/>
        <v>-0.28794760410800802</v>
      </c>
      <c r="L42" s="75"/>
    </row>
    <row r="43" spans="2:12" x14ac:dyDescent="0.25">
      <c r="B43" s="270"/>
      <c r="C43" s="289"/>
      <c r="D43" s="4" t="s">
        <v>46</v>
      </c>
      <c r="E43" s="39">
        <v>5.9880597014925376</v>
      </c>
      <c r="F43" s="39">
        <v>4.7389745428468988</v>
      </c>
      <c r="G43" s="39">
        <v>3.5846256092157733</v>
      </c>
      <c r="H43" s="39">
        <v>3.9109201425277718</v>
      </c>
      <c r="I43" s="39">
        <v>4.5115577889447236</v>
      </c>
      <c r="J43" s="74">
        <f t="shared" si="0"/>
        <v>0.15357962436654038</v>
      </c>
      <c r="K43" s="41">
        <f t="shared" si="1"/>
        <v>0.60063764641695183</v>
      </c>
      <c r="L43" s="75"/>
    </row>
    <row r="44" spans="2:12" x14ac:dyDescent="0.25">
      <c r="B44" s="270"/>
      <c r="C44" s="289"/>
      <c r="D44" s="4" t="s">
        <v>47</v>
      </c>
      <c r="E44" s="39">
        <v>8.326898326898327</v>
      </c>
      <c r="F44" s="39">
        <v>5.433778974704242</v>
      </c>
      <c r="G44" s="39">
        <v>6.3448800913589647</v>
      </c>
      <c r="H44" s="39">
        <v>5.967058630720695</v>
      </c>
      <c r="I44" s="39">
        <v>5.8275534140620051</v>
      </c>
      <c r="J44" s="74">
        <f t="shared" si="0"/>
        <v>-2.3379226733329483E-2</v>
      </c>
      <c r="K44" s="41">
        <f t="shared" si="1"/>
        <v>-0.13950521665868987</v>
      </c>
      <c r="L44" s="75"/>
    </row>
    <row r="45" spans="2:12" x14ac:dyDescent="0.25">
      <c r="B45" s="270"/>
      <c r="C45" s="289"/>
      <c r="D45" s="4" t="s">
        <v>48</v>
      </c>
      <c r="E45" s="39">
        <v>4.1890667960536954</v>
      </c>
      <c r="F45" s="39">
        <v>5.9475019322618365</v>
      </c>
      <c r="G45" s="39">
        <v>7.1207352712306973</v>
      </c>
      <c r="H45" s="39">
        <v>7.130149994765886</v>
      </c>
      <c r="I45" s="39">
        <v>6.9672563150615128</v>
      </c>
      <c r="J45" s="74">
        <f t="shared" si="0"/>
        <v>-2.2845757778440889E-2</v>
      </c>
      <c r="K45" s="41">
        <f t="shared" si="1"/>
        <v>-0.16289367970437318</v>
      </c>
      <c r="L45" s="75"/>
    </row>
    <row r="46" spans="2:12" x14ac:dyDescent="0.25">
      <c r="B46" s="270"/>
      <c r="C46" s="289"/>
      <c r="D46" s="4" t="s">
        <v>49</v>
      </c>
      <c r="E46" s="39">
        <v>2.2361010830324908</v>
      </c>
      <c r="F46" s="39">
        <v>2.7251615992338998</v>
      </c>
      <c r="G46" s="39">
        <v>2.7041745730550284</v>
      </c>
      <c r="H46" s="39">
        <v>3.1517801374141161</v>
      </c>
      <c r="I46" s="39">
        <v>3.1261325703385787</v>
      </c>
      <c r="J46" s="74">
        <f t="shared" si="0"/>
        <v>-8.1374861054172021E-3</v>
      </c>
      <c r="K46" s="41">
        <f t="shared" si="1"/>
        <v>-2.5647567075537392E-2</v>
      </c>
      <c r="L46" s="75"/>
    </row>
    <row r="47" spans="2:12" x14ac:dyDescent="0.25">
      <c r="B47" s="270"/>
      <c r="C47" s="289"/>
      <c r="D47" s="4" t="s">
        <v>50</v>
      </c>
      <c r="E47" s="39">
        <v>5.006753246753247</v>
      </c>
      <c r="F47" s="39">
        <v>6.8945538818076475</v>
      </c>
      <c r="G47" s="39">
        <v>5.2671606864274567</v>
      </c>
      <c r="H47" s="39">
        <v>6.3012135381874863</v>
      </c>
      <c r="I47" s="39">
        <v>5.9382620774810926</v>
      </c>
      <c r="J47" s="74">
        <f t="shared" si="0"/>
        <v>-5.7600247715267061E-2</v>
      </c>
      <c r="K47" s="41">
        <f t="shared" si="1"/>
        <v>-0.36295146070639372</v>
      </c>
      <c r="L47" s="75"/>
    </row>
    <row r="48" spans="2:12" x14ac:dyDescent="0.25">
      <c r="B48" s="270"/>
      <c r="C48" s="289"/>
      <c r="D48" s="4" t="s">
        <v>51</v>
      </c>
      <c r="E48" s="39">
        <v>1.8830991170252456</v>
      </c>
      <c r="F48" s="39">
        <v>2.4567090685268771</v>
      </c>
      <c r="G48" s="39">
        <v>2.2917233809001099</v>
      </c>
      <c r="H48" s="39">
        <v>2.4732375690607733</v>
      </c>
      <c r="I48" s="39">
        <v>2.1117708416914067</v>
      </c>
      <c r="J48" s="74">
        <f t="shared" si="0"/>
        <v>-0.14615123589062884</v>
      </c>
      <c r="K48" s="41">
        <f t="shared" si="1"/>
        <v>-0.36146672736936658</v>
      </c>
      <c r="L48" s="75"/>
    </row>
    <row r="49" spans="2:12" x14ac:dyDescent="0.25">
      <c r="B49" s="270"/>
      <c r="C49" s="289"/>
      <c r="D49" s="4" t="s">
        <v>52</v>
      </c>
      <c r="E49" s="39">
        <v>3.6048685491723464</v>
      </c>
      <c r="F49" s="39">
        <v>6.5212775777716239</v>
      </c>
      <c r="G49" s="39">
        <v>6.7735424066533829</v>
      </c>
      <c r="H49" s="39">
        <v>6.9712386605911121</v>
      </c>
      <c r="I49" s="39">
        <v>7.2220742967575688</v>
      </c>
      <c r="J49" s="40">
        <f t="shared" si="0"/>
        <v>3.5981501764449364E-2</v>
      </c>
      <c r="K49" s="41">
        <f t="shared" si="1"/>
        <v>0.25083563616645677</v>
      </c>
      <c r="L49" s="42"/>
    </row>
    <row r="50" spans="2:12" x14ac:dyDescent="0.25">
      <c r="B50" s="270"/>
      <c r="C50" s="290"/>
      <c r="D50" s="32" t="s">
        <v>53</v>
      </c>
      <c r="E50" s="76">
        <v>3.2805807622504539</v>
      </c>
      <c r="F50" s="76">
        <v>5.5249435665914222</v>
      </c>
      <c r="G50" s="76">
        <v>7.6056160938809727</v>
      </c>
      <c r="H50" s="76">
        <v>5.9900506351603449</v>
      </c>
      <c r="I50" s="76">
        <v>6.1582134746404238</v>
      </c>
      <c r="J50" s="61">
        <f t="shared" si="0"/>
        <v>2.8073692481495494E-2</v>
      </c>
      <c r="K50" s="77">
        <f t="shared" si="1"/>
        <v>0.16816283948007893</v>
      </c>
      <c r="L50" s="55"/>
    </row>
    <row r="51" spans="2:12" x14ac:dyDescent="0.25">
      <c r="B51" s="270"/>
      <c r="C51" s="278" t="s">
        <v>34</v>
      </c>
      <c r="D51" s="63" t="s">
        <v>43</v>
      </c>
      <c r="E51" s="65">
        <v>0.18840000000000001</v>
      </c>
      <c r="F51" s="65">
        <v>0.66890000000000005</v>
      </c>
      <c r="G51" s="65">
        <v>19.941400000000002</v>
      </c>
      <c r="H51" s="65">
        <v>20.147199999999998</v>
      </c>
      <c r="I51" s="65">
        <v>20.251099999999994</v>
      </c>
      <c r="J51" s="65">
        <f t="shared" si="0"/>
        <v>5.1570441550188306E-3</v>
      </c>
      <c r="K51" s="73">
        <f t="shared" ref="K51" si="8">(I51-H51)*100</f>
        <v>10.389999999999588</v>
      </c>
      <c r="L51" s="65"/>
    </row>
    <row r="52" spans="2:12" x14ac:dyDescent="0.25">
      <c r="B52" s="270"/>
      <c r="C52" s="279"/>
      <c r="D52" s="15" t="s">
        <v>44</v>
      </c>
      <c r="E52" s="18">
        <v>0.2394</v>
      </c>
      <c r="F52" s="18">
        <v>0.75780000000000003</v>
      </c>
      <c r="G52" s="18">
        <v>0.83819999999999995</v>
      </c>
      <c r="H52" s="18">
        <v>0.82450000000000001</v>
      </c>
      <c r="I52" s="18">
        <v>0.84650000000000003</v>
      </c>
      <c r="J52" s="17">
        <f t="shared" si="0"/>
        <v>2.668283808368721E-2</v>
      </c>
      <c r="K52" s="44">
        <f>(I52-H52)*100</f>
        <v>2.200000000000002</v>
      </c>
      <c r="L52" s="18"/>
    </row>
    <row r="53" spans="2:12" x14ac:dyDescent="0.25">
      <c r="B53" s="270"/>
      <c r="C53" s="279"/>
      <c r="D53" s="19" t="s">
        <v>45</v>
      </c>
      <c r="E53" s="68">
        <v>0.1361</v>
      </c>
      <c r="F53" s="68">
        <v>0.61280000000000001</v>
      </c>
      <c r="G53" s="68">
        <v>0.74250000000000005</v>
      </c>
      <c r="H53" s="68">
        <v>0.74719999999999998</v>
      </c>
      <c r="I53" s="68">
        <v>0.76090000000000002</v>
      </c>
      <c r="J53" s="67">
        <f t="shared" si="0"/>
        <v>1.8335117773019327E-2</v>
      </c>
      <c r="K53" s="45">
        <f t="shared" ref="K53:K61" si="9">(I53-H53)*100</f>
        <v>1.3700000000000045</v>
      </c>
      <c r="L53" s="68"/>
    </row>
    <row r="54" spans="2:12" x14ac:dyDescent="0.25">
      <c r="B54" s="270"/>
      <c r="C54" s="279"/>
      <c r="D54" s="19" t="s">
        <v>46</v>
      </c>
      <c r="E54" s="68">
        <v>0.14859999999999998</v>
      </c>
      <c r="F54" s="68">
        <v>0.58860000000000001</v>
      </c>
      <c r="G54" s="68">
        <v>0.63369999999999993</v>
      </c>
      <c r="H54" s="68">
        <v>0.70550000000000002</v>
      </c>
      <c r="I54" s="68">
        <v>0.70010000000000006</v>
      </c>
      <c r="J54" s="67">
        <f t="shared" si="0"/>
        <v>-7.6541459957476521E-3</v>
      </c>
      <c r="K54" s="45">
        <f t="shared" si="9"/>
        <v>-0.53999999999999604</v>
      </c>
      <c r="L54" s="68"/>
    </row>
    <row r="55" spans="2:12" x14ac:dyDescent="0.25">
      <c r="B55" s="270"/>
      <c r="C55" s="279"/>
      <c r="D55" s="19" t="s">
        <v>47</v>
      </c>
      <c r="E55" s="68">
        <v>0.1265</v>
      </c>
      <c r="F55" s="68">
        <v>0.44229999999999997</v>
      </c>
      <c r="G55" s="68">
        <v>0.91339999999999999</v>
      </c>
      <c r="H55" s="68">
        <v>1.1008</v>
      </c>
      <c r="I55" s="68">
        <v>0.71120000000000005</v>
      </c>
      <c r="J55" s="67">
        <f t="shared" si="0"/>
        <v>-0.35392441860465107</v>
      </c>
      <c r="K55" s="45">
        <f t="shared" si="9"/>
        <v>-38.959999999999994</v>
      </c>
      <c r="L55" s="68"/>
    </row>
    <row r="56" spans="2:12" x14ac:dyDescent="0.25">
      <c r="B56" s="270"/>
      <c r="C56" s="279"/>
      <c r="D56" s="19" t="s">
        <v>48</v>
      </c>
      <c r="E56" s="68">
        <v>0.16760000000000003</v>
      </c>
      <c r="F56" s="68">
        <v>0.58499999999999996</v>
      </c>
      <c r="G56" s="68">
        <v>0.76489999999999991</v>
      </c>
      <c r="H56" s="68">
        <v>0.83169999999999999</v>
      </c>
      <c r="I56" s="68">
        <v>0.83530000000000004</v>
      </c>
      <c r="J56" s="67">
        <f t="shared" si="0"/>
        <v>4.328483828303531E-3</v>
      </c>
      <c r="K56" s="45">
        <f t="shared" si="9"/>
        <v>0.36000000000000476</v>
      </c>
      <c r="L56" s="68"/>
    </row>
    <row r="57" spans="2:12" x14ac:dyDescent="0.25">
      <c r="B57" s="270"/>
      <c r="C57" s="279"/>
      <c r="D57" s="19" t="s">
        <v>49</v>
      </c>
      <c r="E57" s="68">
        <v>0.2379</v>
      </c>
      <c r="F57" s="68">
        <v>0.65049999999999997</v>
      </c>
      <c r="G57" s="68">
        <v>0.76769999999999994</v>
      </c>
      <c r="H57" s="68">
        <v>0.77560000000000007</v>
      </c>
      <c r="I57" s="68">
        <v>0.69579999999999997</v>
      </c>
      <c r="J57" s="67">
        <f t="shared" si="0"/>
        <v>-0.10288808664259941</v>
      </c>
      <c r="K57" s="45">
        <f t="shared" si="9"/>
        <v>-7.9800000000000093</v>
      </c>
      <c r="L57" s="68"/>
    </row>
    <row r="58" spans="2:12" x14ac:dyDescent="0.25">
      <c r="B58" s="270"/>
      <c r="C58" s="279"/>
      <c r="D58" s="19" t="s">
        <v>50</v>
      </c>
      <c r="E58" s="68">
        <v>0.26280000000000003</v>
      </c>
      <c r="F58" s="68">
        <v>0.86650000000000005</v>
      </c>
      <c r="G58" s="68">
        <v>0.80540000000000012</v>
      </c>
      <c r="H58" s="68">
        <v>0.81370000000000009</v>
      </c>
      <c r="I58" s="68">
        <v>0.84770000000000001</v>
      </c>
      <c r="J58" s="67">
        <f t="shared" si="0"/>
        <v>4.1784441440334108E-2</v>
      </c>
      <c r="K58" s="45">
        <f t="shared" si="9"/>
        <v>3.3999999999999919</v>
      </c>
      <c r="L58" s="68"/>
    </row>
    <row r="59" spans="2:12" x14ac:dyDescent="0.25">
      <c r="B59" s="270"/>
      <c r="C59" s="279"/>
      <c r="D59" s="19" t="s">
        <v>51</v>
      </c>
      <c r="E59" s="68">
        <v>0.32640000000000002</v>
      </c>
      <c r="F59" s="68">
        <v>0.60040000000000004</v>
      </c>
      <c r="G59" s="68">
        <v>0.6581999999999999</v>
      </c>
      <c r="H59" s="68">
        <v>0.69579999999999997</v>
      </c>
      <c r="I59" s="68">
        <v>0.70169999999999999</v>
      </c>
      <c r="J59" s="67">
        <f t="shared" si="0"/>
        <v>8.4794481172751901E-3</v>
      </c>
      <c r="K59" s="45">
        <f t="shared" si="9"/>
        <v>0.59000000000000163</v>
      </c>
      <c r="L59" s="68"/>
    </row>
    <row r="60" spans="2:12" x14ac:dyDescent="0.25">
      <c r="B60" s="270"/>
      <c r="C60" s="279"/>
      <c r="D60" s="19" t="s">
        <v>52</v>
      </c>
      <c r="E60" s="22">
        <v>0.2339</v>
      </c>
      <c r="F60" s="22">
        <v>0.78700000000000003</v>
      </c>
      <c r="G60" s="22">
        <v>0.87060000000000004</v>
      </c>
      <c r="H60" s="22">
        <v>0.89639999999999997</v>
      </c>
      <c r="I60" s="22">
        <v>0.9244</v>
      </c>
      <c r="J60" s="21">
        <f t="shared" si="0"/>
        <v>3.1236055332440893E-2</v>
      </c>
      <c r="K60" s="45">
        <f t="shared" si="9"/>
        <v>2.8000000000000025</v>
      </c>
      <c r="L60" s="22"/>
    </row>
    <row r="61" spans="2:12" x14ac:dyDescent="0.25">
      <c r="B61" s="270"/>
      <c r="C61" s="280"/>
      <c r="D61" s="23" t="s">
        <v>53</v>
      </c>
      <c r="E61" s="46">
        <v>0.12380000000000001</v>
      </c>
      <c r="F61" s="46">
        <v>0.50049999999999994</v>
      </c>
      <c r="G61" s="46">
        <v>0.84140000000000004</v>
      </c>
      <c r="H61" s="46">
        <v>0.74760000000000004</v>
      </c>
      <c r="I61" s="46">
        <v>0.74659999999999993</v>
      </c>
      <c r="J61" s="25">
        <f t="shared" si="0"/>
        <v>-1.3376136971644526E-3</v>
      </c>
      <c r="K61" s="78">
        <f t="shared" si="9"/>
        <v>-0.10000000000001119</v>
      </c>
      <c r="L61" s="46"/>
    </row>
    <row r="62" spans="2:12" x14ac:dyDescent="0.25">
      <c r="B62" s="270"/>
      <c r="C62" s="281" t="s">
        <v>54</v>
      </c>
      <c r="D62" s="63" t="s">
        <v>43</v>
      </c>
      <c r="E62" s="64">
        <v>48131</v>
      </c>
      <c r="F62" s="64">
        <v>119375</v>
      </c>
      <c r="G62" s="64">
        <v>376836</v>
      </c>
      <c r="H62" s="64">
        <v>383022</v>
      </c>
      <c r="I62" s="64">
        <v>380007</v>
      </c>
      <c r="J62" s="65">
        <f t="shared" si="0"/>
        <v>-7.8716105080125498E-3</v>
      </c>
      <c r="K62" s="64">
        <f t="shared" ref="K62:K63" si="10">I62-H62</f>
        <v>-3015</v>
      </c>
      <c r="L62" s="65">
        <f t="shared" ref="L62:L63" si="11">I62/$I$62</f>
        <v>1</v>
      </c>
    </row>
    <row r="63" spans="2:12" x14ac:dyDescent="0.25">
      <c r="B63" s="270"/>
      <c r="C63" s="282"/>
      <c r="D63" s="26" t="s">
        <v>44</v>
      </c>
      <c r="E63" s="27">
        <v>15475</v>
      </c>
      <c r="F63" s="27">
        <v>43004</v>
      </c>
      <c r="G63" s="27">
        <v>45905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0.11772151565629055</v>
      </c>
    </row>
    <row r="64" spans="2:12" x14ac:dyDescent="0.25">
      <c r="B64" s="270"/>
      <c r="C64" s="282"/>
      <c r="D64" s="4" t="s">
        <v>45</v>
      </c>
      <c r="E64" s="29">
        <v>14138</v>
      </c>
      <c r="F64" s="29">
        <v>35494</v>
      </c>
      <c r="G64" s="29">
        <v>37223</v>
      </c>
      <c r="H64" s="29">
        <v>38061</v>
      </c>
      <c r="I64" s="29">
        <v>38115</v>
      </c>
      <c r="J64" s="74">
        <f>I64/H64-1</f>
        <v>1.4187751241427904E-3</v>
      </c>
      <c r="K64" s="29">
        <f>I64-H64</f>
        <v>54</v>
      </c>
      <c r="L64" s="75">
        <f>I64/$I$62</f>
        <v>0.10030078393292755</v>
      </c>
    </row>
    <row r="65" spans="2:12" x14ac:dyDescent="0.25">
      <c r="B65" s="270"/>
      <c r="C65" s="282"/>
      <c r="D65" s="4" t="s">
        <v>46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2.4104819121753022E-3</v>
      </c>
    </row>
    <row r="66" spans="2:12" x14ac:dyDescent="0.25">
      <c r="B66" s="270"/>
      <c r="C66" s="282"/>
      <c r="D66" s="4" t="s">
        <v>47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1.2147144657861566E-2</v>
      </c>
    </row>
    <row r="67" spans="2:12" x14ac:dyDescent="0.25">
      <c r="B67" s="270"/>
      <c r="C67" s="282"/>
      <c r="D67" s="4" t="s">
        <v>48</v>
      </c>
      <c r="E67" s="29">
        <v>5518</v>
      </c>
      <c r="F67" s="29">
        <v>18321</v>
      </c>
      <c r="G67" s="29">
        <v>19228</v>
      </c>
      <c r="H67" s="29">
        <v>19768</v>
      </c>
      <c r="I67" s="29">
        <v>20462</v>
      </c>
      <c r="J67" s="74">
        <f t="shared" si="12"/>
        <v>3.5107244030756712E-2</v>
      </c>
      <c r="K67" s="29">
        <f t="shared" si="13"/>
        <v>694</v>
      </c>
      <c r="L67" s="75">
        <f t="shared" si="14"/>
        <v>5.3846376514116848E-2</v>
      </c>
    </row>
    <row r="68" spans="2:12" x14ac:dyDescent="0.25">
      <c r="B68" s="270"/>
      <c r="C68" s="282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1.7710200075261771E-3</v>
      </c>
    </row>
    <row r="69" spans="2:12" x14ac:dyDescent="0.25">
      <c r="B69" s="270"/>
      <c r="C69" s="282"/>
      <c r="D69" s="4" t="s">
        <v>50</v>
      </c>
      <c r="E69" s="29">
        <v>1310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1.279713268439792E-2</v>
      </c>
    </row>
    <row r="70" spans="2:12" x14ac:dyDescent="0.25">
      <c r="B70" s="270"/>
      <c r="C70" s="282"/>
      <c r="D70" s="4" t="s">
        <v>51</v>
      </c>
      <c r="E70" s="29">
        <v>1657</v>
      </c>
      <c r="F70" s="29">
        <v>2493</v>
      </c>
      <c r="G70" s="29">
        <v>2832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7.0498701339712167E-3</v>
      </c>
    </row>
    <row r="71" spans="2:12" x14ac:dyDescent="0.25">
      <c r="B71" s="270"/>
      <c r="C71" s="282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1.7097053475330717E-2</v>
      </c>
    </row>
    <row r="72" spans="2:12" x14ac:dyDescent="0.25">
      <c r="B72" s="271"/>
      <c r="C72" s="283"/>
      <c r="D72" s="32" t="s">
        <v>53</v>
      </c>
      <c r="E72" s="71">
        <v>2607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8.1919543587354975E-3</v>
      </c>
    </row>
    <row r="73" spans="2:12" ht="7.5" customHeight="1" x14ac:dyDescent="0.25"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47"/>
    </row>
    <row r="74" spans="2:12" x14ac:dyDescent="0.25">
      <c r="B74" s="286" t="s">
        <v>55</v>
      </c>
      <c r="C74" s="286"/>
      <c r="D74" s="286"/>
      <c r="E74" s="286"/>
      <c r="F74" s="286"/>
      <c r="G74" s="286"/>
      <c r="H74" s="286"/>
      <c r="I74" s="286"/>
      <c r="J74" s="286"/>
      <c r="K74" s="286"/>
    </row>
    <row r="76" spans="2:12" x14ac:dyDescent="0.25">
      <c r="B76" s="56"/>
    </row>
    <row r="77" spans="2:12" ht="21.75" customHeight="1" thickBot="1" x14ac:dyDescent="0.3">
      <c r="B77" s="268" t="s">
        <v>56</v>
      </c>
      <c r="C77" s="268"/>
      <c r="D77" s="268"/>
      <c r="E77" s="268"/>
      <c r="F77" s="268"/>
      <c r="G77" s="268"/>
      <c r="H77" s="268"/>
      <c r="I77" s="268"/>
      <c r="J77" s="268"/>
      <c r="K77" s="268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febrero 2025</v>
      </c>
    </row>
    <row r="80" spans="2:12" ht="15" customHeight="1" x14ac:dyDescent="0.25">
      <c r="B80" s="269" t="s">
        <v>42</v>
      </c>
      <c r="C80" s="272" t="s">
        <v>8</v>
      </c>
      <c r="D80" s="63" t="s">
        <v>43</v>
      </c>
      <c r="E80" s="64">
        <v>103153</v>
      </c>
      <c r="F80" s="64">
        <v>622796</v>
      </c>
      <c r="G80" s="64">
        <v>814759</v>
      </c>
      <c r="H80" s="64">
        <v>861072</v>
      </c>
      <c r="I80" s="64">
        <v>856219</v>
      </c>
      <c r="J80" s="65">
        <f t="shared" ref="J80:J81" si="15">I80/H80-1</f>
        <v>-5.635997918873259E-3</v>
      </c>
      <c r="K80" s="64">
        <f t="shared" ref="K80:K81" si="16">I80-H80</f>
        <v>-4853</v>
      </c>
      <c r="L80" s="65">
        <f t="shared" ref="L80:L81" si="17">I80/$I$80</f>
        <v>1</v>
      </c>
    </row>
    <row r="81" spans="2:13" ht="15" customHeight="1" x14ac:dyDescent="0.25">
      <c r="B81" s="270"/>
      <c r="C81" s="273"/>
      <c r="D81" s="15" t="s">
        <v>44</v>
      </c>
      <c r="E81" s="16">
        <v>34529</v>
      </c>
      <c r="F81" s="16">
        <v>230846</v>
      </c>
      <c r="G81" s="16">
        <v>286632</v>
      </c>
      <c r="H81" s="16">
        <v>305512</v>
      </c>
      <c r="I81" s="16">
        <v>293941</v>
      </c>
      <c r="J81" s="18">
        <f t="shared" si="15"/>
        <v>-3.7874126057241608E-2</v>
      </c>
      <c r="K81" s="16">
        <f t="shared" si="16"/>
        <v>-11571</v>
      </c>
      <c r="L81" s="18">
        <f t="shared" si="17"/>
        <v>0.34330118813060678</v>
      </c>
      <c r="M81" s="79"/>
    </row>
    <row r="82" spans="2:13" x14ac:dyDescent="0.25">
      <c r="B82" s="270"/>
      <c r="C82" s="273"/>
      <c r="D82" s="19" t="s">
        <v>45</v>
      </c>
      <c r="E82" s="20">
        <v>18141</v>
      </c>
      <c r="F82" s="20">
        <v>161096</v>
      </c>
      <c r="G82" s="20">
        <v>204300</v>
      </c>
      <c r="H82" s="20">
        <v>214407</v>
      </c>
      <c r="I82" s="20">
        <v>223777</v>
      </c>
      <c r="J82" s="68">
        <f>I82/H82-1</f>
        <v>4.3701931373509195E-2</v>
      </c>
      <c r="K82" s="20">
        <f>I82-H82</f>
        <v>9370</v>
      </c>
      <c r="L82" s="68">
        <f>I82/$I$80</f>
        <v>0.26135486365053801</v>
      </c>
      <c r="M82" s="79"/>
    </row>
    <row r="83" spans="2:13" x14ac:dyDescent="0.25">
      <c r="B83" s="270"/>
      <c r="C83" s="273"/>
      <c r="D83" s="19" t="s">
        <v>46</v>
      </c>
      <c r="E83" s="20">
        <v>931</v>
      </c>
      <c r="F83" s="20">
        <v>5352</v>
      </c>
      <c r="G83" s="20">
        <v>11430</v>
      </c>
      <c r="H83" s="20">
        <v>9247</v>
      </c>
      <c r="I83" s="20">
        <v>8589</v>
      </c>
      <c r="J83" s="68">
        <f t="shared" ref="J83:J136" si="18">I83/H83-1</f>
        <v>-7.1158213474640464E-2</v>
      </c>
      <c r="K83" s="20">
        <f t="shared" ref="K83:K112" si="19">I83-H83</f>
        <v>-658</v>
      </c>
      <c r="L83" s="68">
        <f t="shared" ref="L83:L90" si="20">I83/$I$80</f>
        <v>1.003131208253963E-2</v>
      </c>
      <c r="M83" s="79"/>
    </row>
    <row r="84" spans="2:13" x14ac:dyDescent="0.25">
      <c r="B84" s="270"/>
      <c r="C84" s="273"/>
      <c r="D84" s="19" t="s">
        <v>47</v>
      </c>
      <c r="E84" s="20">
        <v>2751</v>
      </c>
      <c r="F84" s="20">
        <v>20293</v>
      </c>
      <c r="G84" s="20">
        <v>36336</v>
      </c>
      <c r="H84" s="20">
        <v>40248</v>
      </c>
      <c r="I84" s="20">
        <v>30561</v>
      </c>
      <c r="J84" s="68">
        <f t="shared" si="18"/>
        <v>-0.24068276684555756</v>
      </c>
      <c r="K84" s="20">
        <f t="shared" si="19"/>
        <v>-9687</v>
      </c>
      <c r="L84" s="68">
        <f t="shared" si="20"/>
        <v>3.5692971073989249E-2</v>
      </c>
      <c r="M84" s="79"/>
    </row>
    <row r="85" spans="2:13" x14ac:dyDescent="0.25">
      <c r="B85" s="270"/>
      <c r="C85" s="273"/>
      <c r="D85" s="19" t="s">
        <v>48</v>
      </c>
      <c r="E85" s="20">
        <v>10786</v>
      </c>
      <c r="F85" s="20">
        <v>86564</v>
      </c>
      <c r="G85" s="20">
        <v>117917</v>
      </c>
      <c r="H85" s="20">
        <v>131350</v>
      </c>
      <c r="I85" s="20">
        <v>134095</v>
      </c>
      <c r="J85" s="68">
        <f t="shared" si="18"/>
        <v>2.0898363151884203E-2</v>
      </c>
      <c r="K85" s="20">
        <f t="shared" si="19"/>
        <v>2745</v>
      </c>
      <c r="L85" s="68">
        <f t="shared" si="20"/>
        <v>0.15661296934545951</v>
      </c>
      <c r="M85" s="79"/>
    </row>
    <row r="86" spans="2:13" x14ac:dyDescent="0.25">
      <c r="B86" s="270"/>
      <c r="C86" s="273"/>
      <c r="D86" s="19" t="s">
        <v>49</v>
      </c>
      <c r="E86" s="20">
        <v>2531</v>
      </c>
      <c r="F86" s="20">
        <v>7704</v>
      </c>
      <c r="G86" s="20">
        <v>10660</v>
      </c>
      <c r="H86" s="20">
        <v>10020</v>
      </c>
      <c r="I86" s="20">
        <v>9505</v>
      </c>
      <c r="J86" s="68">
        <f t="shared" si="18"/>
        <v>-5.1397205588822326E-2</v>
      </c>
      <c r="K86" s="20">
        <f t="shared" si="19"/>
        <v>-515</v>
      </c>
      <c r="L86" s="68">
        <f t="shared" si="20"/>
        <v>1.110113183659788E-2</v>
      </c>
      <c r="M86" s="79"/>
    </row>
    <row r="87" spans="2:13" x14ac:dyDescent="0.25">
      <c r="B87" s="270"/>
      <c r="C87" s="273"/>
      <c r="D87" s="19" t="s">
        <v>50</v>
      </c>
      <c r="E87" s="20">
        <v>4401</v>
      </c>
      <c r="F87" s="20">
        <v>26255</v>
      </c>
      <c r="G87" s="20">
        <v>36146</v>
      </c>
      <c r="H87" s="20">
        <v>35192</v>
      </c>
      <c r="I87" s="20">
        <v>39857</v>
      </c>
      <c r="J87" s="68">
        <f t="shared" si="18"/>
        <v>0.13255853603091605</v>
      </c>
      <c r="K87" s="20">
        <f t="shared" si="19"/>
        <v>4665</v>
      </c>
      <c r="L87" s="68">
        <f t="shared" si="20"/>
        <v>4.6550006481986504E-2</v>
      </c>
      <c r="M87" s="79"/>
    </row>
    <row r="88" spans="2:13" x14ac:dyDescent="0.25">
      <c r="B88" s="270"/>
      <c r="C88" s="273"/>
      <c r="D88" s="19" t="s">
        <v>51</v>
      </c>
      <c r="E88" s="20">
        <v>12808</v>
      </c>
      <c r="F88" s="20">
        <v>31205</v>
      </c>
      <c r="G88" s="20">
        <v>46384</v>
      </c>
      <c r="H88" s="20">
        <v>46492</v>
      </c>
      <c r="I88" s="20">
        <v>49528</v>
      </c>
      <c r="J88" s="68">
        <f t="shared" si="18"/>
        <v>6.5301557257162468E-2</v>
      </c>
      <c r="K88" s="20">
        <f t="shared" si="19"/>
        <v>3036</v>
      </c>
      <c r="L88" s="68">
        <f t="shared" si="20"/>
        <v>5.7845013950870043E-2</v>
      </c>
      <c r="M88" s="79"/>
    </row>
    <row r="89" spans="2:13" ht="18" customHeight="1" x14ac:dyDescent="0.25">
      <c r="B89" s="270"/>
      <c r="C89" s="273"/>
      <c r="D89" s="19" t="s">
        <v>52</v>
      </c>
      <c r="E89" s="20">
        <v>11358</v>
      </c>
      <c r="F89" s="20">
        <v>37264</v>
      </c>
      <c r="G89" s="20">
        <v>45576</v>
      </c>
      <c r="H89" s="20">
        <v>46571</v>
      </c>
      <c r="I89" s="20">
        <v>45813</v>
      </c>
      <c r="J89" s="22">
        <f t="shared" si="18"/>
        <v>-1.6276223400828793E-2</v>
      </c>
      <c r="K89" s="20">
        <f t="shared" si="19"/>
        <v>-758</v>
      </c>
      <c r="L89" s="22">
        <f t="shared" si="20"/>
        <v>5.3506170734356512E-2</v>
      </c>
      <c r="M89" s="79"/>
    </row>
    <row r="90" spans="2:13" x14ac:dyDescent="0.25">
      <c r="B90" s="270"/>
      <c r="C90" s="274"/>
      <c r="D90" s="23" t="s">
        <v>53</v>
      </c>
      <c r="E90" s="69">
        <v>4917</v>
      </c>
      <c r="F90" s="69">
        <v>16217</v>
      </c>
      <c r="G90" s="69">
        <v>19378</v>
      </c>
      <c r="H90" s="69">
        <v>22033</v>
      </c>
      <c r="I90" s="69">
        <v>20553</v>
      </c>
      <c r="J90" s="46">
        <f t="shared" si="18"/>
        <v>-6.7171969318749136E-2</v>
      </c>
      <c r="K90" s="69">
        <f t="shared" si="19"/>
        <v>-1480</v>
      </c>
      <c r="L90" s="46">
        <f t="shared" si="20"/>
        <v>2.4004372713055888E-2</v>
      </c>
      <c r="M90" s="79"/>
    </row>
    <row r="91" spans="2:13" x14ac:dyDescent="0.25">
      <c r="B91" s="270"/>
      <c r="C91" s="275" t="s">
        <v>18</v>
      </c>
      <c r="D91" s="63" t="s">
        <v>43</v>
      </c>
      <c r="E91" s="64">
        <v>121129</v>
      </c>
      <c r="F91" s="64">
        <v>750050</v>
      </c>
      <c r="G91" s="64">
        <v>987530</v>
      </c>
      <c r="H91" s="64">
        <v>1041210</v>
      </c>
      <c r="I91" s="64">
        <v>1034846</v>
      </c>
      <c r="J91" s="65">
        <f t="shared" si="18"/>
        <v>-6.1121195532121142E-3</v>
      </c>
      <c r="K91" s="64">
        <f t="shared" si="19"/>
        <v>-6364</v>
      </c>
      <c r="L91" s="65">
        <f t="shared" ref="L91:L92" si="21">I91/$I$91</f>
        <v>1</v>
      </c>
    </row>
    <row r="92" spans="2:13" x14ac:dyDescent="0.25">
      <c r="B92" s="270"/>
      <c r="C92" s="276"/>
      <c r="D92" s="26" t="s">
        <v>44</v>
      </c>
      <c r="E92" s="27">
        <v>42100</v>
      </c>
      <c r="F92" s="27">
        <v>281286</v>
      </c>
      <c r="G92" s="27">
        <v>353943</v>
      </c>
      <c r="H92" s="27">
        <v>376573</v>
      </c>
      <c r="I92" s="27">
        <v>361031</v>
      </c>
      <c r="J92" s="80">
        <f t="shared" si="18"/>
        <v>-4.127221016907745E-2</v>
      </c>
      <c r="K92" s="27">
        <f t="shared" si="19"/>
        <v>-15542</v>
      </c>
      <c r="L92" s="38">
        <f t="shared" si="21"/>
        <v>0.34887413199645162</v>
      </c>
    </row>
    <row r="93" spans="2:13" x14ac:dyDescent="0.25">
      <c r="B93" s="270"/>
      <c r="C93" s="276"/>
      <c r="D93" s="4" t="s">
        <v>45</v>
      </c>
      <c r="E93" s="29">
        <v>21892</v>
      </c>
      <c r="F93" s="29">
        <v>197512</v>
      </c>
      <c r="G93" s="29">
        <v>253859</v>
      </c>
      <c r="H93" s="29">
        <v>264242</v>
      </c>
      <c r="I93" s="29">
        <v>276285</v>
      </c>
      <c r="J93" s="81">
        <f t="shared" si="18"/>
        <v>4.5575646566405004E-2</v>
      </c>
      <c r="K93" s="29">
        <f t="shared" si="19"/>
        <v>12043</v>
      </c>
      <c r="L93" s="75">
        <f>I93/$I$91</f>
        <v>0.26698175380684663</v>
      </c>
    </row>
    <row r="94" spans="2:13" x14ac:dyDescent="0.25">
      <c r="B94" s="270"/>
      <c r="C94" s="276"/>
      <c r="D94" s="4" t="s">
        <v>46</v>
      </c>
      <c r="E94" s="29">
        <v>1109</v>
      </c>
      <c r="F94" s="29">
        <v>6137</v>
      </c>
      <c r="G94" s="29">
        <v>12249</v>
      </c>
      <c r="H94" s="29">
        <v>10335</v>
      </c>
      <c r="I94" s="29">
        <v>9698</v>
      </c>
      <c r="J94" s="81">
        <f t="shared" si="18"/>
        <v>-6.163522012578615E-2</v>
      </c>
      <c r="K94" s="29">
        <f t="shared" si="19"/>
        <v>-637</v>
      </c>
      <c r="L94" s="75">
        <f t="shared" ref="L94:L101" si="22">I94/$I$91</f>
        <v>9.3714427074173354E-3</v>
      </c>
    </row>
    <row r="95" spans="2:13" x14ac:dyDescent="0.25">
      <c r="B95" s="270"/>
      <c r="C95" s="276"/>
      <c r="D95" s="4" t="s">
        <v>47</v>
      </c>
      <c r="E95" s="29">
        <v>4027</v>
      </c>
      <c r="F95" s="29">
        <v>24471</v>
      </c>
      <c r="G95" s="29">
        <v>43145</v>
      </c>
      <c r="H95" s="29">
        <v>46632</v>
      </c>
      <c r="I95" s="29">
        <v>35887</v>
      </c>
      <c r="J95" s="81">
        <f t="shared" si="18"/>
        <v>-0.2304211700120089</v>
      </c>
      <c r="K95" s="29">
        <f t="shared" si="19"/>
        <v>-10745</v>
      </c>
      <c r="L95" s="75">
        <f t="shared" si="22"/>
        <v>3.4678589857814593E-2</v>
      </c>
    </row>
    <row r="96" spans="2:13" x14ac:dyDescent="0.25">
      <c r="B96" s="270"/>
      <c r="C96" s="276"/>
      <c r="D96" s="4" t="s">
        <v>48</v>
      </c>
      <c r="E96" s="29">
        <v>12485</v>
      </c>
      <c r="F96" s="29">
        <v>103427</v>
      </c>
      <c r="G96" s="29">
        <v>143439</v>
      </c>
      <c r="H96" s="29">
        <v>159222</v>
      </c>
      <c r="I96" s="29">
        <v>163457</v>
      </c>
      <c r="J96" s="81">
        <f t="shared" si="18"/>
        <v>2.6598083179460108E-2</v>
      </c>
      <c r="K96" s="29">
        <f t="shared" si="19"/>
        <v>4235</v>
      </c>
      <c r="L96" s="75">
        <f t="shared" si="22"/>
        <v>0.15795297078019338</v>
      </c>
    </row>
    <row r="97" spans="2:12" x14ac:dyDescent="0.25">
      <c r="B97" s="270"/>
      <c r="C97" s="276"/>
      <c r="D97" s="4" t="s">
        <v>49</v>
      </c>
      <c r="E97" s="29">
        <v>2621</v>
      </c>
      <c r="F97" s="29">
        <v>8312</v>
      </c>
      <c r="G97" s="29">
        <v>11185</v>
      </c>
      <c r="H97" s="29">
        <v>10715</v>
      </c>
      <c r="I97" s="29">
        <v>10121</v>
      </c>
      <c r="J97" s="81">
        <f t="shared" si="18"/>
        <v>-5.5436304246383572E-2</v>
      </c>
      <c r="K97" s="29">
        <f t="shared" si="19"/>
        <v>-594</v>
      </c>
      <c r="L97" s="75">
        <f t="shared" si="22"/>
        <v>9.7801991793948079E-3</v>
      </c>
    </row>
    <row r="98" spans="2:12" x14ac:dyDescent="0.25">
      <c r="B98" s="270"/>
      <c r="C98" s="276"/>
      <c r="D98" s="4" t="s">
        <v>50</v>
      </c>
      <c r="E98" s="29">
        <v>5615</v>
      </c>
      <c r="F98" s="29">
        <v>31964</v>
      </c>
      <c r="G98" s="29">
        <v>41801</v>
      </c>
      <c r="H98" s="29">
        <v>41950</v>
      </c>
      <c r="I98" s="29">
        <v>46326</v>
      </c>
      <c r="J98" s="81">
        <f t="shared" si="18"/>
        <v>0.10431466030989278</v>
      </c>
      <c r="K98" s="29">
        <f t="shared" si="19"/>
        <v>4376</v>
      </c>
      <c r="L98" s="75">
        <f t="shared" si="22"/>
        <v>4.4766081136710198E-2</v>
      </c>
    </row>
    <row r="99" spans="2:12" x14ac:dyDescent="0.25">
      <c r="B99" s="270"/>
      <c r="C99" s="276"/>
      <c r="D99" s="4" t="s">
        <v>51</v>
      </c>
      <c r="E99" s="29">
        <v>13115</v>
      </c>
      <c r="F99" s="29">
        <v>33194</v>
      </c>
      <c r="G99" s="29">
        <v>48798</v>
      </c>
      <c r="H99" s="29">
        <v>49218</v>
      </c>
      <c r="I99" s="29">
        <v>52121</v>
      </c>
      <c r="J99" s="81">
        <f t="shared" si="18"/>
        <v>5.898248608232759E-2</v>
      </c>
      <c r="K99" s="29">
        <f t="shared" si="19"/>
        <v>2903</v>
      </c>
      <c r="L99" s="75">
        <f t="shared" si="22"/>
        <v>5.0365948170065886E-2</v>
      </c>
    </row>
    <row r="100" spans="2:12" x14ac:dyDescent="0.25">
      <c r="B100" s="270"/>
      <c r="C100" s="276"/>
      <c r="D100" s="4" t="s">
        <v>52</v>
      </c>
      <c r="E100" s="29">
        <v>12821</v>
      </c>
      <c r="F100" s="29">
        <v>44789</v>
      </c>
      <c r="G100" s="29">
        <v>55197</v>
      </c>
      <c r="H100" s="29">
        <v>56420</v>
      </c>
      <c r="I100" s="29">
        <v>55860</v>
      </c>
      <c r="J100" s="31">
        <f t="shared" si="18"/>
        <v>-9.9255583126550695E-3</v>
      </c>
      <c r="K100" s="29">
        <f t="shared" si="19"/>
        <v>-560</v>
      </c>
      <c r="L100" s="42">
        <f t="shared" si="22"/>
        <v>5.3979046157592532E-2</v>
      </c>
    </row>
    <row r="101" spans="2:12" x14ac:dyDescent="0.25">
      <c r="B101" s="270"/>
      <c r="C101" s="277"/>
      <c r="D101" s="32" t="s">
        <v>53</v>
      </c>
      <c r="E101" s="71">
        <v>5344</v>
      </c>
      <c r="F101" s="71">
        <v>18958</v>
      </c>
      <c r="G101" s="71">
        <v>23914</v>
      </c>
      <c r="H101" s="71">
        <v>25903</v>
      </c>
      <c r="I101" s="71">
        <v>24060</v>
      </c>
      <c r="J101" s="72">
        <f t="shared" si="18"/>
        <v>-7.1150059838628765E-2</v>
      </c>
      <c r="K101" s="71">
        <f t="shared" si="19"/>
        <v>-1843</v>
      </c>
      <c r="L101" s="55">
        <f t="shared" si="22"/>
        <v>2.3249836207513003E-2</v>
      </c>
    </row>
    <row r="102" spans="2:12" x14ac:dyDescent="0.25">
      <c r="B102" s="270"/>
      <c r="C102" s="272" t="s">
        <v>21</v>
      </c>
      <c r="D102" s="63" t="s">
        <v>43</v>
      </c>
      <c r="E102" s="64">
        <v>514028</v>
      </c>
      <c r="F102" s="64">
        <v>4253563</v>
      </c>
      <c r="G102" s="64">
        <v>5729940</v>
      </c>
      <c r="H102" s="64">
        <v>6027617</v>
      </c>
      <c r="I102" s="64">
        <v>5894721</v>
      </c>
      <c r="J102" s="65">
        <f t="shared" si="18"/>
        <v>-2.2047850750968379E-2</v>
      </c>
      <c r="K102" s="64">
        <f t="shared" si="19"/>
        <v>-132896</v>
      </c>
      <c r="L102" s="65">
        <f t="shared" ref="L102:L103" si="23">I102/$I$102</f>
        <v>1</v>
      </c>
    </row>
    <row r="103" spans="2:12" x14ac:dyDescent="0.25">
      <c r="B103" s="270"/>
      <c r="C103" s="273"/>
      <c r="D103" s="15" t="s">
        <v>44</v>
      </c>
      <c r="E103" s="16">
        <v>202139</v>
      </c>
      <c r="F103" s="16">
        <v>1698842</v>
      </c>
      <c r="G103" s="16">
        <v>2182901</v>
      </c>
      <c r="H103" s="16">
        <v>2279505</v>
      </c>
      <c r="I103" s="16">
        <v>2180082</v>
      </c>
      <c r="J103" s="18">
        <f t="shared" si="18"/>
        <v>-4.3616048220995296E-2</v>
      </c>
      <c r="K103" s="16">
        <f t="shared" si="19"/>
        <v>-99423</v>
      </c>
      <c r="L103" s="18">
        <f t="shared" si="23"/>
        <v>0.36983633322085979</v>
      </c>
    </row>
    <row r="104" spans="2:12" x14ac:dyDescent="0.25">
      <c r="B104" s="270"/>
      <c r="C104" s="273"/>
      <c r="D104" s="19" t="s">
        <v>45</v>
      </c>
      <c r="E104" s="20">
        <v>105534</v>
      </c>
      <c r="F104" s="20">
        <v>1185438</v>
      </c>
      <c r="G104" s="20">
        <v>1584577</v>
      </c>
      <c r="H104" s="20">
        <v>1661721</v>
      </c>
      <c r="I104" s="20">
        <v>1688329</v>
      </c>
      <c r="J104" s="68">
        <f t="shared" si="18"/>
        <v>1.601231494336286E-2</v>
      </c>
      <c r="K104" s="20">
        <f t="shared" si="19"/>
        <v>26608</v>
      </c>
      <c r="L104" s="68">
        <f>I104/$I$102</f>
        <v>0.28641372509402907</v>
      </c>
    </row>
    <row r="105" spans="2:12" x14ac:dyDescent="0.25">
      <c r="B105" s="270"/>
      <c r="C105" s="273"/>
      <c r="D105" s="19" t="s">
        <v>46</v>
      </c>
      <c r="E105" s="20">
        <v>4966</v>
      </c>
      <c r="F105" s="20">
        <v>27139</v>
      </c>
      <c r="G105" s="20">
        <v>34163</v>
      </c>
      <c r="H105" s="20">
        <v>39956</v>
      </c>
      <c r="I105" s="20">
        <v>38976</v>
      </c>
      <c r="J105" s="68">
        <f t="shared" si="18"/>
        <v>-2.4526979677645389E-2</v>
      </c>
      <c r="K105" s="20">
        <f t="shared" si="19"/>
        <v>-980</v>
      </c>
      <c r="L105" s="68">
        <f t="shared" ref="L105:L112" si="24">I105/$I$102</f>
        <v>6.6120177697977563E-3</v>
      </c>
    </row>
    <row r="106" spans="2:12" x14ac:dyDescent="0.25">
      <c r="B106" s="270"/>
      <c r="C106" s="273"/>
      <c r="D106" s="19" t="s">
        <v>47</v>
      </c>
      <c r="E106" s="20">
        <v>25853</v>
      </c>
      <c r="F106" s="20">
        <v>127192</v>
      </c>
      <c r="G106" s="20">
        <v>236821</v>
      </c>
      <c r="H106" s="20">
        <v>235129</v>
      </c>
      <c r="I106" s="20">
        <v>182543</v>
      </c>
      <c r="J106" s="68">
        <f t="shared" si="18"/>
        <v>-0.22364744459424402</v>
      </c>
      <c r="K106" s="20">
        <f t="shared" si="19"/>
        <v>-52586</v>
      </c>
      <c r="L106" s="68">
        <f t="shared" si="24"/>
        <v>3.0967199295776678E-2</v>
      </c>
    </row>
    <row r="107" spans="2:12" x14ac:dyDescent="0.25">
      <c r="B107" s="270"/>
      <c r="C107" s="273"/>
      <c r="D107" s="19" t="s">
        <v>48</v>
      </c>
      <c r="E107" s="20">
        <v>55548</v>
      </c>
      <c r="F107" s="20">
        <v>562616</v>
      </c>
      <c r="G107" s="20">
        <v>871429</v>
      </c>
      <c r="H107" s="20">
        <v>959103</v>
      </c>
      <c r="I107" s="20">
        <v>973492</v>
      </c>
      <c r="J107" s="68">
        <f t="shared" si="18"/>
        <v>1.500255968337072E-2</v>
      </c>
      <c r="K107" s="20">
        <f t="shared" si="19"/>
        <v>14389</v>
      </c>
      <c r="L107" s="68">
        <f t="shared" si="24"/>
        <v>0.1651464081166861</v>
      </c>
    </row>
    <row r="108" spans="2:12" x14ac:dyDescent="0.25">
      <c r="B108" s="270"/>
      <c r="C108" s="273"/>
      <c r="D108" s="19" t="s">
        <v>49</v>
      </c>
      <c r="E108" s="20">
        <v>5860</v>
      </c>
      <c r="F108" s="20">
        <v>22783</v>
      </c>
      <c r="G108" s="20">
        <v>28604</v>
      </c>
      <c r="H108" s="20">
        <v>29719</v>
      </c>
      <c r="I108" s="20">
        <v>27366</v>
      </c>
      <c r="J108" s="68">
        <f t="shared" si="18"/>
        <v>-7.9174938591473509E-2</v>
      </c>
      <c r="K108" s="20">
        <f t="shared" si="19"/>
        <v>-2353</v>
      </c>
      <c r="L108" s="68">
        <f t="shared" si="24"/>
        <v>4.6424589051797362E-3</v>
      </c>
    </row>
    <row r="109" spans="2:12" x14ac:dyDescent="0.25">
      <c r="B109" s="270"/>
      <c r="C109" s="273"/>
      <c r="D109" s="19" t="s">
        <v>50</v>
      </c>
      <c r="E109" s="20">
        <v>28110</v>
      </c>
      <c r="F109" s="20">
        <v>197034</v>
      </c>
      <c r="G109" s="20">
        <v>206916</v>
      </c>
      <c r="H109" s="20">
        <v>228188</v>
      </c>
      <c r="I109" s="20">
        <v>230581</v>
      </c>
      <c r="J109" s="68">
        <f t="shared" si="18"/>
        <v>1.0486966886952942E-2</v>
      </c>
      <c r="K109" s="20">
        <f t="shared" si="19"/>
        <v>2393</v>
      </c>
      <c r="L109" s="68">
        <f t="shared" si="24"/>
        <v>3.9116524768517458E-2</v>
      </c>
    </row>
    <row r="110" spans="2:12" x14ac:dyDescent="0.25">
      <c r="B110" s="270"/>
      <c r="C110" s="273"/>
      <c r="D110" s="19" t="s">
        <v>51</v>
      </c>
      <c r="E110" s="20">
        <v>24210</v>
      </c>
      <c r="F110" s="20">
        <v>81974</v>
      </c>
      <c r="G110" s="20">
        <v>111772</v>
      </c>
      <c r="H110" s="20">
        <v>118608</v>
      </c>
      <c r="I110" s="20">
        <v>109715</v>
      </c>
      <c r="J110" s="68">
        <f t="shared" si="18"/>
        <v>-7.4978079050317059E-2</v>
      </c>
      <c r="K110" s="20">
        <f t="shared" si="19"/>
        <v>-8893</v>
      </c>
      <c r="L110" s="68">
        <f t="shared" si="24"/>
        <v>1.8612416092296819E-2</v>
      </c>
    </row>
    <row r="111" spans="2:12" x14ac:dyDescent="0.25">
      <c r="B111" s="270"/>
      <c r="C111" s="273"/>
      <c r="D111" s="19" t="s">
        <v>52</v>
      </c>
      <c r="E111" s="20">
        <v>44980</v>
      </c>
      <c r="F111" s="20">
        <v>256160</v>
      </c>
      <c r="G111" s="20">
        <v>320294</v>
      </c>
      <c r="H111" s="20">
        <v>340167</v>
      </c>
      <c r="I111" s="20">
        <v>338110</v>
      </c>
      <c r="J111" s="22">
        <f t="shared" si="18"/>
        <v>-6.0470298412250711E-3</v>
      </c>
      <c r="K111" s="20">
        <f t="shared" si="19"/>
        <v>-2057</v>
      </c>
      <c r="L111" s="22">
        <f t="shared" si="24"/>
        <v>5.7358100578466735E-2</v>
      </c>
    </row>
    <row r="112" spans="2:12" x14ac:dyDescent="0.25">
      <c r="B112" s="270"/>
      <c r="C112" s="274"/>
      <c r="D112" s="23" t="s">
        <v>53</v>
      </c>
      <c r="E112" s="69">
        <v>16828</v>
      </c>
      <c r="F112" s="69">
        <v>94385</v>
      </c>
      <c r="G112" s="69">
        <v>152463</v>
      </c>
      <c r="H112" s="69">
        <v>135521</v>
      </c>
      <c r="I112" s="69">
        <v>125527</v>
      </c>
      <c r="J112" s="46">
        <f t="shared" si="18"/>
        <v>-7.3745028445775906E-2</v>
      </c>
      <c r="K112" s="69">
        <f t="shared" si="19"/>
        <v>-9994</v>
      </c>
      <c r="L112" s="46">
        <f t="shared" si="24"/>
        <v>2.1294816158389854E-2</v>
      </c>
    </row>
    <row r="113" spans="2:12" x14ac:dyDescent="0.25">
      <c r="B113" s="270"/>
      <c r="C113" s="275" t="s">
        <v>22</v>
      </c>
      <c r="D113" s="63" t="s">
        <v>43</v>
      </c>
      <c r="E113" s="73">
        <f t="shared" ref="E113:I114" si="25">E102/E80</f>
        <v>4.9831609356974589</v>
      </c>
      <c r="F113" s="73">
        <f t="shared" si="25"/>
        <v>6.8297853550761403</v>
      </c>
      <c r="G113" s="73">
        <f t="shared" si="25"/>
        <v>7.0326808295459147</v>
      </c>
      <c r="H113" s="73">
        <f t="shared" si="25"/>
        <v>7.0001312317669138</v>
      </c>
      <c r="I113" s="73">
        <f t="shared" si="25"/>
        <v>6.8845949459192095</v>
      </c>
      <c r="J113" s="65">
        <f t="shared" si="18"/>
        <v>-1.6504874269127279E-2</v>
      </c>
      <c r="K113" s="73">
        <f t="shared" ref="K113:K114" si="26">(I113-H113)</f>
        <v>-0.11553628584770426</v>
      </c>
      <c r="L113" s="65"/>
    </row>
    <row r="114" spans="2:12" x14ac:dyDescent="0.25">
      <c r="B114" s="270"/>
      <c r="C114" s="276"/>
      <c r="D114" s="26" t="s">
        <v>44</v>
      </c>
      <c r="E114" s="37">
        <f t="shared" si="25"/>
        <v>5.8541805438906422</v>
      </c>
      <c r="F114" s="37">
        <f t="shared" si="25"/>
        <v>7.3592005059650161</v>
      </c>
      <c r="G114" s="37">
        <f t="shared" si="25"/>
        <v>7.6156918976248287</v>
      </c>
      <c r="H114" s="37">
        <f t="shared" si="25"/>
        <v>7.4612617507659271</v>
      </c>
      <c r="I114" s="37">
        <f t="shared" si="25"/>
        <v>7.4167332900139824</v>
      </c>
      <c r="J114" s="80">
        <f t="shared" si="18"/>
        <v>-5.9679531745918668E-3</v>
      </c>
      <c r="K114" s="37">
        <f t="shared" si="26"/>
        <v>-4.4528460751944721E-2</v>
      </c>
      <c r="L114" s="38"/>
    </row>
    <row r="115" spans="2:12" x14ac:dyDescent="0.25">
      <c r="B115" s="270"/>
      <c r="C115" s="276"/>
      <c r="D115" s="4" t="s">
        <v>45</v>
      </c>
      <c r="E115" s="41">
        <f>E104/E82</f>
        <v>5.8174301306432943</v>
      </c>
      <c r="F115" s="41">
        <f>F104/F82</f>
        <v>7.3585812186522324</v>
      </c>
      <c r="G115" s="41">
        <f>G104/G82</f>
        <v>7.7561282427802247</v>
      </c>
      <c r="H115" s="41">
        <f>H104/H82</f>
        <v>7.7503113237907346</v>
      </c>
      <c r="I115" s="41">
        <f>I104/I82</f>
        <v>7.5446940480925209</v>
      </c>
      <c r="J115" s="81">
        <f t="shared" si="18"/>
        <v>-2.6530195640921073E-2</v>
      </c>
      <c r="K115" s="41">
        <f>(I115-H115)</f>
        <v>-0.20561727569821375</v>
      </c>
      <c r="L115" s="75"/>
    </row>
    <row r="116" spans="2:12" x14ac:dyDescent="0.25">
      <c r="B116" s="270"/>
      <c r="C116" s="276"/>
      <c r="D116" s="4" t="s">
        <v>46</v>
      </c>
      <c r="E116" s="41">
        <f t="shared" ref="E116:I123" si="27">E105/E83</f>
        <v>5.3340494092373794</v>
      </c>
      <c r="F116" s="41">
        <f t="shared" si="27"/>
        <v>5.0708146487294465</v>
      </c>
      <c r="G116" s="41">
        <f t="shared" si="27"/>
        <v>2.9888888888888889</v>
      </c>
      <c r="H116" s="41">
        <f t="shared" si="27"/>
        <v>4.320968962906889</v>
      </c>
      <c r="I116" s="41">
        <f t="shared" si="27"/>
        <v>4.537897310513447</v>
      </c>
      <c r="J116" s="81">
        <f t="shared" si="18"/>
        <v>5.020363475617784E-2</v>
      </c>
      <c r="K116" s="41">
        <f t="shared" ref="K116:K123" si="28">(I116-H116)</f>
        <v>0.21692834760655799</v>
      </c>
      <c r="L116" s="75"/>
    </row>
    <row r="117" spans="2:12" x14ac:dyDescent="0.25">
      <c r="B117" s="270"/>
      <c r="C117" s="276"/>
      <c r="D117" s="4" t="s">
        <v>47</v>
      </c>
      <c r="E117" s="41">
        <f t="shared" si="27"/>
        <v>9.3976735732460916</v>
      </c>
      <c r="F117" s="41">
        <f t="shared" si="27"/>
        <v>6.2677770659833438</v>
      </c>
      <c r="G117" s="41">
        <f t="shared" si="27"/>
        <v>6.5175308234258038</v>
      </c>
      <c r="H117" s="41">
        <f t="shared" si="27"/>
        <v>5.8420045716557345</v>
      </c>
      <c r="I117" s="41">
        <f t="shared" si="27"/>
        <v>5.9730702529367496</v>
      </c>
      <c r="J117" s="81">
        <f t="shared" si="18"/>
        <v>2.2435052844176129E-2</v>
      </c>
      <c r="K117" s="41">
        <f t="shared" si="28"/>
        <v>0.13106568128101515</v>
      </c>
      <c r="L117" s="75"/>
    </row>
    <row r="118" spans="2:12" x14ac:dyDescent="0.25">
      <c r="B118" s="270"/>
      <c r="C118" s="276"/>
      <c r="D118" s="4" t="s">
        <v>48</v>
      </c>
      <c r="E118" s="41">
        <f t="shared" si="27"/>
        <v>5.1500092712775825</v>
      </c>
      <c r="F118" s="41">
        <f t="shared" si="27"/>
        <v>6.4994223926805601</v>
      </c>
      <c r="G118" s="41">
        <f t="shared" si="27"/>
        <v>7.390189709711068</v>
      </c>
      <c r="H118" s="41">
        <f t="shared" si="27"/>
        <v>7.3018880852683665</v>
      </c>
      <c r="I118" s="41">
        <f t="shared" si="27"/>
        <v>7.2597188560349002</v>
      </c>
      <c r="J118" s="81">
        <f t="shared" si="18"/>
        <v>-5.7751130585722565E-3</v>
      </c>
      <c r="K118" s="41">
        <f t="shared" si="28"/>
        <v>-4.2169229233466332E-2</v>
      </c>
      <c r="L118" s="75"/>
    </row>
    <row r="119" spans="2:12" x14ac:dyDescent="0.25">
      <c r="B119" s="270"/>
      <c r="C119" s="276"/>
      <c r="D119" s="4" t="s">
        <v>49</v>
      </c>
      <c r="E119" s="41">
        <f t="shared" si="27"/>
        <v>2.3152903990517584</v>
      </c>
      <c r="F119" s="41">
        <f t="shared" si="27"/>
        <v>2.9572949117341643</v>
      </c>
      <c r="G119" s="41">
        <f t="shared" si="27"/>
        <v>2.6833020637898688</v>
      </c>
      <c r="H119" s="41">
        <f t="shared" si="27"/>
        <v>2.9659680638722556</v>
      </c>
      <c r="I119" s="41">
        <f t="shared" si="27"/>
        <v>2.8791162546028408</v>
      </c>
      <c r="J119" s="81">
        <f t="shared" si="18"/>
        <v>-2.9282786395219751E-2</v>
      </c>
      <c r="K119" s="41">
        <f t="shared" si="28"/>
        <v>-8.6851809269414826E-2</v>
      </c>
      <c r="L119" s="75"/>
    </row>
    <row r="120" spans="2:12" x14ac:dyDescent="0.25">
      <c r="B120" s="270"/>
      <c r="C120" s="276"/>
      <c r="D120" s="4" t="s">
        <v>50</v>
      </c>
      <c r="E120" s="41">
        <f t="shared" si="27"/>
        <v>6.3871847307430132</v>
      </c>
      <c r="F120" s="41">
        <f t="shared" si="27"/>
        <v>7.504627689963816</v>
      </c>
      <c r="G120" s="41">
        <f t="shared" si="27"/>
        <v>5.7244508382670283</v>
      </c>
      <c r="H120" s="41">
        <f t="shared" si="27"/>
        <v>6.4840872925664925</v>
      </c>
      <c r="I120" s="41">
        <f t="shared" si="27"/>
        <v>5.7852071154376894</v>
      </c>
      <c r="J120" s="81">
        <f t="shared" si="18"/>
        <v>-0.10778389395374355</v>
      </c>
      <c r="K120" s="41">
        <f t="shared" si="28"/>
        <v>-0.69888017712880313</v>
      </c>
      <c r="L120" s="75"/>
    </row>
    <row r="121" spans="2:12" x14ac:dyDescent="0.25">
      <c r="B121" s="270"/>
      <c r="C121" s="276"/>
      <c r="D121" s="4" t="s">
        <v>51</v>
      </c>
      <c r="E121" s="41">
        <f t="shared" si="27"/>
        <v>1.8902248594628357</v>
      </c>
      <c r="F121" s="41">
        <f t="shared" si="27"/>
        <v>2.6269508091651979</v>
      </c>
      <c r="G121" s="41">
        <f t="shared" si="27"/>
        <v>2.4097102449120387</v>
      </c>
      <c r="H121" s="41">
        <f t="shared" si="27"/>
        <v>2.5511485847027444</v>
      </c>
      <c r="I121" s="41">
        <f t="shared" si="27"/>
        <v>2.2152115974802133</v>
      </c>
      <c r="J121" s="81">
        <f t="shared" si="18"/>
        <v>-0.13168068266853772</v>
      </c>
      <c r="K121" s="41">
        <f t="shared" si="28"/>
        <v>-0.33593698722253107</v>
      </c>
      <c r="L121" s="75"/>
    </row>
    <row r="122" spans="2:12" x14ac:dyDescent="0.25">
      <c r="B122" s="270"/>
      <c r="C122" s="276"/>
      <c r="D122" s="4" t="s">
        <v>52</v>
      </c>
      <c r="E122" s="41">
        <f t="shared" si="27"/>
        <v>3.9602042613136117</v>
      </c>
      <c r="F122" s="41">
        <f t="shared" si="27"/>
        <v>6.8741949334478321</v>
      </c>
      <c r="G122" s="41">
        <f t="shared" si="27"/>
        <v>7.0276900122871684</v>
      </c>
      <c r="H122" s="41">
        <f t="shared" si="27"/>
        <v>7.3042666036804018</v>
      </c>
      <c r="I122" s="41">
        <f t="shared" si="27"/>
        <v>7.3802195883264572</v>
      </c>
      <c r="J122" s="31">
        <f t="shared" si="18"/>
        <v>1.0398440906823625E-2</v>
      </c>
      <c r="K122" s="41">
        <f t="shared" si="28"/>
        <v>7.5952984646055377E-2</v>
      </c>
      <c r="L122" s="42"/>
    </row>
    <row r="123" spans="2:12" x14ac:dyDescent="0.25">
      <c r="B123" s="270"/>
      <c r="C123" s="277"/>
      <c r="D123" s="32" t="s">
        <v>53</v>
      </c>
      <c r="E123" s="77">
        <f t="shared" si="27"/>
        <v>3.4224120398617042</v>
      </c>
      <c r="F123" s="77">
        <f t="shared" si="27"/>
        <v>5.8201270271936858</v>
      </c>
      <c r="G123" s="77">
        <f t="shared" si="27"/>
        <v>7.8678398183507072</v>
      </c>
      <c r="H123" s="77">
        <f t="shared" si="27"/>
        <v>6.1508192257068943</v>
      </c>
      <c r="I123" s="77">
        <f t="shared" si="27"/>
        <v>6.1074782270228187</v>
      </c>
      <c r="J123" s="72">
        <f t="shared" si="18"/>
        <v>-7.0463782292503607E-3</v>
      </c>
      <c r="K123" s="77">
        <f t="shared" si="28"/>
        <v>-4.3340998684075593E-2</v>
      </c>
      <c r="L123" s="55"/>
    </row>
    <row r="124" spans="2:12" x14ac:dyDescent="0.25">
      <c r="B124" s="270"/>
      <c r="C124" s="278" t="s">
        <v>34</v>
      </c>
      <c r="D124" s="63" t="s">
        <v>43</v>
      </c>
      <c r="E124" s="65">
        <v>0.16271549131703736</v>
      </c>
      <c r="F124" s="65">
        <v>0.60071081530368453</v>
      </c>
      <c r="G124" s="65">
        <v>0.76713900878443608</v>
      </c>
      <c r="H124" s="65">
        <v>0.786140536375461</v>
      </c>
      <c r="I124" s="65">
        <v>0.7852934158922934</v>
      </c>
      <c r="J124" s="65">
        <f t="shared" si="18"/>
        <v>-1.0775687602541106E-3</v>
      </c>
      <c r="K124" s="73">
        <f t="shared" ref="K124:K125" si="29">(I124-H124)*100</f>
        <v>-8.4712048316759603E-2</v>
      </c>
      <c r="L124" s="65"/>
    </row>
    <row r="125" spans="2:12" x14ac:dyDescent="0.25">
      <c r="B125" s="270"/>
      <c r="C125" s="279"/>
      <c r="D125" s="15" t="s">
        <v>44</v>
      </c>
      <c r="E125" s="18">
        <v>0.1946078700374218</v>
      </c>
      <c r="F125" s="18">
        <v>0.67185428067137887</v>
      </c>
      <c r="G125" s="18">
        <v>0.80413505513713834</v>
      </c>
      <c r="H125" s="18">
        <v>0.81397578538938986</v>
      </c>
      <c r="I125" s="18">
        <v>0.81371574544196357</v>
      </c>
      <c r="J125" s="18">
        <f t="shared" si="18"/>
        <v>-3.1946889833078806E-4</v>
      </c>
      <c r="K125" s="44">
        <f t="shared" si="29"/>
        <v>-2.6003994742629377E-2</v>
      </c>
      <c r="L125" s="18"/>
    </row>
    <row r="126" spans="2:12" x14ac:dyDescent="0.25">
      <c r="B126" s="270"/>
      <c r="C126" s="279"/>
      <c r="D126" s="19" t="s">
        <v>45</v>
      </c>
      <c r="E126" s="68">
        <v>0.11239169144522164</v>
      </c>
      <c r="F126" s="68">
        <v>0.55221641121148779</v>
      </c>
      <c r="G126" s="68">
        <v>0.70323784349690821</v>
      </c>
      <c r="H126" s="68">
        <v>0.72617827130065415</v>
      </c>
      <c r="I126" s="68">
        <v>0.74682054895653494</v>
      </c>
      <c r="J126" s="68">
        <f t="shared" si="18"/>
        <v>2.8425909272813188E-2</v>
      </c>
      <c r="K126" s="45">
        <f>(I126-H126)*100</f>
        <v>2.0642277655880781</v>
      </c>
      <c r="L126" s="68"/>
    </row>
    <row r="127" spans="2:12" x14ac:dyDescent="0.25">
      <c r="B127" s="270"/>
      <c r="C127" s="279"/>
      <c r="D127" s="19" t="s">
        <v>46</v>
      </c>
      <c r="E127" s="68">
        <v>0.17462550109009073</v>
      </c>
      <c r="F127" s="68">
        <v>0.57354495118136861</v>
      </c>
      <c r="G127" s="68">
        <v>0.63490559024680349</v>
      </c>
      <c r="H127" s="68">
        <v>0.73019005847953211</v>
      </c>
      <c r="I127" s="68">
        <v>0.72119014136629411</v>
      </c>
      <c r="J127" s="68">
        <f t="shared" si="18"/>
        <v>-1.2325444599969537E-2</v>
      </c>
      <c r="K127" s="45">
        <f t="shared" ref="K127:K134" si="30">(I127-H127)*100</f>
        <v>-0.89999171132379985</v>
      </c>
      <c r="L127" s="68"/>
    </row>
    <row r="128" spans="2:12" x14ac:dyDescent="0.25">
      <c r="B128" s="270"/>
      <c r="C128" s="279"/>
      <c r="D128" s="19" t="s">
        <v>47</v>
      </c>
      <c r="E128" s="68">
        <v>0.11998533424916925</v>
      </c>
      <c r="F128" s="68">
        <v>0.47255515347862592</v>
      </c>
      <c r="G128" s="68">
        <v>0.87985867037204912</v>
      </c>
      <c r="H128" s="68">
        <v>0.85901285985678799</v>
      </c>
      <c r="I128" s="68">
        <v>0.67026628088006346</v>
      </c>
      <c r="J128" s="68">
        <f t="shared" si="18"/>
        <v>-0.21972497479047259</v>
      </c>
      <c r="K128" s="45">
        <f t="shared" si="30"/>
        <v>-18.874657897672453</v>
      </c>
      <c r="L128" s="68"/>
    </row>
    <row r="129" spans="2:12" x14ac:dyDescent="0.25">
      <c r="B129" s="270"/>
      <c r="C129" s="279"/>
      <c r="D129" s="19" t="s">
        <v>48</v>
      </c>
      <c r="E129" s="68">
        <v>0.15578777323438842</v>
      </c>
      <c r="F129" s="68">
        <v>0.52346062201281907</v>
      </c>
      <c r="G129" s="68">
        <v>0.77167120497664432</v>
      </c>
      <c r="H129" s="68">
        <v>0.80863263860785106</v>
      </c>
      <c r="I129" s="68">
        <v>0.81911227189197555</v>
      </c>
      <c r="J129" s="68">
        <f t="shared" si="18"/>
        <v>1.2959696138615362E-2</v>
      </c>
      <c r="K129" s="45">
        <f t="shared" si="30"/>
        <v>1.047963328412449</v>
      </c>
      <c r="L129" s="68"/>
    </row>
    <row r="130" spans="2:12" x14ac:dyDescent="0.25">
      <c r="B130" s="270"/>
      <c r="C130" s="279"/>
      <c r="D130" s="19" t="s">
        <v>49</v>
      </c>
      <c r="E130" s="68">
        <v>0.213595771824312</v>
      </c>
      <c r="F130" s="68">
        <v>0.61784406779661016</v>
      </c>
      <c r="G130" s="68">
        <v>0.73124217092312804</v>
      </c>
      <c r="H130" s="68">
        <v>0.73598315998018826</v>
      </c>
      <c r="I130" s="68">
        <v>0.68919837811972695</v>
      </c>
      <c r="J130" s="68">
        <f t="shared" si="18"/>
        <v>-6.3567734160820621E-2</v>
      </c>
      <c r="K130" s="45">
        <f t="shared" si="30"/>
        <v>-4.6784781860461315</v>
      </c>
      <c r="L130" s="68"/>
    </row>
    <row r="131" spans="2:12" x14ac:dyDescent="0.25">
      <c r="B131" s="270"/>
      <c r="C131" s="279"/>
      <c r="D131" s="19" t="s">
        <v>50</v>
      </c>
      <c r="E131" s="68">
        <v>0.28010841620662852</v>
      </c>
      <c r="F131" s="68">
        <v>0.80104565172317066</v>
      </c>
      <c r="G131" s="68">
        <v>0.73200810842363329</v>
      </c>
      <c r="H131" s="68">
        <v>0.79281495379056355</v>
      </c>
      <c r="I131" s="68">
        <v>0.80365053308099554</v>
      </c>
      <c r="J131" s="68">
        <f t="shared" si="18"/>
        <v>1.3667223654934224E-2</v>
      </c>
      <c r="K131" s="45">
        <f t="shared" si="30"/>
        <v>1.0835579290431996</v>
      </c>
      <c r="L131" s="68"/>
    </row>
    <row r="132" spans="2:12" x14ac:dyDescent="0.25">
      <c r="B132" s="270"/>
      <c r="C132" s="279"/>
      <c r="D132" s="19" t="s">
        <v>51</v>
      </c>
      <c r="E132" s="68">
        <v>0.24763970009103647</v>
      </c>
      <c r="F132" s="68">
        <v>0.55731641817427779</v>
      </c>
      <c r="G132" s="68">
        <v>0.66894091736091166</v>
      </c>
      <c r="H132" s="68">
        <v>0.71380511906982902</v>
      </c>
      <c r="I132" s="68">
        <v>0.69413074699008614</v>
      </c>
      <c r="J132" s="68">
        <f t="shared" si="18"/>
        <v>-2.7562665991217372E-2</v>
      </c>
      <c r="K132" s="45">
        <f t="shared" si="30"/>
        <v>-1.9674372079742874</v>
      </c>
      <c r="L132" s="68"/>
    </row>
    <row r="133" spans="2:12" x14ac:dyDescent="0.25">
      <c r="B133" s="270"/>
      <c r="C133" s="279"/>
      <c r="D133" s="19" t="s">
        <v>52</v>
      </c>
      <c r="E133" s="68">
        <v>0.22737382724037528</v>
      </c>
      <c r="F133" s="68">
        <v>0.67712023007708</v>
      </c>
      <c r="G133" s="68">
        <v>0.8462528237578768</v>
      </c>
      <c r="H133" s="68">
        <v>0.88378020265003898</v>
      </c>
      <c r="I133" s="68">
        <v>0.88204986395285434</v>
      </c>
      <c r="J133" s="68">
        <f t="shared" si="18"/>
        <v>-1.9578835235233294E-3</v>
      </c>
      <c r="K133" s="45">
        <f t="shared" si="30"/>
        <v>-0.17303386971846413</v>
      </c>
      <c r="L133" s="22"/>
    </row>
    <row r="134" spans="2:12" x14ac:dyDescent="0.25">
      <c r="B134" s="270"/>
      <c r="C134" s="280"/>
      <c r="D134" s="23" t="s">
        <v>53</v>
      </c>
      <c r="E134" s="68">
        <v>0.10682206267893077</v>
      </c>
      <c r="F134" s="68">
        <v>0.45798619029827209</v>
      </c>
      <c r="G134" s="68">
        <v>0.83872724572145296</v>
      </c>
      <c r="H134" s="68">
        <v>0.73333080810813733</v>
      </c>
      <c r="I134" s="68">
        <v>0.68344885036506287</v>
      </c>
      <c r="J134" s="68">
        <f t="shared" si="18"/>
        <v>-6.8021085697682615E-2</v>
      </c>
      <c r="K134" s="45">
        <f t="shared" si="30"/>
        <v>-4.9881957743074468</v>
      </c>
      <c r="L134" s="46"/>
    </row>
    <row r="135" spans="2:12" x14ac:dyDescent="0.25">
      <c r="B135" s="270"/>
      <c r="C135" s="281" t="s">
        <v>37</v>
      </c>
      <c r="D135" s="63" t="s">
        <v>43</v>
      </c>
      <c r="E135" s="64">
        <v>53281.5</v>
      </c>
      <c r="F135" s="64">
        <v>119984</v>
      </c>
      <c r="G135" s="64">
        <v>126549.5</v>
      </c>
      <c r="H135" s="64">
        <v>127785.5</v>
      </c>
      <c r="I135" s="64">
        <v>127200</v>
      </c>
      <c r="J135" s="65">
        <f t="shared" si="18"/>
        <v>-4.5818970070938825E-3</v>
      </c>
      <c r="K135" s="64">
        <f t="shared" ref="K135:K136" si="31">I135-H135</f>
        <v>-585.5</v>
      </c>
      <c r="L135" s="65">
        <f>I135/$I$135</f>
        <v>1</v>
      </c>
    </row>
    <row r="136" spans="2:12" x14ac:dyDescent="0.25">
      <c r="B136" s="270"/>
      <c r="C136" s="276"/>
      <c r="D136" s="26" t="s">
        <v>44</v>
      </c>
      <c r="E136" s="27">
        <v>17502</v>
      </c>
      <c r="F136" s="27">
        <v>42864.5</v>
      </c>
      <c r="G136" s="27">
        <v>46005</v>
      </c>
      <c r="H136" s="27">
        <v>46672</v>
      </c>
      <c r="I136" s="27">
        <v>45377</v>
      </c>
      <c r="J136" s="36">
        <f t="shared" si="18"/>
        <v>-2.7746828933836176E-2</v>
      </c>
      <c r="K136" s="27">
        <f t="shared" si="31"/>
        <v>-1295</v>
      </c>
      <c r="L136" s="38">
        <f t="shared" ref="L136:L145" si="32">I136/$I$135</f>
        <v>0.35673742138364778</v>
      </c>
    </row>
    <row r="137" spans="2:12" x14ac:dyDescent="0.25">
      <c r="B137" s="270"/>
      <c r="C137" s="276"/>
      <c r="D137" s="4" t="s">
        <v>45</v>
      </c>
      <c r="E137" s="29">
        <v>15829</v>
      </c>
      <c r="F137" s="29">
        <v>36341.5</v>
      </c>
      <c r="G137" s="29">
        <v>38144</v>
      </c>
      <c r="H137" s="29">
        <v>38136</v>
      </c>
      <c r="I137" s="29">
        <v>38307</v>
      </c>
      <c r="J137" s="74">
        <f>I137/H137-1</f>
        <v>4.4839521711768082E-3</v>
      </c>
      <c r="K137" s="29">
        <f>I137-H137</f>
        <v>171</v>
      </c>
      <c r="L137" s="75">
        <f t="shared" si="32"/>
        <v>0.30115566037735847</v>
      </c>
    </row>
    <row r="138" spans="2:12" x14ac:dyDescent="0.25">
      <c r="B138" s="270"/>
      <c r="C138" s="276"/>
      <c r="D138" s="4" t="s">
        <v>46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7.2012578616352197E-3</v>
      </c>
    </row>
    <row r="139" spans="2:12" x14ac:dyDescent="0.25">
      <c r="B139" s="270"/>
      <c r="C139" s="276"/>
      <c r="D139" s="4" t="s">
        <v>47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3.6289308176100626E-2</v>
      </c>
    </row>
    <row r="140" spans="2:12" x14ac:dyDescent="0.25">
      <c r="B140" s="270"/>
      <c r="C140" s="276"/>
      <c r="D140" s="4" t="s">
        <v>48</v>
      </c>
      <c r="E140" s="29">
        <v>6018</v>
      </c>
      <c r="F140" s="29">
        <v>18222</v>
      </c>
      <c r="G140" s="29">
        <v>19144.5</v>
      </c>
      <c r="H140" s="29">
        <v>19768</v>
      </c>
      <c r="I140" s="29">
        <v>20159</v>
      </c>
      <c r="J140" s="74">
        <f t="shared" si="33"/>
        <v>1.9779441521651231E-2</v>
      </c>
      <c r="K140" s="29">
        <f t="shared" si="34"/>
        <v>391</v>
      </c>
      <c r="L140" s="75">
        <f t="shared" si="32"/>
        <v>0.15848270440251572</v>
      </c>
    </row>
    <row r="141" spans="2:12" x14ac:dyDescent="0.25">
      <c r="B141" s="270"/>
      <c r="C141" s="276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5.290880503144654E-3</v>
      </c>
    </row>
    <row r="142" spans="2:12" x14ac:dyDescent="0.25">
      <c r="B142" s="270"/>
      <c r="C142" s="276"/>
      <c r="D142" s="4" t="s">
        <v>50</v>
      </c>
      <c r="E142" s="29">
        <v>1682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3.8231132075471699E-2</v>
      </c>
    </row>
    <row r="143" spans="2:12" x14ac:dyDescent="0.25">
      <c r="B143" s="270"/>
      <c r="C143" s="276"/>
      <c r="D143" s="4" t="s">
        <v>51</v>
      </c>
      <c r="E143" s="29">
        <v>1657</v>
      </c>
      <c r="F143" s="29">
        <v>2493</v>
      </c>
      <c r="G143" s="29">
        <v>2832</v>
      </c>
      <c r="H143" s="29">
        <v>2769.5</v>
      </c>
      <c r="I143" s="29">
        <v>2679</v>
      </c>
      <c r="J143" s="74">
        <f t="shared" si="33"/>
        <v>-3.2677378588192862E-2</v>
      </c>
      <c r="K143" s="29">
        <f t="shared" si="34"/>
        <v>-90.5</v>
      </c>
      <c r="L143" s="75">
        <f t="shared" si="32"/>
        <v>2.1061320754716981E-2</v>
      </c>
    </row>
    <row r="144" spans="2:12" x14ac:dyDescent="0.25">
      <c r="B144" s="270"/>
      <c r="C144" s="276"/>
      <c r="D144" s="4" t="s">
        <v>52</v>
      </c>
      <c r="E144" s="29">
        <v>3327.5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5.1077044025157232E-2</v>
      </c>
    </row>
    <row r="145" spans="2:12" x14ac:dyDescent="0.25">
      <c r="B145" s="271"/>
      <c r="C145" s="277"/>
      <c r="D145" s="32" t="s">
        <v>53</v>
      </c>
      <c r="E145" s="71">
        <v>2667</v>
      </c>
      <c r="F145" s="71">
        <v>3493</v>
      </c>
      <c r="G145" s="71">
        <v>3081</v>
      </c>
      <c r="H145" s="71">
        <v>3081</v>
      </c>
      <c r="I145" s="71">
        <v>3113</v>
      </c>
      <c r="J145" s="61">
        <f t="shared" si="33"/>
        <v>1.0386238234339595E-2</v>
      </c>
      <c r="K145" s="71">
        <f t="shared" si="34"/>
        <v>32</v>
      </c>
      <c r="L145" s="55">
        <f t="shared" si="32"/>
        <v>2.4473270440251573E-2</v>
      </c>
    </row>
    <row r="146" spans="2:12" ht="6" customHeight="1" x14ac:dyDescent="0.25">
      <c r="B146" s="284"/>
      <c r="C146" s="284"/>
      <c r="D146" s="284"/>
      <c r="E146" s="284"/>
      <c r="F146" s="284"/>
      <c r="G146" s="284"/>
      <c r="H146" s="284"/>
      <c r="I146" s="284"/>
      <c r="J146" s="284"/>
      <c r="K146" s="284"/>
      <c r="L146" s="47"/>
    </row>
    <row r="147" spans="2:12" x14ac:dyDescent="0.25">
      <c r="B147" s="286" t="s">
        <v>55</v>
      </c>
      <c r="C147" s="286"/>
      <c r="D147" s="286"/>
      <c r="E147" s="286"/>
      <c r="F147" s="286"/>
      <c r="G147" s="286"/>
      <c r="H147" s="286"/>
      <c r="I147" s="286"/>
      <c r="J147" s="286"/>
      <c r="K147" s="286"/>
    </row>
    <row r="148" spans="2:12" x14ac:dyDescent="0.25">
      <c r="B148" s="60"/>
    </row>
    <row r="150" spans="2:12" ht="21.75" thickBot="1" x14ac:dyDescent="0.3">
      <c r="B150" s="268" t="s">
        <v>56</v>
      </c>
      <c r="C150" s="268"/>
      <c r="D150" s="268"/>
      <c r="E150" s="268"/>
      <c r="F150" s="268"/>
      <c r="G150" s="268"/>
      <c r="H150" s="268"/>
      <c r="I150" s="268"/>
      <c r="J150" s="268"/>
      <c r="K150" s="268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69" t="s">
        <v>42</v>
      </c>
      <c r="C153" s="272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0"/>
      <c r="C154" s="273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0"/>
      <c r="C155" s="273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0"/>
      <c r="C156" s="273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0"/>
      <c r="C157" s="273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0"/>
      <c r="C158" s="273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0"/>
      <c r="C159" s="273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0"/>
      <c r="C160" s="273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0"/>
      <c r="C161" s="273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0"/>
      <c r="C162" s="273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0"/>
      <c r="C163" s="274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0"/>
      <c r="C164" s="275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0"/>
      <c r="C165" s="276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0"/>
      <c r="C166" s="276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0"/>
      <c r="C167" s="276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0"/>
      <c r="C168" s="276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0"/>
      <c r="C169" s="276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0"/>
      <c r="C170" s="276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0"/>
      <c r="C171" s="276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0"/>
      <c r="C172" s="276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0"/>
      <c r="C173" s="276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0"/>
      <c r="C174" s="277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0"/>
      <c r="C175" s="272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0"/>
      <c r="C176" s="273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0"/>
      <c r="C177" s="273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0"/>
      <c r="C178" s="273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0"/>
      <c r="C179" s="273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0"/>
      <c r="C180" s="273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0"/>
      <c r="C181" s="273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0"/>
      <c r="C182" s="273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0"/>
      <c r="C183" s="273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0"/>
      <c r="C184" s="273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0"/>
      <c r="C185" s="274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0"/>
      <c r="C186" s="275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0"/>
      <c r="C187" s="276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0"/>
      <c r="C188" s="276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0"/>
      <c r="C189" s="276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0"/>
      <c r="C190" s="276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0"/>
      <c r="C191" s="276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0"/>
      <c r="C192" s="276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0"/>
      <c r="C193" s="276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0"/>
      <c r="C194" s="276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0"/>
      <c r="C195" s="276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0"/>
      <c r="C196" s="277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0"/>
      <c r="C197" s="278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0"/>
      <c r="C198" s="279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0"/>
      <c r="C199" s="279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0"/>
      <c r="C200" s="279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0"/>
      <c r="C201" s="279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0"/>
      <c r="C202" s="279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0"/>
      <c r="C203" s="279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0"/>
      <c r="C204" s="279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0"/>
      <c r="C205" s="279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0"/>
      <c r="C206" s="279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0"/>
      <c r="C207" s="280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0"/>
      <c r="C208" s="281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0"/>
      <c r="C209" s="276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0"/>
      <c r="C210" s="276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0"/>
      <c r="C211" s="276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0"/>
      <c r="C212" s="276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0"/>
      <c r="C213" s="276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0"/>
      <c r="C214" s="276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0"/>
      <c r="C215" s="276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0"/>
      <c r="C216" s="276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0"/>
      <c r="C217" s="276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1"/>
      <c r="C218" s="277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84"/>
      <c r="C219" s="284"/>
      <c r="D219" s="284"/>
      <c r="E219" s="284"/>
      <c r="F219" s="284"/>
      <c r="G219" s="284"/>
      <c r="H219" s="284"/>
      <c r="I219" s="284"/>
      <c r="J219" s="284"/>
      <c r="K219" s="284"/>
      <c r="L219" s="47"/>
    </row>
    <row r="220" spans="2:12" x14ac:dyDescent="0.25">
      <c r="B220" s="286" t="s">
        <v>55</v>
      </c>
      <c r="C220" s="286"/>
      <c r="D220" s="286"/>
      <c r="E220" s="286"/>
      <c r="F220" s="286"/>
      <c r="G220" s="286"/>
      <c r="H220" s="286"/>
      <c r="I220" s="286"/>
      <c r="J220" s="286"/>
      <c r="K220" s="28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60586-8FCD-4C2A-996D-74C0E3285C40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228</v>
      </c>
      <c r="E1" t="s">
        <v>228</v>
      </c>
      <c r="G1" t="s">
        <v>228</v>
      </c>
    </row>
    <row r="4" spans="1:15" ht="48.75" customHeight="1" thickBot="1" x14ac:dyDescent="0.3">
      <c r="B4" s="268" t="s">
        <v>283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CONCATENATE("dif ",RIGHT(M7,2),"/",RIGHT(K7,2))</f>
        <v>dif 25/24</v>
      </c>
    </row>
    <row r="9" spans="1:15" x14ac:dyDescent="0.25">
      <c r="A9" s="1" t="s">
        <v>70</v>
      </c>
      <c r="B9" s="116" t="s">
        <v>71</v>
      </c>
      <c r="C9" s="186">
        <v>6.4893508611026194</v>
      </c>
      <c r="D9" s="187">
        <v>-0.12135175327646586</v>
      </c>
      <c r="E9" s="186">
        <v>10.78780284043442</v>
      </c>
      <c r="F9" s="187">
        <f t="shared" ref="F9:J21" si="0">IFERROR(E9-C9,"-")</f>
        <v>4.2984519793318006</v>
      </c>
      <c r="G9" s="186">
        <v>7.1439975747776883</v>
      </c>
      <c r="H9" s="187">
        <f t="shared" si="0"/>
        <v>-3.6438052656567317</v>
      </c>
      <c r="I9" s="186">
        <v>6.6944336100741069</v>
      </c>
      <c r="J9" s="187">
        <f t="shared" si="0"/>
        <v>-0.4495639647035814</v>
      </c>
      <c r="K9" s="186">
        <v>5.6493276939587149</v>
      </c>
      <c r="L9" s="187">
        <f t="shared" ref="L9:L21" si="1">IFERROR(K9-I9,"-")</f>
        <v>-1.0451059161153919</v>
      </c>
      <c r="M9" s="186">
        <v>6.1282796862320801</v>
      </c>
      <c r="N9" s="187">
        <f t="shared" ref="N9:N10" si="2">IFERROR(M9-K9,"-")</f>
        <v>0.47895199227336516</v>
      </c>
    </row>
    <row r="10" spans="1:15" x14ac:dyDescent="0.25">
      <c r="A10" s="1" t="s">
        <v>72</v>
      </c>
      <c r="B10" s="116" t="s">
        <v>73</v>
      </c>
      <c r="C10" s="186">
        <v>5.4963622357271245</v>
      </c>
      <c r="D10" s="187">
        <v>-0.80516232666700294</v>
      </c>
      <c r="E10" s="186">
        <v>8.326898326898327</v>
      </c>
      <c r="F10" s="187">
        <f t="shared" si="0"/>
        <v>2.8305360911712025</v>
      </c>
      <c r="G10" s="186">
        <v>5.433778974704242</v>
      </c>
      <c r="H10" s="187">
        <f t="shared" si="0"/>
        <v>-2.893119352194085</v>
      </c>
      <c r="I10" s="186">
        <v>6.3448800913589647</v>
      </c>
      <c r="J10" s="187">
        <f t="shared" si="0"/>
        <v>0.91110111665472271</v>
      </c>
      <c r="K10" s="186">
        <v>5.967058630720695</v>
      </c>
      <c r="L10" s="187">
        <f t="shared" si="1"/>
        <v>-0.37782146063826971</v>
      </c>
      <c r="M10" s="186">
        <v>5.8275534140620051</v>
      </c>
      <c r="N10" s="187">
        <f t="shared" si="2"/>
        <v>-0.13950521665868987</v>
      </c>
    </row>
    <row r="11" spans="1:15" x14ac:dyDescent="0.25">
      <c r="A11" s="1" t="s">
        <v>74</v>
      </c>
      <c r="B11" s="116" t="s">
        <v>75</v>
      </c>
      <c r="C11" s="186">
        <v>7.823050058207218</v>
      </c>
      <c r="D11" s="187">
        <v>1.7752964554945869</v>
      </c>
      <c r="E11" s="186">
        <v>6.4167224080267555</v>
      </c>
      <c r="F11" s="187">
        <f t="shared" si="0"/>
        <v>-1.4063276501804625</v>
      </c>
      <c r="G11" s="186">
        <v>6.3085224128389594</v>
      </c>
      <c r="H11" s="187">
        <f t="shared" si="0"/>
        <v>-0.10819999518779611</v>
      </c>
      <c r="I11" s="186">
        <v>6.6754663196380992</v>
      </c>
      <c r="J11" s="187">
        <f t="shared" si="0"/>
        <v>0.3669439067991398</v>
      </c>
      <c r="K11" s="186">
        <v>6.3053628992869006</v>
      </c>
      <c r="L11" s="187">
        <f t="shared" si="1"/>
        <v>-0.37010342035119859</v>
      </c>
      <c r="M11" s="186"/>
      <c r="N11" s="187"/>
    </row>
    <row r="12" spans="1:15" x14ac:dyDescent="0.25">
      <c r="A12" s="1" t="s">
        <v>76</v>
      </c>
      <c r="B12" s="116" t="s">
        <v>77</v>
      </c>
      <c r="C12" s="186" t="s">
        <v>228</v>
      </c>
      <c r="D12" s="187" t="s">
        <v>228</v>
      </c>
      <c r="E12" s="186">
        <v>7.1521080187379447</v>
      </c>
      <c r="F12" s="187" t="str">
        <f t="shared" si="0"/>
        <v>-</v>
      </c>
      <c r="G12" s="186">
        <v>5.8118570448830296</v>
      </c>
      <c r="H12" s="187">
        <f t="shared" si="0"/>
        <v>-1.3402509738549151</v>
      </c>
      <c r="I12" s="186">
        <v>6.111035131207796</v>
      </c>
      <c r="J12" s="187">
        <f t="shared" si="0"/>
        <v>0.29917808632476639</v>
      </c>
      <c r="K12" s="186">
        <v>6.8823199146594805</v>
      </c>
      <c r="L12" s="187">
        <f t="shared" si="1"/>
        <v>0.7712847834516845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228</v>
      </c>
      <c r="D13" s="187" t="s">
        <v>228</v>
      </c>
      <c r="E13" s="186">
        <v>8.0949849780448346</v>
      </c>
      <c r="F13" s="187" t="str">
        <f t="shared" si="0"/>
        <v>-</v>
      </c>
      <c r="G13" s="186">
        <v>5.3957282471626735</v>
      </c>
      <c r="H13" s="187">
        <f t="shared" si="0"/>
        <v>-2.6992567308821611</v>
      </c>
      <c r="I13" s="186">
        <v>5.4464900662251656</v>
      </c>
      <c r="J13" s="187">
        <f t="shared" si="0"/>
        <v>5.0761819062492108E-2</v>
      </c>
      <c r="K13" s="186">
        <v>5.6039879642520321</v>
      </c>
      <c r="L13" s="187">
        <f t="shared" si="1"/>
        <v>0.15749789802686642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228</v>
      </c>
      <c r="D14" s="187" t="s">
        <v>228</v>
      </c>
      <c r="E14" s="186">
        <v>4.2604482132041186</v>
      </c>
      <c r="F14" s="187" t="str">
        <f t="shared" si="0"/>
        <v>-</v>
      </c>
      <c r="G14" s="186">
        <v>4.8837811900191941</v>
      </c>
      <c r="H14" s="187">
        <f t="shared" si="0"/>
        <v>0.62333297681507549</v>
      </c>
      <c r="I14" s="186">
        <v>4.1083433775277891</v>
      </c>
      <c r="J14" s="187">
        <f t="shared" si="0"/>
        <v>-0.77543781249140498</v>
      </c>
      <c r="K14" s="186">
        <v>4.8911242603550296</v>
      </c>
      <c r="L14" s="187">
        <f t="shared" si="1"/>
        <v>0.78278088282724045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228</v>
      </c>
      <c r="D15" s="187" t="s">
        <v>228</v>
      </c>
      <c r="E15" s="186">
        <v>2.7734342160571668</v>
      </c>
      <c r="F15" s="187" t="str">
        <f t="shared" si="0"/>
        <v>-</v>
      </c>
      <c r="G15" s="186">
        <v>5.606170672978819</v>
      </c>
      <c r="H15" s="187">
        <f t="shared" si="0"/>
        <v>2.8327364569216522</v>
      </c>
      <c r="I15" s="186">
        <v>5.7056444673894342</v>
      </c>
      <c r="J15" s="187">
        <f t="shared" si="0"/>
        <v>9.9473794410615213E-2</v>
      </c>
      <c r="K15" s="186">
        <v>5.9049370994540711</v>
      </c>
      <c r="L15" s="187">
        <f t="shared" si="1"/>
        <v>0.19929263206463688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3.9101733232856066</v>
      </c>
      <c r="D16" s="187">
        <v>-2.6130182835614395</v>
      </c>
      <c r="E16" s="186">
        <v>5.0702761402420107</v>
      </c>
      <c r="F16" s="187">
        <f t="shared" si="0"/>
        <v>1.160102816956404</v>
      </c>
      <c r="G16" s="186">
        <v>8.4148579849946401</v>
      </c>
      <c r="H16" s="187">
        <f t="shared" si="0"/>
        <v>3.3445818447526294</v>
      </c>
      <c r="I16" s="186">
        <v>6.3387567424175435</v>
      </c>
      <c r="J16" s="187">
        <f t="shared" si="0"/>
        <v>-2.0761012425770966</v>
      </c>
      <c r="K16" s="186">
        <v>6.7142914171656685</v>
      </c>
      <c r="L16" s="187">
        <f t="shared" si="1"/>
        <v>0.37553467474812496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3.3972097498396407</v>
      </c>
      <c r="D17" s="187">
        <v>-2.2513461312821677</v>
      </c>
      <c r="E17" s="186">
        <v>5.638995215311005</v>
      </c>
      <c r="F17" s="187">
        <f t="shared" si="0"/>
        <v>2.2417854654713643</v>
      </c>
      <c r="G17" s="186">
        <v>6.9209328254204214</v>
      </c>
      <c r="H17" s="187">
        <f t="shared" si="0"/>
        <v>1.2819376101094164</v>
      </c>
      <c r="I17" s="186">
        <v>4.0842182350787262</v>
      </c>
      <c r="J17" s="187">
        <f t="shared" si="0"/>
        <v>-2.8367145903416953</v>
      </c>
      <c r="K17" s="186">
        <v>4.7806432748538015</v>
      </c>
      <c r="L17" s="187">
        <f t="shared" si="1"/>
        <v>0.69642503977507531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3.4566877591097533</v>
      </c>
      <c r="D18" s="187">
        <v>-2.1620331799862145</v>
      </c>
      <c r="E18" s="186">
        <v>5.4538399590013906</v>
      </c>
      <c r="F18" s="187">
        <f t="shared" si="0"/>
        <v>1.9971521998916373</v>
      </c>
      <c r="G18" s="186">
        <v>6.51228260133992</v>
      </c>
      <c r="H18" s="187">
        <f t="shared" si="0"/>
        <v>1.0584426423385294</v>
      </c>
      <c r="I18" s="186">
        <v>5.9405797936718345</v>
      </c>
      <c r="J18" s="187">
        <f t="shared" si="0"/>
        <v>-0.57170280766808546</v>
      </c>
      <c r="K18" s="186">
        <v>5.9375076235007116</v>
      </c>
      <c r="L18" s="187">
        <f t="shared" si="1"/>
        <v>-3.0721701711229343E-3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4.9024390243902438</v>
      </c>
      <c r="D19" s="187">
        <v>-1.7745880026367828</v>
      </c>
      <c r="E19" s="186">
        <v>6.2151449722393588</v>
      </c>
      <c r="F19" s="187">
        <f t="shared" si="0"/>
        <v>1.312705947849115</v>
      </c>
      <c r="G19" s="186">
        <v>6.6308302557789629</v>
      </c>
      <c r="H19" s="187">
        <f t="shared" si="0"/>
        <v>0.4156852835396041</v>
      </c>
      <c r="I19" s="186">
        <v>5.6851358980562949</v>
      </c>
      <c r="J19" s="187">
        <f t="shared" si="0"/>
        <v>-0.94569435772266797</v>
      </c>
      <c r="K19" s="186">
        <v>5.6613178343546657</v>
      </c>
      <c r="L19" s="187">
        <f t="shared" si="1"/>
        <v>-2.38180637016292E-2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7.5859700760363014</v>
      </c>
      <c r="D20" s="187">
        <v>1.4749520228071926</v>
      </c>
      <c r="E20" s="186">
        <v>6.0851153481512696</v>
      </c>
      <c r="F20" s="187">
        <f t="shared" si="0"/>
        <v>-1.5008547278850317</v>
      </c>
      <c r="G20" s="186">
        <v>6.5736137667304018</v>
      </c>
      <c r="H20" s="187">
        <f t="shared" si="0"/>
        <v>0.48849841857913212</v>
      </c>
      <c r="I20" s="186">
        <v>5.73503041946846</v>
      </c>
      <c r="J20" s="187">
        <f t="shared" si="0"/>
        <v>-0.83858334726194173</v>
      </c>
      <c r="K20" s="186">
        <v>5.5345104333868376</v>
      </c>
      <c r="L20" s="187">
        <f t="shared" si="1"/>
        <v>-0.20051998608162247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5.3491945835517871</v>
      </c>
      <c r="D21" s="189">
        <v>-0.736653468604624</v>
      </c>
      <c r="E21" s="188">
        <v>5.9650944469731453</v>
      </c>
      <c r="F21" s="189">
        <f t="shared" si="0"/>
        <v>0.61589986342135816</v>
      </c>
      <c r="G21" s="188">
        <v>6.2993357337968714</v>
      </c>
      <c r="H21" s="189">
        <f t="shared" si="0"/>
        <v>0.33424128682372611</v>
      </c>
      <c r="I21" s="188">
        <v>5.7549280737556785</v>
      </c>
      <c r="J21" s="189">
        <f t="shared" si="0"/>
        <v>-0.5444076600411929</v>
      </c>
      <c r="K21" s="188">
        <v>5.8718126768338967</v>
      </c>
      <c r="L21" s="189">
        <f t="shared" si="1"/>
        <v>0.11688460307821824</v>
      </c>
      <c r="M21" s="188">
        <v>5.9730702529367496</v>
      </c>
      <c r="N21" s="189">
        <v>0.13106568128101515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59.25" customHeight="1" thickBot="1" x14ac:dyDescent="0.3">
      <c r="B26" s="268" t="s">
        <v>284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CONCATENATE("dif ",RIGHT(M29,2),"/",RIGHT(K29,2))</f>
        <v>dif 25/24</v>
      </c>
    </row>
    <row r="31" spans="1:15" x14ac:dyDescent="0.25">
      <c r="B31" s="116" t="s">
        <v>71</v>
      </c>
      <c r="C31" s="186">
        <v>4.6670880741677205</v>
      </c>
      <c r="D31" s="187">
        <v>0.21040791222440092</v>
      </c>
      <c r="E31" s="186">
        <v>5.6070175438596488</v>
      </c>
      <c r="F31" s="187">
        <f t="shared" ref="F31:J43" si="3">IFERROR(E31-C31,"-")</f>
        <v>0.93992946969192825</v>
      </c>
      <c r="G31" s="186">
        <v>5.190523690773067</v>
      </c>
      <c r="H31" s="187">
        <f t="shared" si="3"/>
        <v>-0.41649385308658182</v>
      </c>
      <c r="I31" s="186">
        <v>4.5303193397918911</v>
      </c>
      <c r="J31" s="187">
        <f t="shared" si="3"/>
        <v>-0.66020435098117591</v>
      </c>
      <c r="K31" s="186">
        <v>4.3015362629510543</v>
      </c>
      <c r="L31" s="187">
        <f t="shared" ref="L31:N43" si="4">IFERROR(K31-I31,"-")</f>
        <v>-0.22878307684083676</v>
      </c>
      <c r="M31" s="186">
        <v>4.4570624120131397</v>
      </c>
      <c r="N31" s="187">
        <f t="shared" si="4"/>
        <v>0.15552614906208539</v>
      </c>
    </row>
    <row r="32" spans="1:15" x14ac:dyDescent="0.25">
      <c r="B32" s="116" t="s">
        <v>73</v>
      </c>
      <c r="C32" s="186">
        <v>3.0909090909090908</v>
      </c>
      <c r="D32" s="187">
        <v>-0.33984208279982919</v>
      </c>
      <c r="E32" s="186">
        <v>2.6389937106918238</v>
      </c>
      <c r="F32" s="187">
        <f t="shared" si="3"/>
        <v>-0.45191538021726707</v>
      </c>
      <c r="G32" s="186">
        <v>3.356354720065386</v>
      </c>
      <c r="H32" s="187">
        <f t="shared" si="3"/>
        <v>0.71736100937356229</v>
      </c>
      <c r="I32" s="186">
        <v>3.19493006993007</v>
      </c>
      <c r="J32" s="187">
        <f t="shared" si="3"/>
        <v>-0.16142465013531604</v>
      </c>
      <c r="K32" s="186">
        <v>3.8014281790716837</v>
      </c>
      <c r="L32" s="187">
        <f t="shared" si="4"/>
        <v>0.60649810914161373</v>
      </c>
      <c r="M32" s="186">
        <v>4.082027168234065</v>
      </c>
      <c r="N32" s="187">
        <f t="shared" si="4"/>
        <v>0.28059898916238124</v>
      </c>
    </row>
    <row r="33" spans="2:15" x14ac:dyDescent="0.25">
      <c r="B33" s="116" t="s">
        <v>75</v>
      </c>
      <c r="C33" s="186">
        <v>4.125</v>
      </c>
      <c r="D33" s="187">
        <v>0.6723993288590604</v>
      </c>
      <c r="E33" s="186">
        <v>2.7068155111633372</v>
      </c>
      <c r="F33" s="187">
        <f t="shared" si="3"/>
        <v>-1.4181844888366628</v>
      </c>
      <c r="G33" s="186">
        <v>3.3214643931795385</v>
      </c>
      <c r="H33" s="187">
        <f t="shared" si="3"/>
        <v>0.61464888201620127</v>
      </c>
      <c r="I33" s="186">
        <v>3.9745222929936306</v>
      </c>
      <c r="J33" s="187">
        <f t="shared" si="3"/>
        <v>0.65305789981409212</v>
      </c>
      <c r="K33" s="186">
        <v>4.0634615384615387</v>
      </c>
      <c r="L33" s="187">
        <f t="shared" si="4"/>
        <v>8.8939245467908101E-2</v>
      </c>
      <c r="M33" s="186"/>
      <c r="N33" s="187"/>
    </row>
    <row r="34" spans="2:15" x14ac:dyDescent="0.25">
      <c r="B34" s="116" t="s">
        <v>77</v>
      </c>
      <c r="C34" s="186" t="s">
        <v>228</v>
      </c>
      <c r="D34" s="187" t="s">
        <v>228</v>
      </c>
      <c r="E34" s="186">
        <v>3.1786809815950918</v>
      </c>
      <c r="F34" s="187" t="str">
        <f>IFERROR(E34-C34,"-")</f>
        <v>-</v>
      </c>
      <c r="G34" s="186">
        <v>3.5522642151855637</v>
      </c>
      <c r="H34" s="187">
        <f>IFERROR(G34-E34,"-")</f>
        <v>0.37358323359047185</v>
      </c>
      <c r="I34" s="186">
        <v>3.982905982905983</v>
      </c>
      <c r="J34" s="187">
        <f>IFERROR(I34-G34,"-")</f>
        <v>0.43064176772041929</v>
      </c>
      <c r="K34" s="186">
        <v>6.1038406827880509</v>
      </c>
      <c r="L34" s="187">
        <f>IFERROR(K34-I34,"-")</f>
        <v>2.120934699882068</v>
      </c>
      <c r="M34" s="186"/>
      <c r="N34" s="187"/>
    </row>
    <row r="35" spans="2:15" x14ac:dyDescent="0.25">
      <c r="B35" s="116" t="s">
        <v>79</v>
      </c>
      <c r="C35" s="186" t="s">
        <v>228</v>
      </c>
      <c r="D35" s="187" t="s">
        <v>228</v>
      </c>
      <c r="E35" s="186">
        <v>3.0007710100231302</v>
      </c>
      <c r="F35" s="187" t="str">
        <f t="shared" si="3"/>
        <v>-</v>
      </c>
      <c r="G35" s="186">
        <v>3.2111142139067299</v>
      </c>
      <c r="H35" s="187">
        <f t="shared" si="3"/>
        <v>0.21034320388359973</v>
      </c>
      <c r="I35" s="186">
        <v>3.585343228200371</v>
      </c>
      <c r="J35" s="187">
        <f t="shared" si="3"/>
        <v>0.37422901429364108</v>
      </c>
      <c r="K35" s="186">
        <v>4.1656030965582174</v>
      </c>
      <c r="L35" s="187">
        <f t="shared" si="4"/>
        <v>0.58025986835784638</v>
      </c>
      <c r="M35" s="186"/>
      <c r="N35" s="187"/>
    </row>
    <row r="36" spans="2:15" x14ac:dyDescent="0.25">
      <c r="B36" s="116" t="s">
        <v>81</v>
      </c>
      <c r="C36" s="186" t="s">
        <v>228</v>
      </c>
      <c r="D36" s="187" t="s">
        <v>228</v>
      </c>
      <c r="E36" s="186">
        <v>1.8985074626865672</v>
      </c>
      <c r="F36" s="187" t="str">
        <f t="shared" si="3"/>
        <v>-</v>
      </c>
      <c r="G36" s="186">
        <v>2.7494692144373674</v>
      </c>
      <c r="H36" s="187">
        <f t="shared" si="3"/>
        <v>0.85096175175080013</v>
      </c>
      <c r="I36" s="186">
        <v>2.8345461052129308</v>
      </c>
      <c r="J36" s="187">
        <f t="shared" si="3"/>
        <v>8.5076890775563463E-2</v>
      </c>
      <c r="K36" s="186">
        <v>4.0688060538116595</v>
      </c>
      <c r="L36" s="187">
        <f t="shared" si="4"/>
        <v>1.2342599485987287</v>
      </c>
      <c r="M36" s="186"/>
      <c r="N36" s="187"/>
    </row>
    <row r="37" spans="2:15" x14ac:dyDescent="0.25">
      <c r="B37" s="116" t="s">
        <v>83</v>
      </c>
      <c r="C37" s="186" t="s">
        <v>228</v>
      </c>
      <c r="D37" s="187" t="s">
        <v>228</v>
      </c>
      <c r="E37" s="186">
        <v>2.3212735166425471</v>
      </c>
      <c r="F37" s="187" t="str">
        <f t="shared" si="3"/>
        <v>-</v>
      </c>
      <c r="G37" s="186">
        <v>3.3948813244361853</v>
      </c>
      <c r="H37" s="187">
        <f t="shared" si="3"/>
        <v>1.0736078077936382</v>
      </c>
      <c r="I37" s="186">
        <v>3.7118304688803603</v>
      </c>
      <c r="J37" s="187">
        <f t="shared" si="3"/>
        <v>0.31694914444417499</v>
      </c>
      <c r="K37" s="186">
        <v>4.9375448671931084</v>
      </c>
      <c r="L37" s="187">
        <f t="shared" si="4"/>
        <v>1.2257143983127481</v>
      </c>
      <c r="M37" s="186"/>
      <c r="N37" s="187"/>
    </row>
    <row r="38" spans="2:15" x14ac:dyDescent="0.25">
      <c r="B38" s="116" t="s">
        <v>85</v>
      </c>
      <c r="C38" s="186">
        <v>3.3576394777005256</v>
      </c>
      <c r="D38" s="187">
        <v>-1.0868577511197439</v>
      </c>
      <c r="E38" s="186">
        <v>3.4103554868624419</v>
      </c>
      <c r="F38" s="187">
        <f t="shared" si="3"/>
        <v>5.2716009161916322E-2</v>
      </c>
      <c r="G38" s="186">
        <v>5.1111111111111107</v>
      </c>
      <c r="H38" s="187">
        <f t="shared" si="3"/>
        <v>1.7007556242486688</v>
      </c>
      <c r="I38" s="186">
        <v>5.7862292718096615</v>
      </c>
      <c r="J38" s="187">
        <f t="shared" si="3"/>
        <v>0.6751181606985508</v>
      </c>
      <c r="K38" s="186">
        <v>4.0212790039615163</v>
      </c>
      <c r="L38" s="187">
        <f t="shared" si="4"/>
        <v>-1.7649502678481452</v>
      </c>
      <c r="M38" s="186"/>
      <c r="N38" s="187"/>
    </row>
    <row r="39" spans="2:15" x14ac:dyDescent="0.25">
      <c r="B39" s="116" t="s">
        <v>87</v>
      </c>
      <c r="C39" s="186">
        <v>2.9156934306569342</v>
      </c>
      <c r="D39" s="187">
        <v>-0.68167016019906468</v>
      </c>
      <c r="E39" s="186">
        <v>3.8592896174863389</v>
      </c>
      <c r="F39" s="187">
        <f t="shared" si="3"/>
        <v>0.94359618682940472</v>
      </c>
      <c r="G39" s="186">
        <v>5.4221146085552867</v>
      </c>
      <c r="H39" s="187">
        <f t="shared" si="3"/>
        <v>1.5628249910689478</v>
      </c>
      <c r="I39" s="186">
        <v>3.1962110960757779</v>
      </c>
      <c r="J39" s="187">
        <f t="shared" si="3"/>
        <v>-2.2259035124795088</v>
      </c>
      <c r="K39" s="186">
        <v>3.7254203476774008</v>
      </c>
      <c r="L39" s="187">
        <f t="shared" si="4"/>
        <v>0.52920925160162291</v>
      </c>
      <c r="M39" s="186"/>
      <c r="N39" s="187"/>
    </row>
    <row r="40" spans="2:15" x14ac:dyDescent="0.25">
      <c r="B40" s="116" t="s">
        <v>89</v>
      </c>
      <c r="C40" s="186">
        <v>2.8420068557182923</v>
      </c>
      <c r="D40" s="187">
        <v>-0.45652133089653679</v>
      </c>
      <c r="E40" s="186">
        <v>3.2298095863427445</v>
      </c>
      <c r="F40" s="187">
        <f t="shared" si="3"/>
        <v>0.38780273062445225</v>
      </c>
      <c r="G40" s="186">
        <v>4.0484003281378182</v>
      </c>
      <c r="H40" s="187">
        <f t="shared" si="3"/>
        <v>0.81859074179507374</v>
      </c>
      <c r="I40" s="186">
        <v>4.9653250773993811</v>
      </c>
      <c r="J40" s="187">
        <f t="shared" si="3"/>
        <v>0.91692474926156287</v>
      </c>
      <c r="K40" s="186">
        <v>3.7469455373783394</v>
      </c>
      <c r="L40" s="187">
        <f t="shared" si="4"/>
        <v>-1.2183795400210418</v>
      </c>
      <c r="M40" s="186"/>
      <c r="N40" s="187"/>
    </row>
    <row r="41" spans="2:15" x14ac:dyDescent="0.25">
      <c r="B41" s="116" t="s">
        <v>91</v>
      </c>
      <c r="C41" s="186">
        <v>3.1256072172102707</v>
      </c>
      <c r="D41" s="187">
        <v>-0.71165806926060071</v>
      </c>
      <c r="E41" s="186">
        <v>3.1038039974210188</v>
      </c>
      <c r="F41" s="187">
        <f t="shared" si="3"/>
        <v>-2.1803219789251926E-2</v>
      </c>
      <c r="G41" s="186">
        <v>4.5678866587957501</v>
      </c>
      <c r="H41" s="187">
        <f t="shared" si="3"/>
        <v>1.4640826613747313</v>
      </c>
      <c r="I41" s="186">
        <v>3.7732156561780505</v>
      </c>
      <c r="J41" s="187">
        <f t="shared" si="3"/>
        <v>-0.79467100261769952</v>
      </c>
      <c r="K41" s="186">
        <v>4.0761339092872566</v>
      </c>
      <c r="L41" s="187">
        <f t="shared" si="4"/>
        <v>0.30291825310920606</v>
      </c>
      <c r="M41" s="186"/>
      <c r="N41" s="187"/>
    </row>
    <row r="42" spans="2:15" x14ac:dyDescent="0.25">
      <c r="B42" s="116" t="s">
        <v>93</v>
      </c>
      <c r="C42" s="186">
        <v>13.531013615733738</v>
      </c>
      <c r="D42" s="187">
        <v>9.1248439499239691</v>
      </c>
      <c r="E42" s="186">
        <v>4.0667433831990794</v>
      </c>
      <c r="F42" s="187">
        <f t="shared" si="3"/>
        <v>-9.464270232534659</v>
      </c>
      <c r="G42" s="186">
        <v>5.2474344355758271</v>
      </c>
      <c r="H42" s="187">
        <f t="shared" si="3"/>
        <v>1.1806910523767478</v>
      </c>
      <c r="I42" s="186">
        <v>4.1252729257641922</v>
      </c>
      <c r="J42" s="187">
        <f t="shared" si="3"/>
        <v>-1.1221615098116349</v>
      </c>
      <c r="K42" s="186">
        <v>4.0338561115260143</v>
      </c>
      <c r="L42" s="187">
        <f t="shared" si="4"/>
        <v>-9.1416814238177935E-2</v>
      </c>
      <c r="M42" s="186"/>
      <c r="N42" s="187"/>
    </row>
    <row r="43" spans="2:15" ht="15.75" x14ac:dyDescent="0.25">
      <c r="B43" s="119" t="s">
        <v>30</v>
      </c>
      <c r="C43" s="188">
        <v>3.489638693198204</v>
      </c>
      <c r="D43" s="189">
        <v>-0.29136073406411001</v>
      </c>
      <c r="E43" s="188">
        <v>3.1831553342708374</v>
      </c>
      <c r="F43" s="189">
        <f t="shared" si="3"/>
        <v>-0.30648335892736656</v>
      </c>
      <c r="G43" s="188">
        <v>3.6835830115830115</v>
      </c>
      <c r="H43" s="189">
        <f t="shared" si="3"/>
        <v>0.50042767731217408</v>
      </c>
      <c r="I43" s="188">
        <v>3.6854550862581799</v>
      </c>
      <c r="J43" s="189">
        <f t="shared" si="3"/>
        <v>1.872074675168367E-3</v>
      </c>
      <c r="K43" s="188">
        <v>4.1809923016701465</v>
      </c>
      <c r="L43" s="189">
        <f t="shared" si="4"/>
        <v>0.4955372154119666</v>
      </c>
      <c r="M43" s="188">
        <v>4.2796044499381951</v>
      </c>
      <c r="N43" s="189">
        <v>0.26081563006241915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68" t="s">
        <v>285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v>2020</v>
      </c>
      <c r="D51" s="296"/>
      <c r="E51" s="297">
        <v>2021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71</v>
      </c>
      <c r="C53" s="186">
        <v>5.4175615919140876</v>
      </c>
      <c r="D53" s="187">
        <v>-3.5453835855898674E-2</v>
      </c>
      <c r="E53" s="186">
        <v>6.875</v>
      </c>
      <c r="F53" s="187">
        <f t="shared" ref="F53:J65" si="5">IFERROR(E53-C53,"-")</f>
        <v>1.4574384080859124</v>
      </c>
      <c r="G53" s="186">
        <v>5.7173366834170851</v>
      </c>
      <c r="H53" s="187">
        <f t="shared" si="5"/>
        <v>-1.1576633165829149</v>
      </c>
      <c r="I53" s="186">
        <v>6.9343065693430654</v>
      </c>
      <c r="J53" s="187">
        <f t="shared" si="5"/>
        <v>1.2169698859259803</v>
      </c>
      <c r="K53" s="186">
        <v>5.8929313929313931</v>
      </c>
      <c r="L53" s="187">
        <f t="shared" ref="L53:N65" si="6">IFERROR(K53-I53,"-")</f>
        <v>-1.0413751764116723</v>
      </c>
      <c r="M53" s="186">
        <v>5.0063805104408354</v>
      </c>
      <c r="N53" s="187">
        <f t="shared" si="6"/>
        <v>-0.88655088249055769</v>
      </c>
    </row>
    <row r="54" spans="1:15" x14ac:dyDescent="0.25">
      <c r="A54" s="1">
        <v>2</v>
      </c>
      <c r="B54" s="116" t="s">
        <v>73</v>
      </c>
      <c r="C54" s="186">
        <v>3.8131021194605008</v>
      </c>
      <c r="D54" s="187">
        <v>-7.7220461184660305E-2</v>
      </c>
      <c r="E54" s="186">
        <v>6.2777777777777777</v>
      </c>
      <c r="F54" s="187">
        <f t="shared" si="5"/>
        <v>2.4646756583172769</v>
      </c>
      <c r="G54" s="186">
        <v>4.3866213151927438</v>
      </c>
      <c r="H54" s="187">
        <f t="shared" si="5"/>
        <v>-1.8911564625850339</v>
      </c>
      <c r="I54" s="186">
        <v>4.2623456790123457</v>
      </c>
      <c r="J54" s="187">
        <f t="shared" si="5"/>
        <v>-0.12427563618039805</v>
      </c>
      <c r="K54" s="186">
        <v>4.3759946949602124</v>
      </c>
      <c r="L54" s="187">
        <f t="shared" si="6"/>
        <v>0.11364901594786669</v>
      </c>
      <c r="M54" s="186">
        <v>4.4253915910964547</v>
      </c>
      <c r="N54" s="187">
        <f t="shared" si="6"/>
        <v>4.9396896136242319E-2</v>
      </c>
    </row>
    <row r="55" spans="1:15" x14ac:dyDescent="0.25">
      <c r="A55" s="1">
        <v>3</v>
      </c>
      <c r="B55" s="116" t="s">
        <v>75</v>
      </c>
      <c r="C55" s="186">
        <v>5.359154929577465</v>
      </c>
      <c r="D55" s="187">
        <v>0.82192088702427313</v>
      </c>
      <c r="E55" s="186">
        <v>7.24</v>
      </c>
      <c r="F55" s="187">
        <f t="shared" si="5"/>
        <v>1.8808450704225352</v>
      </c>
      <c r="G55" s="186">
        <v>3.9177545691906004</v>
      </c>
      <c r="H55" s="187">
        <f t="shared" si="5"/>
        <v>-3.3222454308093998</v>
      </c>
      <c r="I55" s="186">
        <v>4.0708661417322833</v>
      </c>
      <c r="J55" s="187">
        <f t="shared" si="5"/>
        <v>0.15311157254168295</v>
      </c>
      <c r="K55" s="186">
        <v>4.780533168009919</v>
      </c>
      <c r="L55" s="187">
        <f t="shared" si="6"/>
        <v>0.70966702627763567</v>
      </c>
      <c r="M55" s="186"/>
      <c r="N55" s="187"/>
    </row>
    <row r="56" spans="1:15" x14ac:dyDescent="0.25">
      <c r="A56" s="1">
        <v>4</v>
      </c>
      <c r="B56" s="116" t="s">
        <v>77</v>
      </c>
      <c r="C56" s="186" t="s">
        <v>228</v>
      </c>
      <c r="D56" s="187" t="s">
        <v>228</v>
      </c>
      <c r="E56" s="186">
        <v>19.470588235294116</v>
      </c>
      <c r="F56" s="187" t="str">
        <f>IFERROR(E56-C56,"-")</f>
        <v>-</v>
      </c>
      <c r="G56" s="186">
        <v>4.6966292134831464</v>
      </c>
      <c r="H56" s="187">
        <f>IFERROR(G56-E56,"-")</f>
        <v>-14.77395902181097</v>
      </c>
      <c r="I56" s="186">
        <v>4.6390532544378695</v>
      </c>
      <c r="J56" s="187">
        <f>IFERROR(I56-G56,"-")</f>
        <v>-5.7575959045276903E-2</v>
      </c>
      <c r="K56" s="186">
        <v>6.2548842801322513</v>
      </c>
      <c r="L56" s="187">
        <f>IFERROR(K56-I56,"-")</f>
        <v>1.6158310256943818</v>
      </c>
      <c r="M56" s="186"/>
      <c r="N56" s="187"/>
    </row>
    <row r="57" spans="1:15" x14ac:dyDescent="0.25">
      <c r="A57" s="1">
        <v>5</v>
      </c>
      <c r="B57" s="116" t="s">
        <v>79</v>
      </c>
      <c r="C57" s="186" t="s">
        <v>228</v>
      </c>
      <c r="D57" s="187" t="s">
        <v>228</v>
      </c>
      <c r="E57" s="186">
        <v>2.2325581395348837</v>
      </c>
      <c r="F57" s="187" t="str">
        <f t="shared" si="5"/>
        <v>-</v>
      </c>
      <c r="G57" s="186">
        <v>4.0926966292134832</v>
      </c>
      <c r="H57" s="187">
        <f t="shared" si="5"/>
        <v>1.8601384896785995</v>
      </c>
      <c r="I57" s="186">
        <v>3.8256189451022604</v>
      </c>
      <c r="J57" s="187">
        <f t="shared" si="5"/>
        <v>-0.26707768411122279</v>
      </c>
      <c r="K57" s="186">
        <v>6.3711133400200604</v>
      </c>
      <c r="L57" s="187">
        <f t="shared" si="6"/>
        <v>2.5454943949177999</v>
      </c>
      <c r="M57" s="186"/>
      <c r="N57" s="187"/>
    </row>
    <row r="58" spans="1:15" x14ac:dyDescent="0.25">
      <c r="A58" s="1">
        <v>6</v>
      </c>
      <c r="B58" s="116" t="s">
        <v>81</v>
      </c>
      <c r="C58" s="186" t="s">
        <v>228</v>
      </c>
      <c r="D58" s="187" t="s">
        <v>228</v>
      </c>
      <c r="E58" s="186">
        <v>5.9526066350710902</v>
      </c>
      <c r="F58" s="187" t="str">
        <f t="shared" si="5"/>
        <v>-</v>
      </c>
      <c r="G58" s="186">
        <v>4.3195876288659791</v>
      </c>
      <c r="H58" s="187">
        <f t="shared" si="5"/>
        <v>-1.6330190062051111</v>
      </c>
      <c r="I58" s="186">
        <v>4.8683574879227054</v>
      </c>
      <c r="J58" s="187">
        <f t="shared" si="5"/>
        <v>0.54876985905672626</v>
      </c>
      <c r="K58" s="186">
        <v>5.9084321475625821</v>
      </c>
      <c r="L58" s="187">
        <f t="shared" si="6"/>
        <v>1.0400746596398767</v>
      </c>
      <c r="M58" s="186"/>
      <c r="N58" s="187"/>
    </row>
    <row r="59" spans="1:15" x14ac:dyDescent="0.25">
      <c r="A59" s="1">
        <v>7</v>
      </c>
      <c r="B59" s="116" t="s">
        <v>83</v>
      </c>
      <c r="C59" s="186" t="s">
        <v>228</v>
      </c>
      <c r="D59" s="187" t="s">
        <v>228</v>
      </c>
      <c r="E59" s="186">
        <v>3.0642201834862384</v>
      </c>
      <c r="F59" s="187" t="str">
        <f t="shared" si="5"/>
        <v>-</v>
      </c>
      <c r="G59" s="186">
        <v>6.3602875112309079</v>
      </c>
      <c r="H59" s="187">
        <f t="shared" si="5"/>
        <v>3.2960673277446695</v>
      </c>
      <c r="I59" s="186">
        <v>6.7743399339933994</v>
      </c>
      <c r="J59" s="187">
        <f t="shared" si="5"/>
        <v>0.41405242276249155</v>
      </c>
      <c r="K59" s="186">
        <v>6.2042961608775133</v>
      </c>
      <c r="L59" s="187">
        <f t="shared" si="6"/>
        <v>-0.57004377311588605</v>
      </c>
      <c r="M59" s="186"/>
      <c r="N59" s="187"/>
    </row>
    <row r="60" spans="1:15" x14ac:dyDescent="0.25">
      <c r="A60" s="1">
        <v>8</v>
      </c>
      <c r="B60" s="116" t="s">
        <v>85</v>
      </c>
      <c r="C60" s="186">
        <v>2.8794204322200394</v>
      </c>
      <c r="D60" s="187">
        <v>-2.5900631358550776</v>
      </c>
      <c r="E60" s="186">
        <v>5.4540229885057467</v>
      </c>
      <c r="F60" s="187">
        <f t="shared" si="5"/>
        <v>2.5746025562857073</v>
      </c>
      <c r="G60" s="186">
        <v>7.6011342155009451</v>
      </c>
      <c r="H60" s="187">
        <f t="shared" si="5"/>
        <v>2.1471112269951984</v>
      </c>
      <c r="I60" s="186">
        <v>6.1051990251827783</v>
      </c>
      <c r="J60" s="187">
        <f t="shared" si="5"/>
        <v>-1.4959351903181668</v>
      </c>
      <c r="K60" s="186">
        <v>5.8572443181818183</v>
      </c>
      <c r="L60" s="187">
        <f t="shared" si="6"/>
        <v>-0.24795470700096001</v>
      </c>
      <c r="M60" s="186"/>
      <c r="N60" s="187"/>
    </row>
    <row r="61" spans="1:15" x14ac:dyDescent="0.25">
      <c r="A61" s="1">
        <v>9</v>
      </c>
      <c r="B61" s="116" t="s">
        <v>87</v>
      </c>
      <c r="C61" s="186">
        <v>3.4508009153318078</v>
      </c>
      <c r="D61" s="187">
        <v>-0.87278582930756876</v>
      </c>
      <c r="E61" s="186">
        <v>6.2024390243902436</v>
      </c>
      <c r="F61" s="187">
        <f t="shared" si="5"/>
        <v>2.7516381090584359</v>
      </c>
      <c r="G61" s="186">
        <v>5.7415036045314105</v>
      </c>
      <c r="H61" s="187">
        <f t="shared" si="5"/>
        <v>-0.46093541985883313</v>
      </c>
      <c r="I61" s="186">
        <v>5.4869009584664541</v>
      </c>
      <c r="J61" s="187">
        <f t="shared" si="5"/>
        <v>-0.25460264606495642</v>
      </c>
      <c r="K61" s="186">
        <v>5.5717141429285357</v>
      </c>
      <c r="L61" s="187">
        <f t="shared" si="6"/>
        <v>8.4813184462081637E-2</v>
      </c>
      <c r="M61" s="186"/>
      <c r="N61" s="187"/>
    </row>
    <row r="62" spans="1:15" x14ac:dyDescent="0.25">
      <c r="A62" s="1">
        <v>10</v>
      </c>
      <c r="B62" s="116" t="s">
        <v>89</v>
      </c>
      <c r="C62" s="186">
        <v>3.4426386233269599</v>
      </c>
      <c r="D62" s="187">
        <v>-0.62511205417981541</v>
      </c>
      <c r="E62" s="186">
        <v>4.4868004223864837</v>
      </c>
      <c r="F62" s="187">
        <f t="shared" si="5"/>
        <v>1.0441617990595238</v>
      </c>
      <c r="G62" s="186">
        <v>4.4811946902654869</v>
      </c>
      <c r="H62" s="187">
        <f t="shared" si="5"/>
        <v>-5.6057321209967981E-3</v>
      </c>
      <c r="I62" s="186">
        <v>5.1779999999999999</v>
      </c>
      <c r="J62" s="187">
        <f t="shared" si="5"/>
        <v>0.69680530973451305</v>
      </c>
      <c r="K62" s="186">
        <v>5.2609383236689506</v>
      </c>
      <c r="L62" s="187">
        <f t="shared" si="6"/>
        <v>8.2938323668950709E-2</v>
      </c>
      <c r="M62" s="186"/>
      <c r="N62" s="187"/>
    </row>
    <row r="63" spans="1:15" x14ac:dyDescent="0.25">
      <c r="A63" s="1">
        <v>11</v>
      </c>
      <c r="B63" s="116" t="s">
        <v>91</v>
      </c>
      <c r="C63" s="186">
        <v>3.7736842105263158</v>
      </c>
      <c r="D63" s="187">
        <v>-0.99538795442213779</v>
      </c>
      <c r="E63" s="186">
        <v>4.4462962962962962</v>
      </c>
      <c r="F63" s="187">
        <f t="shared" si="5"/>
        <v>0.67261208576998044</v>
      </c>
      <c r="G63" s="186">
        <v>5.1796322489391793</v>
      </c>
      <c r="H63" s="187">
        <f t="shared" si="5"/>
        <v>0.73333595264288309</v>
      </c>
      <c r="I63" s="186">
        <v>5.3680851063829786</v>
      </c>
      <c r="J63" s="187">
        <f t="shared" si="5"/>
        <v>0.18845285744379936</v>
      </c>
      <c r="K63" s="186">
        <v>4.7133526850507979</v>
      </c>
      <c r="L63" s="187">
        <f t="shared" si="6"/>
        <v>-0.65473242133218079</v>
      </c>
      <c r="M63" s="186"/>
      <c r="N63" s="187"/>
    </row>
    <row r="64" spans="1:15" x14ac:dyDescent="0.25">
      <c r="A64" s="1">
        <v>12</v>
      </c>
      <c r="B64" s="116" t="s">
        <v>93</v>
      </c>
      <c r="C64" s="186">
        <v>24.523510971786834</v>
      </c>
      <c r="D64" s="187">
        <v>-1.2518682756615291</v>
      </c>
      <c r="E64" s="186">
        <v>4.3074670571010252</v>
      </c>
      <c r="F64" s="187">
        <f t="shared" si="5"/>
        <v>-20.216043914685809</v>
      </c>
      <c r="G64" s="186">
        <v>4.8375499334221042</v>
      </c>
      <c r="H64" s="187">
        <f t="shared" si="5"/>
        <v>0.53008287632107898</v>
      </c>
      <c r="I64" s="186">
        <v>4.6484089723526347</v>
      </c>
      <c r="J64" s="187">
        <f t="shared" si="5"/>
        <v>-0.18914096106946943</v>
      </c>
      <c r="K64" s="186">
        <v>4.6817111459968599</v>
      </c>
      <c r="L64" s="187">
        <f t="shared" si="6"/>
        <v>3.3302173644225164E-2</v>
      </c>
      <c r="M64" s="186"/>
      <c r="N64" s="187"/>
    </row>
    <row r="65" spans="1:15" ht="15.75" x14ac:dyDescent="0.25">
      <c r="B65" s="119" t="s">
        <v>30</v>
      </c>
      <c r="C65" s="188">
        <v>3.9917877859610247</v>
      </c>
      <c r="D65" s="189">
        <v>-0.73079993333722104</v>
      </c>
      <c r="E65" s="188">
        <v>5.1492411467116357</v>
      </c>
      <c r="F65" s="189">
        <f t="shared" si="5"/>
        <v>1.157453360750611</v>
      </c>
      <c r="G65" s="188">
        <v>5.1497178267124042</v>
      </c>
      <c r="H65" s="189">
        <f t="shared" si="5"/>
        <v>4.7668000076850348E-4</v>
      </c>
      <c r="I65" s="188">
        <v>5.4369234853009489</v>
      </c>
      <c r="J65" s="189">
        <f t="shared" si="5"/>
        <v>0.28720565858854474</v>
      </c>
      <c r="K65" s="188">
        <v>5.5614315789473681</v>
      </c>
      <c r="L65" s="189">
        <f t="shared" si="6"/>
        <v>0.12450809364641913</v>
      </c>
      <c r="M65" s="188">
        <v>4.7664283282260813</v>
      </c>
      <c r="N65" s="189">
        <v>-0.200373291207117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8" t="s">
        <v>286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v>2020</v>
      </c>
      <c r="D73" s="296"/>
      <c r="E73" s="297">
        <v>2021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71</v>
      </c>
      <c r="C75" s="186">
        <v>3.1632911392405063</v>
      </c>
      <c r="D75" s="187">
        <v>6.7505698627479571E-2</v>
      </c>
      <c r="E75" s="186">
        <v>5.5889679715302494</v>
      </c>
      <c r="F75" s="187">
        <f t="shared" ref="F75:J77" si="7">IFERROR(E75-C75,"-")</f>
        <v>2.4256768322897431</v>
      </c>
      <c r="G75" s="186">
        <v>4.8436724565756828</v>
      </c>
      <c r="H75" s="187">
        <f t="shared" si="7"/>
        <v>-0.74529551495456658</v>
      </c>
      <c r="I75" s="186">
        <v>3.9419383653416702</v>
      </c>
      <c r="J75" s="187">
        <f t="shared" si="7"/>
        <v>-0.9017340912340126</v>
      </c>
      <c r="K75" s="186">
        <v>3.4681545998911267</v>
      </c>
      <c r="L75" s="187">
        <f t="shared" ref="L75:L77" si="8">IFERROR(K75-I75,"-")</f>
        <v>-0.47378376545054346</v>
      </c>
      <c r="M75" s="186">
        <v>2.13022113022113</v>
      </c>
      <c r="N75" s="187">
        <f t="shared" ref="N75:N76" si="9">IFERROR(M75-K75,"-")</f>
        <v>-1.3379334696699967</v>
      </c>
    </row>
    <row r="76" spans="1:15" x14ac:dyDescent="0.25">
      <c r="A76" s="1">
        <v>2</v>
      </c>
      <c r="B76" s="116" t="s">
        <v>73</v>
      </c>
      <c r="C76" s="186">
        <v>2.2825305535585909</v>
      </c>
      <c r="D76" s="187">
        <v>-0.34267138505207129</v>
      </c>
      <c r="E76" s="186">
        <v>2.5546975546975546</v>
      </c>
      <c r="F76" s="187">
        <f t="shared" si="7"/>
        <v>0.27216700113896364</v>
      </c>
      <c r="G76" s="186">
        <v>2.7757188498402554</v>
      </c>
      <c r="H76" s="187">
        <f t="shared" si="7"/>
        <v>0.22102129514270086</v>
      </c>
      <c r="I76" s="186">
        <v>3.0188391038696536</v>
      </c>
      <c r="J76" s="187">
        <f t="shared" si="7"/>
        <v>0.24312025402939819</v>
      </c>
      <c r="K76" s="186">
        <v>3.3952180028129395</v>
      </c>
      <c r="L76" s="187">
        <f t="shared" si="8"/>
        <v>0.37637889894328591</v>
      </c>
      <c r="M76" s="186">
        <v>3.4878744650499285</v>
      </c>
      <c r="N76" s="187">
        <f t="shared" si="9"/>
        <v>9.2656462236988979E-2</v>
      </c>
    </row>
    <row r="77" spans="1:15" x14ac:dyDescent="0.25">
      <c r="A77" s="1">
        <v>3</v>
      </c>
      <c r="B77" s="116" t="s">
        <v>75</v>
      </c>
      <c r="C77" s="186">
        <v>1.9878048780487805</v>
      </c>
      <c r="D77" s="187">
        <v>-0.49069830666459513</v>
      </c>
      <c r="E77" s="186">
        <v>2.6392367322599881</v>
      </c>
      <c r="F77" s="187">
        <f t="shared" si="7"/>
        <v>0.65143185421120764</v>
      </c>
      <c r="G77" s="186">
        <v>2.949511400651466</v>
      </c>
      <c r="H77" s="187">
        <f t="shared" si="7"/>
        <v>0.31027466839147788</v>
      </c>
      <c r="I77" s="186">
        <v>3.5666666666666669</v>
      </c>
      <c r="J77" s="187">
        <f t="shared" si="7"/>
        <v>0.61715526601520088</v>
      </c>
      <c r="K77" s="186">
        <v>1.5867237687366167</v>
      </c>
      <c r="L77" s="187">
        <f t="shared" si="8"/>
        <v>-1.9799428979300502</v>
      </c>
      <c r="M77" s="186"/>
      <c r="N77" s="187"/>
    </row>
    <row r="78" spans="1:15" x14ac:dyDescent="0.25">
      <c r="A78" s="1">
        <v>4</v>
      </c>
      <c r="B78" s="116" t="s">
        <v>77</v>
      </c>
      <c r="C78" s="186" t="s">
        <v>228</v>
      </c>
      <c r="D78" s="187" t="s">
        <v>228</v>
      </c>
      <c r="E78" s="186">
        <v>2.9634809634809636</v>
      </c>
      <c r="F78" s="187" t="str">
        <f>IFERROR(E78-C78,"-")</f>
        <v>-</v>
      </c>
      <c r="G78" s="186">
        <v>3.1860674157303372</v>
      </c>
      <c r="H78" s="187">
        <f>IFERROR(G78-E78,"-")</f>
        <v>0.22258645224937368</v>
      </c>
      <c r="I78" s="186">
        <v>2.2769230769230768</v>
      </c>
      <c r="J78" s="187">
        <f>IFERROR(I78-G78,"-")</f>
        <v>-0.90914433880726042</v>
      </c>
      <c r="K78" s="186">
        <v>3.4308510638297873</v>
      </c>
      <c r="L78" s="187">
        <f>IFERROR(K78-I78,"-")</f>
        <v>1.1539279869067105</v>
      </c>
      <c r="M78" s="186"/>
      <c r="N78" s="187"/>
    </row>
    <row r="79" spans="1:15" x14ac:dyDescent="0.25">
      <c r="A79" s="1">
        <v>5</v>
      </c>
      <c r="B79" s="116" t="s">
        <v>79</v>
      </c>
      <c r="C79" s="186" t="s">
        <v>228</v>
      </c>
      <c r="D79" s="187" t="s">
        <v>228</v>
      </c>
      <c r="E79" s="186">
        <v>3.0271132376395533</v>
      </c>
      <c r="F79" s="187" t="str">
        <f t="shared" ref="F79:J87" si="10">IFERROR(E79-C79,"-")</f>
        <v>-</v>
      </c>
      <c r="G79" s="186">
        <v>2.9923318229348204</v>
      </c>
      <c r="H79" s="187">
        <f t="shared" si="10"/>
        <v>-3.4781414704732949E-2</v>
      </c>
      <c r="I79" s="186">
        <v>2.087248322147651</v>
      </c>
      <c r="J79" s="187">
        <f t="shared" si="10"/>
        <v>-0.90508350078716937</v>
      </c>
      <c r="K79" s="186">
        <v>3.5842696629213484</v>
      </c>
      <c r="L79" s="187">
        <f t="shared" ref="L79:L87" si="11">IFERROR(K79-I79,"-")</f>
        <v>1.4970213407736974</v>
      </c>
      <c r="M79" s="186"/>
      <c r="N79" s="187"/>
    </row>
    <row r="80" spans="1:15" x14ac:dyDescent="0.25">
      <c r="A80" s="1">
        <v>6</v>
      </c>
      <c r="B80" s="116" t="s">
        <v>81</v>
      </c>
      <c r="C80" s="186" t="s">
        <v>228</v>
      </c>
      <c r="D80" s="187" t="s">
        <v>228</v>
      </c>
      <c r="E80" s="186">
        <v>1.4230127848804892</v>
      </c>
      <c r="F80" s="187" t="str">
        <f t="shared" si="10"/>
        <v>-</v>
      </c>
      <c r="G80" s="186">
        <v>2.6085145765849145</v>
      </c>
      <c r="H80" s="187">
        <f t="shared" si="10"/>
        <v>1.1855017917044253</v>
      </c>
      <c r="I80" s="186">
        <v>2.3338784004756952</v>
      </c>
      <c r="J80" s="187">
        <f t="shared" si="10"/>
        <v>-0.27463617610921931</v>
      </c>
      <c r="K80" s="186">
        <v>3.5717337130651479</v>
      </c>
      <c r="L80" s="187">
        <f t="shared" si="11"/>
        <v>1.2378553125894527</v>
      </c>
      <c r="M80" s="186"/>
      <c r="N80" s="187"/>
    </row>
    <row r="81" spans="1:15" x14ac:dyDescent="0.25">
      <c r="A81" s="1">
        <v>7</v>
      </c>
      <c r="B81" s="116" t="s">
        <v>83</v>
      </c>
      <c r="C81" s="186" t="s">
        <v>228</v>
      </c>
      <c r="D81" s="187" t="s">
        <v>228</v>
      </c>
      <c r="E81" s="186">
        <v>2.2800407331975561</v>
      </c>
      <c r="F81" s="187" t="str">
        <f t="shared" si="10"/>
        <v>-</v>
      </c>
      <c r="G81" s="186">
        <v>3.087171359313817</v>
      </c>
      <c r="H81" s="187">
        <f t="shared" si="10"/>
        <v>0.80713062611626096</v>
      </c>
      <c r="I81" s="186">
        <v>2.9354737502614516</v>
      </c>
      <c r="J81" s="187">
        <f t="shared" si="10"/>
        <v>-0.1516976090523654</v>
      </c>
      <c r="K81" s="186">
        <v>3.5454545454545454</v>
      </c>
      <c r="L81" s="187">
        <f t="shared" si="11"/>
        <v>0.60998079519309378</v>
      </c>
      <c r="M81" s="186"/>
      <c r="N81" s="187"/>
    </row>
    <row r="82" spans="1:15" x14ac:dyDescent="0.25">
      <c r="A82" s="1">
        <v>8</v>
      </c>
      <c r="B82" s="116" t="s">
        <v>85</v>
      </c>
      <c r="C82" s="186">
        <v>4.4246575342465757</v>
      </c>
      <c r="D82" s="187">
        <v>0.78055149927759659</v>
      </c>
      <c r="E82" s="186">
        <v>2.8200531208499338</v>
      </c>
      <c r="F82" s="187">
        <f t="shared" si="10"/>
        <v>-1.6046044133966419</v>
      </c>
      <c r="G82" s="186">
        <v>2.5079051383399209</v>
      </c>
      <c r="H82" s="187">
        <f t="shared" si="10"/>
        <v>-0.31214798251001286</v>
      </c>
      <c r="I82" s="186">
        <v>3.2692307692307692</v>
      </c>
      <c r="J82" s="187">
        <f t="shared" si="10"/>
        <v>0.76132563089084826</v>
      </c>
      <c r="K82" s="186">
        <v>3.1623193221465358</v>
      </c>
      <c r="L82" s="187">
        <f t="shared" si="11"/>
        <v>-0.10691144708423339</v>
      </c>
      <c r="M82" s="186"/>
      <c r="N82" s="187"/>
    </row>
    <row r="83" spans="1:15" x14ac:dyDescent="0.25">
      <c r="A83" s="1">
        <v>9</v>
      </c>
      <c r="B83" s="116" t="s">
        <v>87</v>
      </c>
      <c r="C83" s="186">
        <v>1.9727822580645162</v>
      </c>
      <c r="D83" s="187">
        <v>-1.0811850698234651</v>
      </c>
      <c r="E83" s="186">
        <v>2.9478178368121442</v>
      </c>
      <c r="F83" s="187">
        <f t="shared" si="10"/>
        <v>0.97503557874762792</v>
      </c>
      <c r="G83" s="186">
        <v>4.2649253731343286</v>
      </c>
      <c r="H83" s="187">
        <f t="shared" si="10"/>
        <v>1.3171075363221845</v>
      </c>
      <c r="I83" s="186">
        <v>2.7053265781185813</v>
      </c>
      <c r="J83" s="187">
        <f t="shared" si="10"/>
        <v>-1.5595987950157473</v>
      </c>
      <c r="K83" s="186">
        <v>2.989037273270879</v>
      </c>
      <c r="L83" s="187">
        <f t="shared" si="11"/>
        <v>0.28371069515229763</v>
      </c>
      <c r="M83" s="186"/>
      <c r="N83" s="187"/>
    </row>
    <row r="84" spans="1:15" x14ac:dyDescent="0.25">
      <c r="A84" s="1">
        <v>10</v>
      </c>
      <c r="B84" s="116" t="s">
        <v>89</v>
      </c>
      <c r="C84" s="186">
        <v>1.7170993733213966</v>
      </c>
      <c r="D84" s="187">
        <v>-1.0471359207962503</v>
      </c>
      <c r="E84" s="186">
        <v>2.9011595803423522</v>
      </c>
      <c r="F84" s="187">
        <f t="shared" si="10"/>
        <v>1.1840602070209556</v>
      </c>
      <c r="G84" s="186">
        <v>2.8063492063492061</v>
      </c>
      <c r="H84" s="187">
        <f t="shared" si="10"/>
        <v>-9.4810373993146069E-2</v>
      </c>
      <c r="I84" s="186">
        <v>2.1913043478260867</v>
      </c>
      <c r="J84" s="187">
        <f t="shared" si="10"/>
        <v>-0.61504485852311941</v>
      </c>
      <c r="K84" s="186">
        <v>2.7673942701227832</v>
      </c>
      <c r="L84" s="187">
        <f t="shared" si="11"/>
        <v>0.57608992229669642</v>
      </c>
      <c r="M84" s="186"/>
      <c r="N84" s="187"/>
    </row>
    <row r="85" spans="1:15" x14ac:dyDescent="0.25">
      <c r="A85" s="1">
        <v>11</v>
      </c>
      <c r="B85" s="116" t="s">
        <v>91</v>
      </c>
      <c r="C85" s="186">
        <v>1.8716904276985744</v>
      </c>
      <c r="D85" s="187">
        <v>-1.1490864467368365</v>
      </c>
      <c r="E85" s="186">
        <v>2.3867457962413452</v>
      </c>
      <c r="F85" s="187">
        <f t="shared" si="10"/>
        <v>0.51505536854277079</v>
      </c>
      <c r="G85" s="186">
        <v>1.4785714285714286</v>
      </c>
      <c r="H85" s="187">
        <f t="shared" si="10"/>
        <v>-0.90817436766991655</v>
      </c>
      <c r="I85" s="186">
        <v>2.8733493397358942</v>
      </c>
      <c r="J85" s="187">
        <f t="shared" si="10"/>
        <v>1.3947779111644656</v>
      </c>
      <c r="K85" s="186">
        <v>3.6986242476354256</v>
      </c>
      <c r="L85" s="187">
        <f t="shared" si="11"/>
        <v>0.8252749078995314</v>
      </c>
      <c r="M85" s="186"/>
      <c r="N85" s="187"/>
    </row>
    <row r="86" spans="1:15" x14ac:dyDescent="0.25">
      <c r="A86" s="1">
        <v>12</v>
      </c>
      <c r="B86" s="116" t="s">
        <v>93</v>
      </c>
      <c r="C86" s="186">
        <v>3.2777777777777777</v>
      </c>
      <c r="D86" s="187">
        <v>-1.5222147641750148</v>
      </c>
      <c r="E86" s="186">
        <v>3.182795698924731</v>
      </c>
      <c r="F86" s="187">
        <f t="shared" si="10"/>
        <v>-9.4982078853046659E-2</v>
      </c>
      <c r="G86" s="186">
        <v>7.6904761904761907</v>
      </c>
      <c r="H86" s="187">
        <f t="shared" si="10"/>
        <v>4.5076804915514597</v>
      </c>
      <c r="I86" s="186">
        <v>3.5512306811677159</v>
      </c>
      <c r="J86" s="187">
        <f t="shared" si="10"/>
        <v>-4.1392455093084752</v>
      </c>
      <c r="K86" s="186">
        <v>2.910142954390742</v>
      </c>
      <c r="L86" s="187">
        <f t="shared" si="11"/>
        <v>-0.6410877267769739</v>
      </c>
      <c r="M86" s="186"/>
      <c r="N86" s="187"/>
    </row>
    <row r="87" spans="1:15" ht="15.75" x14ac:dyDescent="0.25">
      <c r="B87" s="119" t="s">
        <v>30</v>
      </c>
      <c r="C87" s="188">
        <v>2.6268756998880178</v>
      </c>
      <c r="D87" s="189">
        <v>-0.36152092458455609</v>
      </c>
      <c r="E87" s="188">
        <v>2.7506839152408773</v>
      </c>
      <c r="F87" s="189">
        <f t="shared" si="10"/>
        <v>0.12380821535285946</v>
      </c>
      <c r="G87" s="188">
        <v>3.1158625417773589</v>
      </c>
      <c r="H87" s="189">
        <f t="shared" si="10"/>
        <v>0.36517862653648159</v>
      </c>
      <c r="I87" s="188">
        <v>2.8606518953717304</v>
      </c>
      <c r="J87" s="189">
        <f t="shared" si="10"/>
        <v>-0.25521064640562852</v>
      </c>
      <c r="K87" s="188">
        <v>3.3081571801288536</v>
      </c>
      <c r="L87" s="189">
        <f t="shared" si="11"/>
        <v>0.44750528475712326</v>
      </c>
      <c r="M87" s="188">
        <v>2.9891696750902526</v>
      </c>
      <c r="N87" s="189">
        <v>-0.43979757931780794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8" t="s">
        <v>287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v>2020</v>
      </c>
      <c r="D95" s="296"/>
      <c r="E95" s="297">
        <v>2021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CONCATENATE("dif ",RIGHT(M95,2),"/",RIGHT(K95,2))</f>
        <v>dif 25/24</v>
      </c>
    </row>
    <row r="97" spans="2:14" x14ac:dyDescent="0.25">
      <c r="B97" s="116" t="s">
        <v>71</v>
      </c>
      <c r="C97" s="186">
        <v>7.070564516129032</v>
      </c>
      <c r="D97" s="187">
        <v>0.14897984860536706</v>
      </c>
      <c r="E97" s="186">
        <v>15.497607655502392</v>
      </c>
      <c r="F97" s="187">
        <f t="shared" ref="F97:J99" si="12">IFERROR(E97-C97,"-")</f>
        <v>8.4270431393733602</v>
      </c>
      <c r="G97" s="186">
        <v>7.6403497655556967</v>
      </c>
      <c r="H97" s="187">
        <f t="shared" si="12"/>
        <v>-7.8572578899466956</v>
      </c>
      <c r="I97" s="186">
        <v>7.0922823218997362</v>
      </c>
      <c r="J97" s="187">
        <f t="shared" si="12"/>
        <v>-0.5480674436559605</v>
      </c>
      <c r="K97" s="186">
        <v>5.9385830394111334</v>
      </c>
      <c r="L97" s="187">
        <f t="shared" ref="L97:L99" si="13">IFERROR(K97-I97,"-")</f>
        <v>-1.1536992824886028</v>
      </c>
      <c r="M97" s="186">
        <v>6.4096547365094416</v>
      </c>
      <c r="N97" s="187">
        <f t="shared" ref="N97:N98" si="14">IFERROR(M97-K97,"-")</f>
        <v>0.47107169709830821</v>
      </c>
    </row>
    <row r="98" spans="2:14" x14ac:dyDescent="0.25">
      <c r="B98" s="116" t="s">
        <v>73</v>
      </c>
      <c r="C98" s="186">
        <v>6.3081854607899253</v>
      </c>
      <c r="D98" s="187">
        <v>-0.54162399897245983</v>
      </c>
      <c r="E98" s="186">
        <v>14.284584980237154</v>
      </c>
      <c r="F98" s="187">
        <f t="shared" si="12"/>
        <v>7.976399519447229</v>
      </c>
      <c r="G98" s="186">
        <v>6.0732075471698117</v>
      </c>
      <c r="H98" s="187">
        <f t="shared" si="12"/>
        <v>-8.2113774330673426</v>
      </c>
      <c r="I98" s="186">
        <v>6.7924973604123968</v>
      </c>
      <c r="J98" s="187">
        <f t="shared" si="12"/>
        <v>0.71928981324258512</v>
      </c>
      <c r="K98" s="186">
        <v>6.3467687566214002</v>
      </c>
      <c r="L98" s="187">
        <f t="shared" si="13"/>
        <v>-0.44572860379099666</v>
      </c>
      <c r="M98" s="186">
        <v>6.0686196695288261</v>
      </c>
      <c r="N98" s="187">
        <f t="shared" si="14"/>
        <v>-0.27814908709257402</v>
      </c>
    </row>
    <row r="99" spans="2:14" x14ac:dyDescent="0.25">
      <c r="B99" s="116" t="s">
        <v>75</v>
      </c>
      <c r="C99" s="186">
        <v>8.1750956226094349</v>
      </c>
      <c r="D99" s="187">
        <v>1.3758729820166984</v>
      </c>
      <c r="E99" s="186">
        <v>11.319099378881987</v>
      </c>
      <c r="F99" s="187">
        <f t="shared" si="12"/>
        <v>3.1440037562725518</v>
      </c>
      <c r="G99" s="186">
        <v>6.981690777576854</v>
      </c>
      <c r="H99" s="187">
        <f t="shared" si="12"/>
        <v>-4.3374086013051327</v>
      </c>
      <c r="I99" s="186">
        <v>6.8135747785304845</v>
      </c>
      <c r="J99" s="187">
        <f t="shared" si="12"/>
        <v>-0.16811599904636942</v>
      </c>
      <c r="K99" s="186">
        <v>6.5588778949657494</v>
      </c>
      <c r="L99" s="187">
        <f t="shared" si="13"/>
        <v>-0.25469688356473519</v>
      </c>
      <c r="M99" s="186"/>
      <c r="N99" s="187"/>
    </row>
    <row r="100" spans="2:14" x14ac:dyDescent="0.25">
      <c r="B100" s="116" t="s">
        <v>77</v>
      </c>
      <c r="C100" s="186" t="s">
        <v>228</v>
      </c>
      <c r="D100" s="187" t="s">
        <v>228</v>
      </c>
      <c r="E100" s="186">
        <v>9.3806451612903228</v>
      </c>
      <c r="F100" s="187" t="str">
        <f>IFERROR(E100-C100,"-")</f>
        <v>-</v>
      </c>
      <c r="G100" s="186">
        <v>6.4633811113292756</v>
      </c>
      <c r="H100" s="187">
        <f>IFERROR(G100-E100,"-")</f>
        <v>-2.9172640499610472</v>
      </c>
      <c r="I100" s="186">
        <v>6.1544701264718711</v>
      </c>
      <c r="J100" s="187">
        <f>IFERROR(I100-G100,"-")</f>
        <v>-0.30891098485740454</v>
      </c>
      <c r="K100" s="186">
        <v>7.0737269166200338</v>
      </c>
      <c r="L100" s="187">
        <f>IFERROR(K100-I100,"-")</f>
        <v>0.91925679014816275</v>
      </c>
      <c r="M100" s="186"/>
      <c r="N100" s="187"/>
    </row>
    <row r="101" spans="2:14" x14ac:dyDescent="0.25">
      <c r="B101" s="116" t="s">
        <v>79</v>
      </c>
      <c r="C101" s="186" t="s">
        <v>228</v>
      </c>
      <c r="D101" s="187" t="s">
        <v>228</v>
      </c>
      <c r="E101" s="186">
        <v>15.720138488170802</v>
      </c>
      <c r="F101" s="187" t="str">
        <f t="shared" ref="F101:J109" si="15">IFERROR(E101-C101,"-")</f>
        <v>-</v>
      </c>
      <c r="G101" s="186">
        <v>6.2547490941034365</v>
      </c>
      <c r="H101" s="187">
        <f t="shared" si="15"/>
        <v>-9.4653893940673655</v>
      </c>
      <c r="I101" s="186">
        <v>5.7564894932014834</v>
      </c>
      <c r="J101" s="187">
        <f t="shared" si="15"/>
        <v>-0.49825960090195309</v>
      </c>
      <c r="K101" s="186">
        <v>6.6859458608750391</v>
      </c>
      <c r="L101" s="187">
        <f t="shared" ref="L101:L109" si="16">IFERROR(K101-I101,"-")</f>
        <v>0.92945636767355566</v>
      </c>
      <c r="M101" s="186"/>
      <c r="N101" s="187"/>
    </row>
    <row r="102" spans="2:14" x14ac:dyDescent="0.25">
      <c r="B102" s="116" t="s">
        <v>81</v>
      </c>
      <c r="C102" s="186" t="s">
        <v>228</v>
      </c>
      <c r="D102" s="187" t="s">
        <v>228</v>
      </c>
      <c r="E102" s="186">
        <v>7.9349845201238391</v>
      </c>
      <c r="F102" s="187" t="str">
        <f t="shared" si="15"/>
        <v>-</v>
      </c>
      <c r="G102" s="186">
        <v>5.5070055796652202</v>
      </c>
      <c r="H102" s="187">
        <f t="shared" si="15"/>
        <v>-2.427978940458619</v>
      </c>
      <c r="I102" s="186">
        <v>5.7383605556403605</v>
      </c>
      <c r="J102" s="187">
        <f t="shared" si="15"/>
        <v>0.23135497597514032</v>
      </c>
      <c r="K102" s="186">
        <v>5.549052584370445</v>
      </c>
      <c r="L102" s="187">
        <f t="shared" si="16"/>
        <v>-0.1893079712699155</v>
      </c>
      <c r="M102" s="186"/>
      <c r="N102" s="187"/>
    </row>
    <row r="103" spans="2:14" x14ac:dyDescent="0.25">
      <c r="B103" s="116" t="s">
        <v>83</v>
      </c>
      <c r="C103" s="186" t="s">
        <v>228</v>
      </c>
      <c r="D103" s="187" t="s">
        <v>228</v>
      </c>
      <c r="E103" s="186">
        <v>5.8366013071895422</v>
      </c>
      <c r="F103" s="187" t="str">
        <f t="shared" si="15"/>
        <v>-</v>
      </c>
      <c r="G103" s="186">
        <v>7.6734049273531273</v>
      </c>
      <c r="H103" s="187">
        <f t="shared" si="15"/>
        <v>1.8368036201635851</v>
      </c>
      <c r="I103" s="186">
        <v>7.8283887013679161</v>
      </c>
      <c r="J103" s="187">
        <f t="shared" si="15"/>
        <v>0.1549837740147888</v>
      </c>
      <c r="K103" s="186">
        <v>6.2239406612483235</v>
      </c>
      <c r="L103" s="187">
        <f t="shared" si="16"/>
        <v>-1.6044480401195926</v>
      </c>
      <c r="M103" s="186"/>
      <c r="N103" s="187"/>
    </row>
    <row r="104" spans="2:14" x14ac:dyDescent="0.25">
      <c r="B104" s="116" t="s">
        <v>85</v>
      </c>
      <c r="C104" s="186">
        <v>8.3252032520325212</v>
      </c>
      <c r="D104" s="187">
        <v>0.19587497600168824</v>
      </c>
      <c r="E104" s="186">
        <v>7.5834633385335417</v>
      </c>
      <c r="F104" s="187">
        <f t="shared" si="15"/>
        <v>-0.7417399134989795</v>
      </c>
      <c r="G104" s="186">
        <v>8.6609803498164535</v>
      </c>
      <c r="H104" s="187">
        <f t="shared" si="15"/>
        <v>1.0775170112829118</v>
      </c>
      <c r="I104" s="186">
        <v>6.5183362624487406</v>
      </c>
      <c r="J104" s="187">
        <f t="shared" si="15"/>
        <v>-2.1426440873677128</v>
      </c>
      <c r="K104" s="186">
        <v>8.1816219549799563</v>
      </c>
      <c r="L104" s="187">
        <f t="shared" si="16"/>
        <v>1.6632856925312156</v>
      </c>
      <c r="M104" s="186"/>
      <c r="N104" s="187"/>
    </row>
    <row r="105" spans="2:14" x14ac:dyDescent="0.25">
      <c r="B105" s="116" t="s">
        <v>87</v>
      </c>
      <c r="C105" s="186">
        <v>6.8875661375661377</v>
      </c>
      <c r="D105" s="187">
        <v>-0.82631155060590533</v>
      </c>
      <c r="E105" s="186">
        <v>7.6088709677419351</v>
      </c>
      <c r="F105" s="187">
        <f t="shared" si="15"/>
        <v>0.72130483017579738</v>
      </c>
      <c r="G105" s="186">
        <v>7.1159176816463674</v>
      </c>
      <c r="H105" s="187">
        <f t="shared" si="15"/>
        <v>-0.49295328609556766</v>
      </c>
      <c r="I105" s="186">
        <v>5.1316839584996012</v>
      </c>
      <c r="J105" s="187">
        <f t="shared" si="15"/>
        <v>-1.9842337231467662</v>
      </c>
      <c r="K105" s="186">
        <v>5.5151755604046819</v>
      </c>
      <c r="L105" s="187">
        <f t="shared" si="16"/>
        <v>0.38349160190508069</v>
      </c>
      <c r="M105" s="186"/>
      <c r="N105" s="187"/>
    </row>
    <row r="106" spans="2:14" x14ac:dyDescent="0.25">
      <c r="B106" s="116" t="s">
        <v>89</v>
      </c>
      <c r="C106" s="186">
        <v>4.8922852983988356</v>
      </c>
      <c r="D106" s="187">
        <v>-1.6042475866610513</v>
      </c>
      <c r="E106" s="186">
        <v>6.5717271727172717</v>
      </c>
      <c r="F106" s="187">
        <f t="shared" si="15"/>
        <v>1.6794418743184361</v>
      </c>
      <c r="G106" s="186">
        <v>6.7338102965039095</v>
      </c>
      <c r="H106" s="187">
        <f t="shared" si="15"/>
        <v>0.16208312378663781</v>
      </c>
      <c r="I106" s="186">
        <v>6.0406710726995421</v>
      </c>
      <c r="J106" s="187">
        <f t="shared" si="15"/>
        <v>-0.69313922380436743</v>
      </c>
      <c r="K106" s="186">
        <v>6.4726803602145093</v>
      </c>
      <c r="L106" s="187">
        <f t="shared" si="16"/>
        <v>0.43200928751496726</v>
      </c>
      <c r="M106" s="186"/>
      <c r="N106" s="187"/>
    </row>
    <row r="107" spans="2:14" x14ac:dyDescent="0.25">
      <c r="B107" s="116" t="s">
        <v>91</v>
      </c>
      <c r="C107" s="186">
        <v>6.5969556585043021</v>
      </c>
      <c r="D107" s="187">
        <v>-0.86201292163622512</v>
      </c>
      <c r="E107" s="186">
        <v>6.6378207935534732</v>
      </c>
      <c r="F107" s="187">
        <f t="shared" si="15"/>
        <v>4.0865135049171109E-2</v>
      </c>
      <c r="G107" s="186">
        <v>6.7576769509981851</v>
      </c>
      <c r="H107" s="187">
        <f t="shared" si="15"/>
        <v>0.1198561574447119</v>
      </c>
      <c r="I107" s="186">
        <v>6.1939140202185232</v>
      </c>
      <c r="J107" s="187">
        <f t="shared" si="15"/>
        <v>-0.56376293077966189</v>
      </c>
      <c r="K107" s="186">
        <v>6.1455670103092785</v>
      </c>
      <c r="L107" s="187">
        <f t="shared" si="16"/>
        <v>-4.8347009909244676E-2</v>
      </c>
      <c r="M107" s="186"/>
      <c r="N107" s="187"/>
    </row>
    <row r="108" spans="2:14" x14ac:dyDescent="0.25">
      <c r="B108" s="116" t="s">
        <v>93</v>
      </c>
      <c r="C108" s="186">
        <v>7.0615240891498736</v>
      </c>
      <c r="D108" s="187">
        <v>0.47747748905477128</v>
      </c>
      <c r="E108" s="186">
        <v>6.2884972170686453</v>
      </c>
      <c r="F108" s="187">
        <f t="shared" si="15"/>
        <v>-0.77302687208122833</v>
      </c>
      <c r="G108" s="186">
        <v>6.66143159166415</v>
      </c>
      <c r="H108" s="187">
        <f t="shared" si="15"/>
        <v>0.37293437459550471</v>
      </c>
      <c r="I108" s="186">
        <v>6.4031490711372907</v>
      </c>
      <c r="J108" s="187">
        <f t="shared" si="15"/>
        <v>-0.25828252052685929</v>
      </c>
      <c r="K108" s="186">
        <v>6.0560650631597159</v>
      </c>
      <c r="L108" s="187">
        <f t="shared" si="16"/>
        <v>-0.34708400797757477</v>
      </c>
      <c r="M108" s="186"/>
      <c r="N108" s="187"/>
    </row>
    <row r="109" spans="2:14" ht="15.75" x14ac:dyDescent="0.25">
      <c r="B109" s="119" t="s">
        <v>30</v>
      </c>
      <c r="C109" s="188">
        <v>6.8033505154639178</v>
      </c>
      <c r="D109" s="189">
        <v>-0.29678390725352166</v>
      </c>
      <c r="E109" s="188">
        <v>7.6288955061032437</v>
      </c>
      <c r="F109" s="189">
        <f t="shared" si="15"/>
        <v>0.82554499063932596</v>
      </c>
      <c r="G109" s="188">
        <v>6.9573132356940288</v>
      </c>
      <c r="H109" s="189">
        <f t="shared" si="15"/>
        <v>-0.67158227040921492</v>
      </c>
      <c r="I109" s="188">
        <v>6.4885779059870901</v>
      </c>
      <c r="J109" s="189">
        <f t="shared" si="15"/>
        <v>-0.46873532970693876</v>
      </c>
      <c r="K109" s="188">
        <v>6.479676798949245</v>
      </c>
      <c r="L109" s="189">
        <f t="shared" si="16"/>
        <v>-8.9011070378450796E-3</v>
      </c>
      <c r="M109" s="188">
        <v>6.2314074521043894</v>
      </c>
      <c r="N109" s="189">
        <v>4.2103145431412692E-2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8" t="s">
        <v>288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v>2020</v>
      </c>
      <c r="D117" s="296"/>
      <c r="E117" s="297">
        <v>2021</v>
      </c>
      <c r="F117" s="296"/>
      <c r="G117" s="297">
        <v>2022</v>
      </c>
      <c r="H117" s="296"/>
      <c r="I117" s="297">
        <v>2023</v>
      </c>
      <c r="J117" s="296"/>
      <c r="K117" s="297">
        <v>2024</v>
      </c>
      <c r="L117" s="296"/>
      <c r="M117" s="297">
        <v>2025</v>
      </c>
      <c r="N117" s="298"/>
    </row>
    <row r="118" spans="1:15" ht="16.5" thickTop="1" thickBot="1" x14ac:dyDescent="0.3">
      <c r="B118" s="85"/>
      <c r="C118" s="113" t="s">
        <v>69</v>
      </c>
      <c r="D118" s="114" t="str">
        <f>CONCATENATE("dif ",RIGHT(C117,2),"/",RIGHT(C117-1,2))</f>
        <v>dif 20/19</v>
      </c>
      <c r="E118" s="115" t="s">
        <v>69</v>
      </c>
      <c r="F118" s="114" t="str">
        <f>CONCATENATE("dif ",RIGHT(E117,2),"/",RIGHT(C117,2))</f>
        <v>dif 21/20</v>
      </c>
      <c r="G118" s="115" t="s">
        <v>69</v>
      </c>
      <c r="H118" s="114" t="str">
        <f>CONCATENATE("dif ",RIGHT(G117,2),"/",RIGHT(E117,2))</f>
        <v>dif 22/21</v>
      </c>
      <c r="I118" s="115" t="s">
        <v>69</v>
      </c>
      <c r="J118" s="114" t="str">
        <f>CONCATENATE("dif ",RIGHT(I117,2),"/",RIGHT(G117,2))</f>
        <v>dif 23/22</v>
      </c>
      <c r="K118" s="115" t="s">
        <v>69</v>
      </c>
      <c r="L118" s="114" t="str">
        <f>CONCATENATE("dif ",RIGHT(K117,2),"/",RIGHT(I117,2))</f>
        <v>dif 24/23</v>
      </c>
      <c r="M118" s="115" t="s">
        <v>69</v>
      </c>
      <c r="N118" s="114" t="str">
        <f>CONCATENATE("dif ",RIGHT(M117,2),"/",RIGHT(K117,2))</f>
        <v>dif 25/24</v>
      </c>
    </row>
    <row r="119" spans="1:15" x14ac:dyDescent="0.25">
      <c r="B119" s="116" t="s">
        <v>71</v>
      </c>
      <c r="C119" s="186">
        <v>7.2750000000000004</v>
      </c>
      <c r="D119" s="187">
        <v>0.13516066646831337</v>
      </c>
      <c r="E119" s="186">
        <v>36.75</v>
      </c>
      <c r="F119" s="187">
        <f t="shared" ref="F119:J121" si="17">IFERROR(E119-C119,"-")</f>
        <v>29.475000000000001</v>
      </c>
      <c r="G119" s="186">
        <v>8.5618043350908017</v>
      </c>
      <c r="H119" s="187">
        <f t="shared" si="17"/>
        <v>-28.188195664909198</v>
      </c>
      <c r="I119" s="186">
        <v>7.1305812973883738</v>
      </c>
      <c r="J119" s="187">
        <f t="shared" si="17"/>
        <v>-1.431223037702428</v>
      </c>
      <c r="K119" s="186">
        <v>5.342488875249348</v>
      </c>
      <c r="L119" s="187">
        <f t="shared" ref="L119:L121" si="18">IFERROR(K119-I119,"-")</f>
        <v>-1.7880924221390258</v>
      </c>
      <c r="M119" s="186">
        <v>5.8226386522809008</v>
      </c>
      <c r="N119" s="187">
        <f t="shared" ref="N119:N120" si="19">IFERROR(M119-K119,"-")</f>
        <v>0.48014977703155282</v>
      </c>
    </row>
    <row r="120" spans="1:15" x14ac:dyDescent="0.25">
      <c r="B120" s="116" t="s">
        <v>73</v>
      </c>
      <c r="C120" s="186">
        <v>5.7806385169927905</v>
      </c>
      <c r="D120" s="187">
        <v>-0.69367655150036001</v>
      </c>
      <c r="E120" s="186">
        <v>105</v>
      </c>
      <c r="F120" s="187">
        <f t="shared" si="17"/>
        <v>99.219361483007205</v>
      </c>
      <c r="G120" s="186">
        <v>6.0318320352184216</v>
      </c>
      <c r="H120" s="187">
        <f t="shared" si="17"/>
        <v>-98.968167964781571</v>
      </c>
      <c r="I120" s="186">
        <v>6.4372230428360417</v>
      </c>
      <c r="J120" s="187">
        <f t="shared" si="17"/>
        <v>0.40539100761762015</v>
      </c>
      <c r="K120" s="186">
        <v>5.7417790574329448</v>
      </c>
      <c r="L120" s="187">
        <f t="shared" si="18"/>
        <v>-0.69544398540309693</v>
      </c>
      <c r="M120" s="186">
        <v>5.5155934833204032</v>
      </c>
      <c r="N120" s="187">
        <f t="shared" si="19"/>
        <v>-0.22618557411254159</v>
      </c>
    </row>
    <row r="121" spans="1:15" x14ac:dyDescent="0.25">
      <c r="B121" s="116" t="s">
        <v>75</v>
      </c>
      <c r="C121" s="186">
        <v>7.9797794117647056</v>
      </c>
      <c r="D121" s="187">
        <v>1.2817581027844929</v>
      </c>
      <c r="E121" s="186" t="s">
        <v>228</v>
      </c>
      <c r="F121" s="187" t="str">
        <f t="shared" si="17"/>
        <v>-</v>
      </c>
      <c r="G121" s="186">
        <v>6.5032475342795282</v>
      </c>
      <c r="H121" s="187" t="str">
        <f t="shared" si="17"/>
        <v>-</v>
      </c>
      <c r="I121" s="186">
        <v>6.4449346682504665</v>
      </c>
      <c r="J121" s="187">
        <f t="shared" si="17"/>
        <v>-5.8312866029061716E-2</v>
      </c>
      <c r="K121" s="186">
        <v>5.8906840838776215</v>
      </c>
      <c r="L121" s="187">
        <f t="shared" si="18"/>
        <v>-0.55425058437284491</v>
      </c>
      <c r="M121" s="186"/>
      <c r="N121" s="187"/>
    </row>
    <row r="122" spans="1:15" x14ac:dyDescent="0.25">
      <c r="B122" s="116" t="s">
        <v>77</v>
      </c>
      <c r="C122" s="186" t="s">
        <v>228</v>
      </c>
      <c r="D122" s="187" t="s">
        <v>228</v>
      </c>
      <c r="E122" s="186">
        <v>9.4343220338983045</v>
      </c>
      <c r="F122" s="187" t="str">
        <f>IFERROR(E122-C122,"-")</f>
        <v>-</v>
      </c>
      <c r="G122" s="186">
        <v>6.5539982030548067</v>
      </c>
      <c r="H122" s="187">
        <f>IFERROR(G122-E122,"-")</f>
        <v>-2.8803238308434977</v>
      </c>
      <c r="I122" s="186">
        <v>6.5164857257740252</v>
      </c>
      <c r="J122" s="187">
        <f>IFERROR(I122-G122,"-")</f>
        <v>-3.7512477280781553E-2</v>
      </c>
      <c r="K122" s="186">
        <v>6.6464646464646462</v>
      </c>
      <c r="L122" s="187">
        <f>IFERROR(K122-I122,"-")</f>
        <v>0.129978920690621</v>
      </c>
      <c r="M122" s="186"/>
      <c r="N122" s="187"/>
    </row>
    <row r="123" spans="1:15" x14ac:dyDescent="0.25">
      <c r="B123" s="116" t="s">
        <v>79</v>
      </c>
      <c r="C123" s="186" t="s">
        <v>228</v>
      </c>
      <c r="D123" s="187" t="s">
        <v>228</v>
      </c>
      <c r="E123" s="186">
        <v>41.938596491228068</v>
      </c>
      <c r="F123" s="187" t="str">
        <f t="shared" ref="F123:J131" si="20">IFERROR(E123-C123,"-")</f>
        <v>-</v>
      </c>
      <c r="G123" s="186">
        <v>5.3047647587653577</v>
      </c>
      <c r="H123" s="187">
        <f t="shared" si="20"/>
        <v>-36.63383173246271</v>
      </c>
      <c r="I123" s="186">
        <v>5.5824602250679085</v>
      </c>
      <c r="J123" s="187">
        <f t="shared" si="20"/>
        <v>0.27769546630255082</v>
      </c>
      <c r="K123" s="186">
        <v>6.5125332320546905</v>
      </c>
      <c r="L123" s="187">
        <f t="shared" ref="L123:L131" si="21">IFERROR(K123-I123,"-")</f>
        <v>0.93007300698678197</v>
      </c>
      <c r="M123" s="186"/>
      <c r="N123" s="187"/>
    </row>
    <row r="124" spans="1:15" x14ac:dyDescent="0.25">
      <c r="B124" s="116" t="s">
        <v>81</v>
      </c>
      <c r="C124" s="186" t="s">
        <v>228</v>
      </c>
      <c r="D124" s="187" t="s">
        <v>228</v>
      </c>
      <c r="E124" s="186">
        <v>7.5244755244755241</v>
      </c>
      <c r="F124" s="187" t="str">
        <f t="shared" si="20"/>
        <v>-</v>
      </c>
      <c r="G124" s="186">
        <v>6.0645947592931142</v>
      </c>
      <c r="H124" s="187">
        <f t="shared" si="20"/>
        <v>-1.4598807651824099</v>
      </c>
      <c r="I124" s="186">
        <v>6.9035498995311455</v>
      </c>
      <c r="J124" s="187">
        <f t="shared" si="20"/>
        <v>0.8389551402380313</v>
      </c>
      <c r="K124" s="186">
        <v>5.9067413310359678</v>
      </c>
      <c r="L124" s="187">
        <f t="shared" si="21"/>
        <v>-0.99680856849517774</v>
      </c>
      <c r="M124" s="186"/>
      <c r="N124" s="187"/>
    </row>
    <row r="125" spans="1:15" x14ac:dyDescent="0.25">
      <c r="B125" s="116" t="s">
        <v>83</v>
      </c>
      <c r="C125" s="186" t="s">
        <v>228</v>
      </c>
      <c r="D125" s="187" t="s">
        <v>228</v>
      </c>
      <c r="E125" s="186" t="s">
        <v>228</v>
      </c>
      <c r="F125" s="187" t="str">
        <f t="shared" si="20"/>
        <v>-</v>
      </c>
      <c r="G125" s="186">
        <v>7.4414571851055253</v>
      </c>
      <c r="H125" s="187" t="str">
        <f t="shared" si="20"/>
        <v>-</v>
      </c>
      <c r="I125" s="186">
        <v>7.5992654560293822</v>
      </c>
      <c r="J125" s="187">
        <f t="shared" si="20"/>
        <v>0.15780827092385685</v>
      </c>
      <c r="K125" s="186">
        <v>6.0359646844975332</v>
      </c>
      <c r="L125" s="187">
        <f t="shared" si="21"/>
        <v>-1.563300771531849</v>
      </c>
      <c r="M125" s="186"/>
      <c r="N125" s="187"/>
    </row>
    <row r="126" spans="1:15" x14ac:dyDescent="0.25">
      <c r="B126" s="116" t="s">
        <v>85</v>
      </c>
      <c r="C126" s="186">
        <v>7.666666666666667</v>
      </c>
      <c r="D126" s="187">
        <v>-0.28404301075268812</v>
      </c>
      <c r="E126" s="186">
        <v>5.8409090909090908</v>
      </c>
      <c r="F126" s="187">
        <f t="shared" si="20"/>
        <v>-1.8257575757575761</v>
      </c>
      <c r="G126" s="186">
        <v>8.8067338575700518</v>
      </c>
      <c r="H126" s="187">
        <f t="shared" si="20"/>
        <v>2.965824766660961</v>
      </c>
      <c r="I126" s="186">
        <v>6.2380407415884642</v>
      </c>
      <c r="J126" s="187">
        <f t="shared" si="20"/>
        <v>-2.5686931159815876</v>
      </c>
      <c r="K126" s="186">
        <v>8.4613835583984844</v>
      </c>
      <c r="L126" s="187">
        <f t="shared" si="21"/>
        <v>2.2233428168100202</v>
      </c>
      <c r="M126" s="186"/>
      <c r="N126" s="187"/>
    </row>
    <row r="127" spans="1:15" x14ac:dyDescent="0.25">
      <c r="B127" s="116" t="s">
        <v>87</v>
      </c>
      <c r="C127" s="186">
        <v>6.3863636363636367</v>
      </c>
      <c r="D127" s="187">
        <v>-1.7217976222400999</v>
      </c>
      <c r="E127" s="186">
        <v>8.2763615295480886</v>
      </c>
      <c r="F127" s="187">
        <f t="shared" si="20"/>
        <v>1.8899978931844519</v>
      </c>
      <c r="G127" s="186">
        <v>7.8096076458752517</v>
      </c>
      <c r="H127" s="187">
        <f t="shared" si="20"/>
        <v>-0.46675388367283688</v>
      </c>
      <c r="I127" s="186">
        <v>5.6116176967240801</v>
      </c>
      <c r="J127" s="187">
        <f t="shared" si="20"/>
        <v>-2.1979899491511716</v>
      </c>
      <c r="K127" s="186">
        <v>5.9173657718120802</v>
      </c>
      <c r="L127" s="187">
        <f t="shared" si="21"/>
        <v>0.30574807508800017</v>
      </c>
      <c r="M127" s="186"/>
      <c r="N127" s="187"/>
    </row>
    <row r="128" spans="1:15" x14ac:dyDescent="0.25">
      <c r="A128" s="122"/>
      <c r="B128" s="116" t="s">
        <v>89</v>
      </c>
      <c r="C128" s="186">
        <v>4.419776119402985</v>
      </c>
      <c r="D128" s="187">
        <v>-2.0378027735095863</v>
      </c>
      <c r="E128" s="186">
        <v>6.5399652476107732</v>
      </c>
      <c r="F128" s="187">
        <f t="shared" si="20"/>
        <v>2.1201891282077883</v>
      </c>
      <c r="G128" s="186">
        <v>7.0763655647869896</v>
      </c>
      <c r="H128" s="187">
        <f t="shared" si="20"/>
        <v>0.53640031717621639</v>
      </c>
      <c r="I128" s="186">
        <v>6.0672817281728175</v>
      </c>
      <c r="J128" s="187">
        <f t="shared" si="20"/>
        <v>-1.0090838366141721</v>
      </c>
      <c r="K128" s="186">
        <v>5.9782175587727453</v>
      </c>
      <c r="L128" s="187">
        <f t="shared" si="21"/>
        <v>-8.9064169400072224E-2</v>
      </c>
      <c r="M128" s="186"/>
      <c r="N128" s="187"/>
    </row>
    <row r="129" spans="2:15" x14ac:dyDescent="0.25">
      <c r="B129" s="116" t="s">
        <v>91</v>
      </c>
      <c r="C129" s="186">
        <v>7.0533117932148626</v>
      </c>
      <c r="D129" s="187">
        <v>-0.20360232614467133</v>
      </c>
      <c r="E129" s="186">
        <v>5.3751886507696955</v>
      </c>
      <c r="F129" s="187">
        <f t="shared" si="20"/>
        <v>-1.678123142445167</v>
      </c>
      <c r="G129" s="186">
        <v>6.9541828128561658</v>
      </c>
      <c r="H129" s="187">
        <f t="shared" si="20"/>
        <v>1.5789941620864703</v>
      </c>
      <c r="I129" s="186">
        <v>5.8860013103297666</v>
      </c>
      <c r="J129" s="187">
        <f t="shared" si="20"/>
        <v>-1.0681815025263992</v>
      </c>
      <c r="K129" s="186">
        <v>5.7116443745082615</v>
      </c>
      <c r="L129" s="187">
        <f t="shared" si="21"/>
        <v>-0.17435693582150513</v>
      </c>
      <c r="M129" s="186"/>
      <c r="N129" s="187"/>
    </row>
    <row r="130" spans="2:15" x14ac:dyDescent="0.25">
      <c r="B130" s="116" t="s">
        <v>93</v>
      </c>
      <c r="C130" s="186">
        <v>7.3490139687756777</v>
      </c>
      <c r="D130" s="187">
        <v>1.0358932160312975</v>
      </c>
      <c r="E130" s="186">
        <v>6.6219806763285023</v>
      </c>
      <c r="F130" s="187">
        <f t="shared" si="20"/>
        <v>-0.72703329244717541</v>
      </c>
      <c r="G130" s="186">
        <v>6.406141114982578</v>
      </c>
      <c r="H130" s="187">
        <f t="shared" si="20"/>
        <v>-0.2158395613459243</v>
      </c>
      <c r="I130" s="186">
        <v>6.3249634324719652</v>
      </c>
      <c r="J130" s="187">
        <f t="shared" si="20"/>
        <v>-8.1177682510612748E-2</v>
      </c>
      <c r="K130" s="186">
        <v>5.2975084459459456</v>
      </c>
      <c r="L130" s="187">
        <f t="shared" si="21"/>
        <v>-1.0274549865260196</v>
      </c>
      <c r="M130" s="186"/>
      <c r="N130" s="187"/>
    </row>
    <row r="131" spans="2:15" ht="15.75" x14ac:dyDescent="0.25">
      <c r="B131" s="119" t="s">
        <v>30</v>
      </c>
      <c r="C131" s="188">
        <v>6.7717101949780556</v>
      </c>
      <c r="D131" s="189">
        <v>-0.20715686493517005</v>
      </c>
      <c r="E131" s="188">
        <v>6.9646118721461185</v>
      </c>
      <c r="F131" s="189">
        <f t="shared" si="20"/>
        <v>0.19290167716806295</v>
      </c>
      <c r="G131" s="188">
        <v>7.1221982489613236</v>
      </c>
      <c r="H131" s="189">
        <f t="shared" si="20"/>
        <v>0.15758637681520504</v>
      </c>
      <c r="I131" s="188">
        <v>6.4367679410190854</v>
      </c>
      <c r="J131" s="189">
        <f t="shared" si="20"/>
        <v>-0.68543030794223814</v>
      </c>
      <c r="K131" s="188">
        <v>6.2090876819311323</v>
      </c>
      <c r="L131" s="189">
        <f t="shared" si="21"/>
        <v>-0.2276802590879532</v>
      </c>
      <c r="M131" s="188">
        <v>5.6539051841746248</v>
      </c>
      <c r="N131" s="189">
        <v>0.11052305547685126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68" t="s">
        <v>289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v>2020</v>
      </c>
      <c r="D139" s="296"/>
      <c r="E139" s="297">
        <v>2021</v>
      </c>
      <c r="F139" s="296"/>
      <c r="G139" s="297">
        <v>2022</v>
      </c>
      <c r="H139" s="296"/>
      <c r="I139" s="297">
        <v>2023</v>
      </c>
      <c r="J139" s="296"/>
      <c r="K139" s="297">
        <v>2024</v>
      </c>
      <c r="L139" s="296"/>
      <c r="M139" s="297">
        <v>2025</v>
      </c>
      <c r="N139" s="298"/>
    </row>
    <row r="140" spans="2:15" ht="16.5" thickTop="1" thickBot="1" x14ac:dyDescent="0.3">
      <c r="B140" s="85"/>
      <c r="C140" s="113" t="s">
        <v>69</v>
      </c>
      <c r="D140" s="114" t="str">
        <f>CONCATENATE("dif ",RIGHT(C139,2),"/",RIGHT(C139-1,2))</f>
        <v>dif 20/19</v>
      </c>
      <c r="E140" s="115" t="s">
        <v>69</v>
      </c>
      <c r="F140" s="114" t="str">
        <f>CONCATENATE("dif ",RIGHT(E139,2),"/",RIGHT(C139,2))</f>
        <v>dif 21/20</v>
      </c>
      <c r="G140" s="115" t="s">
        <v>69</v>
      </c>
      <c r="H140" s="114" t="str">
        <f>CONCATENATE("dif ",RIGHT(G139,2),"/",RIGHT(E139,2))</f>
        <v>dif 22/21</v>
      </c>
      <c r="I140" s="115" t="s">
        <v>69</v>
      </c>
      <c r="J140" s="114" t="str">
        <f>CONCATENATE("dif ",RIGHT(I139,2),"/",RIGHT(G139,2))</f>
        <v>dif 23/22</v>
      </c>
      <c r="K140" s="115" t="s">
        <v>69</v>
      </c>
      <c r="L140" s="114" t="str">
        <f>CONCATENATE("dif ",RIGHT(K139,2),"/",RIGHT(I139,2))</f>
        <v>dif 24/23</v>
      </c>
      <c r="M140" s="115" t="s">
        <v>69</v>
      </c>
      <c r="N140" s="114" t="str">
        <f>CONCATENATE("dif ",RIGHT(M139,2),"/",RIGHT(K139,2))</f>
        <v>dif 25/24</v>
      </c>
    </row>
    <row r="141" spans="2:15" x14ac:dyDescent="0.25">
      <c r="B141" s="116" t="s">
        <v>71</v>
      </c>
      <c r="C141" s="186">
        <v>7.8617021276595747</v>
      </c>
      <c r="D141" s="187">
        <v>-0.2739856046824336</v>
      </c>
      <c r="E141" s="186">
        <v>10.762376237623762</v>
      </c>
      <c r="F141" s="187">
        <f t="shared" ref="F141:J143" si="22">IFERROR(E141-C141,"-")</f>
        <v>2.9006741099641875</v>
      </c>
      <c r="G141" s="186">
        <v>8.0026954177897576</v>
      </c>
      <c r="H141" s="187">
        <f t="shared" si="22"/>
        <v>-2.7596808198340046</v>
      </c>
      <c r="I141" s="186">
        <v>8.2559456398641</v>
      </c>
      <c r="J141" s="187">
        <f t="shared" si="22"/>
        <v>0.25325022207434245</v>
      </c>
      <c r="K141" s="186">
        <v>7.1475548060708265</v>
      </c>
      <c r="L141" s="187">
        <f t="shared" ref="L141:L143" si="23">IFERROR(K141-I141,"-")</f>
        <v>-1.1083908337932735</v>
      </c>
      <c r="M141" s="186">
        <v>7.3878143133462286</v>
      </c>
      <c r="N141" s="187">
        <f t="shared" ref="N141:N142" si="24">IFERROR(M141-K141,"-")</f>
        <v>0.24025950727540213</v>
      </c>
    </row>
    <row r="142" spans="2:15" x14ac:dyDescent="0.25">
      <c r="B142" s="116" t="s">
        <v>73</v>
      </c>
      <c r="C142" s="186">
        <v>7.505226480836237</v>
      </c>
      <c r="D142" s="187">
        <v>-1.1654938185089456</v>
      </c>
      <c r="E142" s="186">
        <v>19.736318407960198</v>
      </c>
      <c r="F142" s="187">
        <f t="shared" si="22"/>
        <v>12.231091927123961</v>
      </c>
      <c r="G142" s="186">
        <v>6.4764444444444447</v>
      </c>
      <c r="H142" s="187">
        <f t="shared" si="22"/>
        <v>-13.259873963515753</v>
      </c>
      <c r="I142" s="186">
        <v>10.370414201183433</v>
      </c>
      <c r="J142" s="187">
        <f t="shared" si="22"/>
        <v>3.8939697567389882</v>
      </c>
      <c r="K142" s="186">
        <v>8.3796526054590572</v>
      </c>
      <c r="L142" s="187">
        <f t="shared" si="23"/>
        <v>-1.9907615957243756</v>
      </c>
      <c r="M142" s="186">
        <v>6.8422590068159685</v>
      </c>
      <c r="N142" s="187">
        <f t="shared" si="24"/>
        <v>-1.5373935986430887</v>
      </c>
    </row>
    <row r="143" spans="2:15" x14ac:dyDescent="0.25">
      <c r="B143" s="116" t="s">
        <v>75</v>
      </c>
      <c r="C143" s="186">
        <v>9.7437185929648233</v>
      </c>
      <c r="D143" s="187">
        <v>1.0972157574260706</v>
      </c>
      <c r="E143" s="186">
        <v>10.463869463869464</v>
      </c>
      <c r="F143" s="187">
        <f t="shared" si="22"/>
        <v>0.72015087090464114</v>
      </c>
      <c r="G143" s="186">
        <v>7.698924731182796</v>
      </c>
      <c r="H143" s="187">
        <f t="shared" si="22"/>
        <v>-2.7649447326866685</v>
      </c>
      <c r="I143" s="186">
        <v>7.2857142857142856</v>
      </c>
      <c r="J143" s="187">
        <f t="shared" si="22"/>
        <v>-0.41321044546851038</v>
      </c>
      <c r="K143" s="186">
        <v>5.5732217573221758</v>
      </c>
      <c r="L143" s="187">
        <f t="shared" si="23"/>
        <v>-1.7124925283921097</v>
      </c>
      <c r="M143" s="186"/>
      <c r="N143" s="187"/>
    </row>
    <row r="144" spans="2:15" x14ac:dyDescent="0.25">
      <c r="B144" s="116" t="s">
        <v>77</v>
      </c>
      <c r="C144" s="186" t="s">
        <v>228</v>
      </c>
      <c r="D144" s="187" t="s">
        <v>228</v>
      </c>
      <c r="E144" s="186">
        <v>22.977777777777778</v>
      </c>
      <c r="F144" s="187" t="str">
        <f>IFERROR(E144-C144,"-")</f>
        <v>-</v>
      </c>
      <c r="G144" s="186">
        <v>7.1142857142857139</v>
      </c>
      <c r="H144" s="187">
        <f>IFERROR(G144-E144,"-")</f>
        <v>-15.863492063492064</v>
      </c>
      <c r="I144" s="186">
        <v>7.2047413793103452</v>
      </c>
      <c r="J144" s="187">
        <f>IFERROR(I144-G144,"-")</f>
        <v>9.0455665024631315E-2</v>
      </c>
      <c r="K144" s="186">
        <v>12.068527918781726</v>
      </c>
      <c r="L144" s="187">
        <f>IFERROR(K144-I144,"-")</f>
        <v>4.8637865394713806</v>
      </c>
      <c r="M144" s="186"/>
      <c r="N144" s="187"/>
    </row>
    <row r="145" spans="1:15" x14ac:dyDescent="0.25">
      <c r="B145" s="116" t="s">
        <v>79</v>
      </c>
      <c r="C145" s="186" t="s">
        <v>228</v>
      </c>
      <c r="D145" s="187" t="s">
        <v>228</v>
      </c>
      <c r="E145" s="186">
        <v>15.326923076923077</v>
      </c>
      <c r="F145" s="187" t="str">
        <f t="shared" ref="F145:J153" si="25">IFERROR(E145-C145,"-")</f>
        <v>-</v>
      </c>
      <c r="G145" s="186">
        <v>6.7809110629067249</v>
      </c>
      <c r="H145" s="187">
        <f t="shared" si="25"/>
        <v>-8.5460120140163518</v>
      </c>
      <c r="I145" s="186">
        <v>7.3737373737373737</v>
      </c>
      <c r="J145" s="187">
        <f t="shared" si="25"/>
        <v>0.59282631083064885</v>
      </c>
      <c r="K145" s="186">
        <v>9.1675824175824179</v>
      </c>
      <c r="L145" s="187">
        <f t="shared" ref="L145:L153" si="26">IFERROR(K145-I145,"-")</f>
        <v>1.7938450438450442</v>
      </c>
      <c r="M145" s="186"/>
      <c r="N145" s="187"/>
    </row>
    <row r="146" spans="1:15" x14ac:dyDescent="0.25">
      <c r="B146" s="116" t="s">
        <v>81</v>
      </c>
      <c r="C146" s="186" t="s">
        <v>228</v>
      </c>
      <c r="D146" s="187" t="s">
        <v>228</v>
      </c>
      <c r="E146" s="186">
        <v>17.822784810126581</v>
      </c>
      <c r="F146" s="187" t="str">
        <f t="shared" si="25"/>
        <v>-</v>
      </c>
      <c r="G146" s="186">
        <v>5.6285266457680247</v>
      </c>
      <c r="H146" s="187">
        <f t="shared" si="25"/>
        <v>-12.194258164358557</v>
      </c>
      <c r="I146" s="186">
        <v>6.3149792776791003</v>
      </c>
      <c r="J146" s="187">
        <f t="shared" si="25"/>
        <v>0.68645263191107553</v>
      </c>
      <c r="K146" s="186">
        <v>6.4553571428571432</v>
      </c>
      <c r="L146" s="187">
        <f t="shared" si="26"/>
        <v>0.14037786517804296</v>
      </c>
      <c r="M146" s="186"/>
      <c r="N146" s="187"/>
    </row>
    <row r="147" spans="1:15" x14ac:dyDescent="0.25">
      <c r="B147" s="116" t="s">
        <v>83</v>
      </c>
      <c r="C147" s="186" t="s">
        <v>228</v>
      </c>
      <c r="D147" s="187" t="s">
        <v>228</v>
      </c>
      <c r="E147" s="186">
        <v>9.8461538461538467</v>
      </c>
      <c r="F147" s="187" t="str">
        <f t="shared" si="25"/>
        <v>-</v>
      </c>
      <c r="G147" s="186">
        <v>8.2565445026178015</v>
      </c>
      <c r="H147" s="187">
        <f t="shared" si="25"/>
        <v>-1.5896093435360452</v>
      </c>
      <c r="I147" s="186">
        <v>16.43010752688172</v>
      </c>
      <c r="J147" s="187">
        <f t="shared" si="25"/>
        <v>8.1735630242639186</v>
      </c>
      <c r="K147" s="186">
        <v>7.3354231974921627</v>
      </c>
      <c r="L147" s="187">
        <f t="shared" si="26"/>
        <v>-9.0946843293895583</v>
      </c>
      <c r="M147" s="186"/>
      <c r="N147" s="187"/>
    </row>
    <row r="148" spans="1:15" x14ac:dyDescent="0.25">
      <c r="B148" s="116" t="s">
        <v>85</v>
      </c>
      <c r="C148" s="186">
        <v>11.794238683127572</v>
      </c>
      <c r="D148" s="187">
        <v>2.9210215674381903</v>
      </c>
      <c r="E148" s="186">
        <v>6.5616438356164384</v>
      </c>
      <c r="F148" s="187">
        <f t="shared" si="25"/>
        <v>-5.2325948475111339</v>
      </c>
      <c r="G148" s="186">
        <v>9.6734693877551017</v>
      </c>
      <c r="H148" s="187">
        <f t="shared" si="25"/>
        <v>3.1118255521386633</v>
      </c>
      <c r="I148" s="186">
        <v>8.7648114901256733</v>
      </c>
      <c r="J148" s="187">
        <f t="shared" si="25"/>
        <v>-0.90865789762942839</v>
      </c>
      <c r="K148" s="186">
        <v>8.639705882352942</v>
      </c>
      <c r="L148" s="187">
        <f t="shared" si="26"/>
        <v>-0.12510560777273128</v>
      </c>
      <c r="M148" s="186"/>
      <c r="N148" s="187"/>
    </row>
    <row r="149" spans="1:15" x14ac:dyDescent="0.25">
      <c r="B149" s="116" t="s">
        <v>87</v>
      </c>
      <c r="C149" s="186">
        <v>14.543859649122806</v>
      </c>
      <c r="D149" s="187">
        <v>6.259174964438122</v>
      </c>
      <c r="E149" s="186">
        <v>8.0187110187110182</v>
      </c>
      <c r="F149" s="187">
        <f t="shared" si="25"/>
        <v>-6.5251486304117883</v>
      </c>
      <c r="G149" s="186">
        <v>8.0555555555555554</v>
      </c>
      <c r="H149" s="187">
        <f t="shared" si="25"/>
        <v>3.6844536844537146E-2</v>
      </c>
      <c r="I149" s="186">
        <v>5.4844192634560907</v>
      </c>
      <c r="J149" s="187">
        <f t="shared" si="25"/>
        <v>-2.5711362920994647</v>
      </c>
      <c r="K149" s="186">
        <v>5.9034749034749039</v>
      </c>
      <c r="L149" s="187">
        <f t="shared" si="26"/>
        <v>0.41905564001881324</v>
      </c>
      <c r="M149" s="186"/>
      <c r="N149" s="187"/>
    </row>
    <row r="150" spans="1:15" x14ac:dyDescent="0.25">
      <c r="A150" s="122"/>
      <c r="B150" s="116" t="s">
        <v>89</v>
      </c>
      <c r="C150" s="186">
        <v>5.4363636363636365</v>
      </c>
      <c r="D150" s="187">
        <v>-2.0938377059182427</v>
      </c>
      <c r="E150" s="186">
        <v>6.7181069958847734</v>
      </c>
      <c r="F150" s="187">
        <f t="shared" si="25"/>
        <v>1.2817433595211369</v>
      </c>
      <c r="G150" s="186">
        <v>7.819121447028424</v>
      </c>
      <c r="H150" s="187">
        <f t="shared" si="25"/>
        <v>1.1010144511436506</v>
      </c>
      <c r="I150" s="186">
        <v>8.6818181818181817</v>
      </c>
      <c r="J150" s="187">
        <f t="shared" si="25"/>
        <v>0.86269673478975761</v>
      </c>
      <c r="K150" s="186">
        <v>8.1320406278855035</v>
      </c>
      <c r="L150" s="187">
        <f t="shared" si="26"/>
        <v>-0.54977755393267813</v>
      </c>
      <c r="M150" s="186"/>
      <c r="N150" s="187"/>
    </row>
    <row r="151" spans="1:15" x14ac:dyDescent="0.25">
      <c r="B151" s="116" t="s">
        <v>91</v>
      </c>
      <c r="C151" s="186">
        <v>6.5258855585831066</v>
      </c>
      <c r="D151" s="187">
        <v>-2.6017006483134457</v>
      </c>
      <c r="E151" s="186">
        <v>7.9976247030878858</v>
      </c>
      <c r="F151" s="187">
        <f t="shared" si="25"/>
        <v>1.4717391445047792</v>
      </c>
      <c r="G151" s="186">
        <v>8.1650831353919244</v>
      </c>
      <c r="H151" s="187">
        <f t="shared" si="25"/>
        <v>0.16745843230403867</v>
      </c>
      <c r="I151" s="186">
        <v>7.4842931937172779</v>
      </c>
      <c r="J151" s="187">
        <f t="shared" si="25"/>
        <v>-0.68078994167464657</v>
      </c>
      <c r="K151" s="186">
        <v>7.177658142664872</v>
      </c>
      <c r="L151" s="187">
        <f t="shared" si="26"/>
        <v>-0.30663505105240585</v>
      </c>
      <c r="M151" s="186"/>
      <c r="N151" s="187"/>
    </row>
    <row r="152" spans="1:15" x14ac:dyDescent="0.25">
      <c r="B152" s="116" t="s">
        <v>93</v>
      </c>
      <c r="C152" s="186">
        <v>7.788321167883212</v>
      </c>
      <c r="D152" s="187">
        <v>-1.1324580528960082</v>
      </c>
      <c r="E152" s="186">
        <v>7.1046831955922869</v>
      </c>
      <c r="F152" s="187">
        <f t="shared" si="25"/>
        <v>-0.68363797229092516</v>
      </c>
      <c r="G152" s="186">
        <v>7.3941176470588239</v>
      </c>
      <c r="H152" s="187">
        <f t="shared" si="25"/>
        <v>0.28943445146653701</v>
      </c>
      <c r="I152" s="186">
        <v>7.4029335634167381</v>
      </c>
      <c r="J152" s="187">
        <f t="shared" si="25"/>
        <v>8.815916357914233E-3</v>
      </c>
      <c r="K152" s="186">
        <v>6.9815668202764973</v>
      </c>
      <c r="L152" s="187">
        <f t="shared" si="26"/>
        <v>-0.42136674314024081</v>
      </c>
      <c r="M152" s="186"/>
      <c r="N152" s="187"/>
    </row>
    <row r="153" spans="1:15" ht="15.75" x14ac:dyDescent="0.25">
      <c r="B153" s="119" t="s">
        <v>30</v>
      </c>
      <c r="C153" s="188">
        <v>8.1043272080616475</v>
      </c>
      <c r="D153" s="189">
        <v>-8.8147215382084809E-2</v>
      </c>
      <c r="E153" s="188">
        <v>10.078081427774679</v>
      </c>
      <c r="F153" s="189">
        <f t="shared" si="25"/>
        <v>1.9737542197130313</v>
      </c>
      <c r="G153" s="188">
        <v>7.3186628807434175</v>
      </c>
      <c r="H153" s="189">
        <f t="shared" si="25"/>
        <v>-2.7594185470312613</v>
      </c>
      <c r="I153" s="188">
        <v>7.7856686444545868</v>
      </c>
      <c r="J153" s="189">
        <f t="shared" si="25"/>
        <v>0.46700576371116931</v>
      </c>
      <c r="K153" s="188">
        <v>7.3207529587177333</v>
      </c>
      <c r="L153" s="189">
        <f t="shared" si="26"/>
        <v>-0.46491568573685349</v>
      </c>
      <c r="M153" s="188">
        <v>7.1159631246967487</v>
      </c>
      <c r="N153" s="189">
        <v>-0.65355670828863754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68" t="s">
        <v>290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v>2020</v>
      </c>
      <c r="D161" s="296"/>
      <c r="E161" s="297">
        <v>2021</v>
      </c>
      <c r="F161" s="296"/>
      <c r="G161" s="297">
        <v>2022</v>
      </c>
      <c r="H161" s="296"/>
      <c r="I161" s="297">
        <v>2023</v>
      </c>
      <c r="J161" s="296"/>
      <c r="K161" s="297">
        <v>2024</v>
      </c>
      <c r="L161" s="296"/>
      <c r="M161" s="297">
        <v>2025</v>
      </c>
      <c r="N161" s="298"/>
    </row>
    <row r="162" spans="2:14" ht="16.5" thickTop="1" thickBot="1" x14ac:dyDescent="0.3">
      <c r="B162" s="85"/>
      <c r="C162" s="113" t="s">
        <v>69</v>
      </c>
      <c r="D162" s="114" t="str">
        <f>CONCATENATE("dif ",RIGHT(C161,2),"/",RIGHT(C161-1,2))</f>
        <v>dif 20/19</v>
      </c>
      <c r="E162" s="115" t="s">
        <v>69</v>
      </c>
      <c r="F162" s="114" t="str">
        <f>CONCATENATE("dif ",RIGHT(E161,2),"/",RIGHT(C161,2))</f>
        <v>dif 21/20</v>
      </c>
      <c r="G162" s="115" t="s">
        <v>69</v>
      </c>
      <c r="H162" s="114" t="str">
        <f>CONCATENATE("dif ",RIGHT(G161,2),"/",RIGHT(E161,2))</f>
        <v>dif 22/21</v>
      </c>
      <c r="I162" s="115" t="s">
        <v>69</v>
      </c>
      <c r="J162" s="114" t="str">
        <f>CONCATENATE("dif ",RIGHT(I161,2),"/",RIGHT(G161,2))</f>
        <v>dif 23/22</v>
      </c>
      <c r="K162" s="115" t="s">
        <v>69</v>
      </c>
      <c r="L162" s="114" t="str">
        <f>CONCATENATE("dif ",RIGHT(K161,2),"/",RIGHT(I161,2))</f>
        <v>dif 24/23</v>
      </c>
      <c r="M162" s="115" t="s">
        <v>69</v>
      </c>
      <c r="N162" s="114" t="str">
        <f>CONCATENATE("dif ",RIGHT(M161,2),"/",RIGHT(K161,2))</f>
        <v>dif 25/24</v>
      </c>
    </row>
    <row r="163" spans="2:14" x14ac:dyDescent="0.25">
      <c r="B163" s="116" t="s">
        <v>71</v>
      </c>
      <c r="C163" s="186">
        <v>5.7492211838006231</v>
      </c>
      <c r="D163" s="187">
        <v>-1.3873197784880631</v>
      </c>
      <c r="E163" s="186">
        <v>4.729166666666667</v>
      </c>
      <c r="F163" s="187">
        <f t="shared" ref="F163:J165" si="27">IFERROR(E163-C163,"-")</f>
        <v>-1.0200545171339561</v>
      </c>
      <c r="G163" s="186">
        <v>6.5365853658536581</v>
      </c>
      <c r="H163" s="187">
        <f t="shared" si="27"/>
        <v>1.8074186991869912</v>
      </c>
      <c r="I163" s="186">
        <v>7.2143184947223498</v>
      </c>
      <c r="J163" s="187">
        <f t="shared" si="27"/>
        <v>0.67773312886869164</v>
      </c>
      <c r="K163" s="186">
        <v>7.8896882494004794</v>
      </c>
      <c r="L163" s="187">
        <f t="shared" ref="L163:L165" si="28">IFERROR(K163-I163,"-")</f>
        <v>0.67536975467812965</v>
      </c>
      <c r="M163" s="186">
        <v>7.4726443768996962</v>
      </c>
      <c r="N163" s="187">
        <f t="shared" ref="N163:N164" si="29">IFERROR(M163-K163,"-")</f>
        <v>-0.41704387250078323</v>
      </c>
    </row>
    <row r="164" spans="2:14" x14ac:dyDescent="0.25">
      <c r="B164" s="116" t="s">
        <v>73</v>
      </c>
      <c r="C164" s="186">
        <v>6.7679449360865291</v>
      </c>
      <c r="D164" s="187">
        <v>-8.0635505553849463E-2</v>
      </c>
      <c r="E164" s="186">
        <v>6.1937499999999996</v>
      </c>
      <c r="F164" s="187">
        <f t="shared" si="27"/>
        <v>-0.57419493608652949</v>
      </c>
      <c r="G164" s="186">
        <v>5.8539007092198583</v>
      </c>
      <c r="H164" s="187">
        <f t="shared" si="27"/>
        <v>-0.33984929078014137</v>
      </c>
      <c r="I164" s="186">
        <v>7.303468208092486</v>
      </c>
      <c r="J164" s="187">
        <f t="shared" si="27"/>
        <v>1.4495674988726277</v>
      </c>
      <c r="K164" s="186">
        <v>6.3089552238805968</v>
      </c>
      <c r="L164" s="187">
        <f t="shared" si="28"/>
        <v>-0.99451298421188916</v>
      </c>
      <c r="M164" s="186">
        <v>6.4013086150490732</v>
      </c>
      <c r="N164" s="187">
        <f t="shared" si="29"/>
        <v>9.2353391168476406E-2</v>
      </c>
    </row>
    <row r="165" spans="2:14" x14ac:dyDescent="0.25">
      <c r="B165" s="116" t="s">
        <v>75</v>
      </c>
      <c r="C165" s="186">
        <v>8.1036585365853657</v>
      </c>
      <c r="D165" s="187">
        <v>1.7191495462672464</v>
      </c>
      <c r="E165" s="186">
        <v>6.4149377593360999</v>
      </c>
      <c r="F165" s="187">
        <f t="shared" si="27"/>
        <v>-1.6887207772492658</v>
      </c>
      <c r="G165" s="186">
        <v>6.8731343283582094</v>
      </c>
      <c r="H165" s="187">
        <f t="shared" si="27"/>
        <v>0.45819656902210948</v>
      </c>
      <c r="I165" s="186">
        <v>6.9717348927875245</v>
      </c>
      <c r="J165" s="187">
        <f t="shared" si="27"/>
        <v>9.8600564429315085E-2</v>
      </c>
      <c r="K165" s="186">
        <v>8.247519582245431</v>
      </c>
      <c r="L165" s="187">
        <f t="shared" si="28"/>
        <v>1.2757846894579066</v>
      </c>
      <c r="M165" s="186"/>
      <c r="N165" s="187"/>
    </row>
    <row r="166" spans="2:14" x14ac:dyDescent="0.25">
      <c r="B166" s="116" t="s">
        <v>77</v>
      </c>
      <c r="C166" s="186" t="s">
        <v>228</v>
      </c>
      <c r="D166" s="187" t="s">
        <v>228</v>
      </c>
      <c r="E166" s="186">
        <v>7</v>
      </c>
      <c r="F166" s="187" t="str">
        <f>IFERROR(E166-C166,"-")</f>
        <v>-</v>
      </c>
      <c r="G166" s="186">
        <v>5.7451171875</v>
      </c>
      <c r="H166" s="187">
        <f>IFERROR(G166-E166,"-")</f>
        <v>-1.2548828125</v>
      </c>
      <c r="I166" s="186">
        <v>6.1101449275362318</v>
      </c>
      <c r="J166" s="187">
        <f>IFERROR(I166-G166,"-")</f>
        <v>0.36502774003623184</v>
      </c>
      <c r="K166" s="186">
        <v>6.5773298083278258</v>
      </c>
      <c r="L166" s="187">
        <f>IFERROR(K166-I166,"-")</f>
        <v>0.46718488079159393</v>
      </c>
      <c r="M166" s="186"/>
      <c r="N166" s="187"/>
    </row>
    <row r="167" spans="2:14" x14ac:dyDescent="0.25">
      <c r="B167" s="116" t="s">
        <v>79</v>
      </c>
      <c r="C167" s="186" t="s">
        <v>228</v>
      </c>
      <c r="D167" s="187" t="s">
        <v>228</v>
      </c>
      <c r="E167" s="186">
        <v>4.4880239520958085</v>
      </c>
      <c r="F167" s="187" t="str">
        <f t="shared" ref="F167:J175" si="30">IFERROR(E167-C167,"-")</f>
        <v>-</v>
      </c>
      <c r="G167" s="186">
        <v>7.0894308943089435</v>
      </c>
      <c r="H167" s="187">
        <f t="shared" si="30"/>
        <v>2.601406942213135</v>
      </c>
      <c r="I167" s="186">
        <v>6.3323216995447646</v>
      </c>
      <c r="J167" s="187">
        <f t="shared" si="30"/>
        <v>-0.75710919476417882</v>
      </c>
      <c r="K167" s="186">
        <v>7.4274533413606258</v>
      </c>
      <c r="L167" s="187">
        <f t="shared" ref="L167:L175" si="31">IFERROR(K167-I167,"-")</f>
        <v>1.0951316418158612</v>
      </c>
      <c r="M167" s="186"/>
      <c r="N167" s="187"/>
    </row>
    <row r="168" spans="2:14" x14ac:dyDescent="0.25">
      <c r="B168" s="116" t="s">
        <v>81</v>
      </c>
      <c r="C168" s="186" t="s">
        <v>228</v>
      </c>
      <c r="D168" s="187" t="s">
        <v>228</v>
      </c>
      <c r="E168" s="186">
        <v>6.6040609137055837</v>
      </c>
      <c r="F168" s="187" t="str">
        <f t="shared" si="30"/>
        <v>-</v>
      </c>
      <c r="G168" s="186">
        <v>5.8227848101265822</v>
      </c>
      <c r="H168" s="187">
        <f t="shared" si="30"/>
        <v>-0.78127610357900146</v>
      </c>
      <c r="I168" s="186">
        <v>6.5613636363636365</v>
      </c>
      <c r="J168" s="187">
        <f t="shared" si="30"/>
        <v>0.73857882623705429</v>
      </c>
      <c r="K168" s="186">
        <v>6.0972568578553616</v>
      </c>
      <c r="L168" s="187">
        <f t="shared" si="31"/>
        <v>-0.46410677850827486</v>
      </c>
      <c r="M168" s="186"/>
      <c r="N168" s="187"/>
    </row>
    <row r="169" spans="2:14" x14ac:dyDescent="0.25">
      <c r="B169" s="116" t="s">
        <v>83</v>
      </c>
      <c r="C169" s="186" t="s">
        <v>228</v>
      </c>
      <c r="D169" s="187" t="s">
        <v>228</v>
      </c>
      <c r="E169" s="186">
        <v>4.1475409836065573</v>
      </c>
      <c r="F169" s="187" t="str">
        <f t="shared" si="30"/>
        <v>-</v>
      </c>
      <c r="G169" s="186">
        <v>8.4603174603174605</v>
      </c>
      <c r="H169" s="187">
        <f t="shared" si="30"/>
        <v>4.3127764767109031</v>
      </c>
      <c r="I169" s="186">
        <v>7.6562698917886696</v>
      </c>
      <c r="J169" s="187">
        <f t="shared" si="30"/>
        <v>-0.80404756852879089</v>
      </c>
      <c r="K169" s="186">
        <v>6.3948832035595107</v>
      </c>
      <c r="L169" s="187">
        <f t="shared" si="31"/>
        <v>-1.2613866882291589</v>
      </c>
      <c r="M169" s="186"/>
      <c r="N169" s="187"/>
    </row>
    <row r="170" spans="2:14" x14ac:dyDescent="0.25">
      <c r="B170" s="116" t="s">
        <v>85</v>
      </c>
      <c r="C170" s="186">
        <v>10.433333333333334</v>
      </c>
      <c r="D170" s="187">
        <v>2.0171597633136091</v>
      </c>
      <c r="E170" s="186">
        <v>8.2528735632183903</v>
      </c>
      <c r="F170" s="187">
        <f t="shared" si="30"/>
        <v>-2.1804597701149433</v>
      </c>
      <c r="G170" s="186">
        <v>8.2962720732504902</v>
      </c>
      <c r="H170" s="187">
        <f t="shared" si="30"/>
        <v>4.3398510032099935E-2</v>
      </c>
      <c r="I170" s="186">
        <v>10.346733668341708</v>
      </c>
      <c r="J170" s="187">
        <f t="shared" si="30"/>
        <v>2.0504615950912175</v>
      </c>
      <c r="K170" s="186">
        <v>9.152667723190703</v>
      </c>
      <c r="L170" s="187">
        <f t="shared" si="31"/>
        <v>-1.1940659451510047</v>
      </c>
      <c r="M170" s="186"/>
      <c r="N170" s="187"/>
    </row>
    <row r="171" spans="2:14" x14ac:dyDescent="0.25">
      <c r="B171" s="116" t="s">
        <v>87</v>
      </c>
      <c r="C171" s="186">
        <v>5.2180451127819545</v>
      </c>
      <c r="D171" s="187">
        <v>-1.9822494380280604</v>
      </c>
      <c r="E171" s="186">
        <v>7.3111702127659575</v>
      </c>
      <c r="F171" s="187">
        <f t="shared" si="30"/>
        <v>2.093125099984003</v>
      </c>
      <c r="G171" s="186">
        <v>7.2282157676348548</v>
      </c>
      <c r="H171" s="187">
        <f t="shared" si="30"/>
        <v>-8.2954445131102617E-2</v>
      </c>
      <c r="I171" s="186">
        <v>7.003300330033003</v>
      </c>
      <c r="J171" s="187">
        <f t="shared" si="30"/>
        <v>-0.22491543760185184</v>
      </c>
      <c r="K171" s="186">
        <v>3.8022199798183651</v>
      </c>
      <c r="L171" s="187">
        <f t="shared" si="31"/>
        <v>-3.2010803502146379</v>
      </c>
      <c r="M171" s="186"/>
      <c r="N171" s="187"/>
    </row>
    <row r="172" spans="2:14" x14ac:dyDescent="0.25">
      <c r="B172" s="116" t="s">
        <v>89</v>
      </c>
      <c r="C172" s="186">
        <v>6.267942583732057</v>
      </c>
      <c r="D172" s="187">
        <v>0.39831608619858283</v>
      </c>
      <c r="E172" s="186">
        <v>5.4994388327721664</v>
      </c>
      <c r="F172" s="187">
        <f t="shared" si="30"/>
        <v>-0.76850375095989065</v>
      </c>
      <c r="G172" s="186">
        <v>6.1459524526030691</v>
      </c>
      <c r="H172" s="187">
        <f t="shared" si="30"/>
        <v>0.64651361983090272</v>
      </c>
      <c r="I172" s="186">
        <v>6.1748318924111434</v>
      </c>
      <c r="J172" s="187">
        <f t="shared" si="30"/>
        <v>2.8879439808074281E-2</v>
      </c>
      <c r="K172" s="186">
        <v>6.659903626680193</v>
      </c>
      <c r="L172" s="187">
        <f t="shared" si="31"/>
        <v>0.48507173426904959</v>
      </c>
      <c r="M172" s="186"/>
      <c r="N172" s="187"/>
    </row>
    <row r="173" spans="2:14" x14ac:dyDescent="0.25">
      <c r="B173" s="116" t="s">
        <v>91</v>
      </c>
      <c r="C173" s="186">
        <v>4.4545454545454541</v>
      </c>
      <c r="D173" s="187">
        <v>-2.1324110671936767</v>
      </c>
      <c r="E173" s="186">
        <v>8.594678217821782</v>
      </c>
      <c r="F173" s="187">
        <f t="shared" si="30"/>
        <v>4.1401327632763278</v>
      </c>
      <c r="G173" s="186">
        <v>9.0160278745644593</v>
      </c>
      <c r="H173" s="187">
        <f t="shared" si="30"/>
        <v>0.42134965674267733</v>
      </c>
      <c r="I173" s="186">
        <v>8.294520547945206</v>
      </c>
      <c r="J173" s="187">
        <f t="shared" si="30"/>
        <v>-0.72150732661925332</v>
      </c>
      <c r="K173" s="186">
        <v>6.7973199329983247</v>
      </c>
      <c r="L173" s="187">
        <f t="shared" si="31"/>
        <v>-1.4972006149468813</v>
      </c>
      <c r="M173" s="186"/>
      <c r="N173" s="187"/>
    </row>
    <row r="174" spans="2:14" x14ac:dyDescent="0.25">
      <c r="B174" s="116" t="s">
        <v>93</v>
      </c>
      <c r="C174" s="186">
        <v>6.1395793499043974</v>
      </c>
      <c r="D174" s="187">
        <v>-0.39276566357269171</v>
      </c>
      <c r="E174" s="186">
        <v>6.6066790352504636</v>
      </c>
      <c r="F174" s="187">
        <f t="shared" si="30"/>
        <v>0.46709968534606627</v>
      </c>
      <c r="G174" s="186">
        <v>6.6683569979716024</v>
      </c>
      <c r="H174" s="187">
        <f t="shared" si="30"/>
        <v>6.167796272113879E-2</v>
      </c>
      <c r="I174" s="186">
        <v>6.2648752399232244</v>
      </c>
      <c r="J174" s="187">
        <f t="shared" si="30"/>
        <v>-0.40348175804837805</v>
      </c>
      <c r="K174" s="186">
        <v>5.9157142857142855</v>
      </c>
      <c r="L174" s="187">
        <f t="shared" si="31"/>
        <v>-0.34916095420893889</v>
      </c>
      <c r="M174" s="186"/>
      <c r="N174" s="187"/>
    </row>
    <row r="175" spans="2:14" ht="15.75" x14ac:dyDescent="0.25">
      <c r="B175" s="119" t="s">
        <v>30</v>
      </c>
      <c r="C175" s="188">
        <v>6.2528269063496662</v>
      </c>
      <c r="D175" s="189">
        <v>-0.66206279953268687</v>
      </c>
      <c r="E175" s="188">
        <v>7.0498887829679058</v>
      </c>
      <c r="F175" s="189">
        <f t="shared" si="30"/>
        <v>0.79706187661823957</v>
      </c>
      <c r="G175" s="188">
        <v>7.0258214661716627</v>
      </c>
      <c r="H175" s="189">
        <f t="shared" si="30"/>
        <v>-2.4067316796243077E-2</v>
      </c>
      <c r="I175" s="188">
        <v>6.864052535202374</v>
      </c>
      <c r="J175" s="189">
        <f t="shared" si="30"/>
        <v>-0.16176893096928868</v>
      </c>
      <c r="K175" s="188">
        <v>6.9015844794226844</v>
      </c>
      <c r="L175" s="189">
        <f t="shared" si="31"/>
        <v>3.7531944220310365E-2</v>
      </c>
      <c r="M175" s="188">
        <v>6.8488888888888892</v>
      </c>
      <c r="N175" s="189">
        <v>0.32709360312847569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68" t="s">
        <v>291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v>2020</v>
      </c>
      <c r="D183" s="296"/>
      <c r="E183" s="297">
        <v>2021</v>
      </c>
      <c r="F183" s="296"/>
      <c r="G183" s="297">
        <v>2022</v>
      </c>
      <c r="H183" s="296"/>
      <c r="I183" s="297">
        <v>2023</v>
      </c>
      <c r="J183" s="296"/>
      <c r="K183" s="297">
        <v>2024</v>
      </c>
      <c r="L183" s="296"/>
      <c r="M183" s="297">
        <v>2025</v>
      </c>
      <c r="N183" s="298"/>
    </row>
    <row r="184" spans="1:15" ht="16.5" thickTop="1" thickBot="1" x14ac:dyDescent="0.3">
      <c r="B184" s="85"/>
      <c r="C184" s="113" t="s">
        <v>69</v>
      </c>
      <c r="D184" s="114" t="str">
        <f>CONCATENATE("dif ",RIGHT(C183,2),"/",RIGHT(C183-1,2))</f>
        <v>dif 20/19</v>
      </c>
      <c r="E184" s="115" t="s">
        <v>69</v>
      </c>
      <c r="F184" s="114" t="str">
        <f>CONCATENATE("dif ",RIGHT(E183,2),"/",RIGHT(C183,2))</f>
        <v>dif 21/20</v>
      </c>
      <c r="G184" s="115" t="s">
        <v>69</v>
      </c>
      <c r="H184" s="114" t="str">
        <f>CONCATENATE("dif ",RIGHT(G183,2),"/",RIGHT(E183,2))</f>
        <v>dif 22/21</v>
      </c>
      <c r="I184" s="115" t="s">
        <v>69</v>
      </c>
      <c r="J184" s="114" t="str">
        <f>CONCATENATE("dif ",RIGHT(I183,2),"/",RIGHT(G183,2))</f>
        <v>dif 23/22</v>
      </c>
      <c r="K184" s="115" t="s">
        <v>69</v>
      </c>
      <c r="L184" s="114" t="str">
        <f>CONCATENATE("dif ",RIGHT(K183,2),"/",RIGHT(I183,2))</f>
        <v>dif 24/23</v>
      </c>
      <c r="M184" s="115" t="s">
        <v>69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71</v>
      </c>
      <c r="C185" s="186">
        <v>5.3219178082191778</v>
      </c>
      <c r="D185" s="187">
        <v>-0.74104515474378552</v>
      </c>
      <c r="E185" s="186">
        <v>32.443708609271525</v>
      </c>
      <c r="F185" s="187">
        <f t="shared" ref="F185:J187" si="32">IFERROR(E185-C185,"-")</f>
        <v>27.121790801052349</v>
      </c>
      <c r="G185" s="186">
        <v>6.6523809523809527</v>
      </c>
      <c r="H185" s="187">
        <f t="shared" si="32"/>
        <v>-25.791327656890573</v>
      </c>
      <c r="I185" s="186">
        <v>6.8395904436860064</v>
      </c>
      <c r="J185" s="187">
        <f t="shared" si="32"/>
        <v>0.18720949130505371</v>
      </c>
      <c r="K185" s="186">
        <v>7.064327485380117</v>
      </c>
      <c r="L185" s="187">
        <f t="shared" ref="L185:L187" si="33">IFERROR(K185-I185,"-")</f>
        <v>0.22473704169411057</v>
      </c>
      <c r="M185" s="186">
        <v>6.507518796992481</v>
      </c>
      <c r="N185" s="187">
        <f t="shared" ref="N185:N186" si="34">IFERROR(M185-K185,"-")</f>
        <v>-0.55680868838763597</v>
      </c>
    </row>
    <row r="186" spans="1:15" x14ac:dyDescent="0.25">
      <c r="B186" s="116" t="s">
        <v>73</v>
      </c>
      <c r="C186" s="186">
        <v>5.7124463519313302</v>
      </c>
      <c r="D186" s="187">
        <v>-0.55607216658718794</v>
      </c>
      <c r="E186" s="186" t="s">
        <v>228</v>
      </c>
      <c r="F186" s="187" t="str">
        <f t="shared" si="32"/>
        <v>-</v>
      </c>
      <c r="G186" s="186">
        <v>5.0331753554502372</v>
      </c>
      <c r="H186" s="187" t="str">
        <f t="shared" si="32"/>
        <v>-</v>
      </c>
      <c r="I186" s="186">
        <v>5.4823529411764707</v>
      </c>
      <c r="J186" s="187">
        <f t="shared" si="32"/>
        <v>0.44917758572623345</v>
      </c>
      <c r="K186" s="186">
        <v>6.0017182130584192</v>
      </c>
      <c r="L186" s="187">
        <f t="shared" si="33"/>
        <v>0.51936527188194859</v>
      </c>
      <c r="M186" s="186">
        <v>5.4409937888198758</v>
      </c>
      <c r="N186" s="187">
        <f t="shared" si="34"/>
        <v>-0.56072442423854341</v>
      </c>
    </row>
    <row r="187" spans="1:15" x14ac:dyDescent="0.25">
      <c r="B187" s="116" t="s">
        <v>75</v>
      </c>
      <c r="C187" s="186">
        <v>5.666666666666667</v>
      </c>
      <c r="D187" s="187">
        <v>-1.3400447427293063</v>
      </c>
      <c r="E187" s="186">
        <v>1</v>
      </c>
      <c r="F187" s="187">
        <f t="shared" si="32"/>
        <v>-4.666666666666667</v>
      </c>
      <c r="G187" s="186">
        <v>7.8085585585585582</v>
      </c>
      <c r="H187" s="187">
        <f t="shared" si="32"/>
        <v>6.8085585585585582</v>
      </c>
      <c r="I187" s="186">
        <v>5.3860465116279066</v>
      </c>
      <c r="J187" s="187">
        <f t="shared" si="32"/>
        <v>-2.4225120469306516</v>
      </c>
      <c r="K187" s="186">
        <v>5.8</v>
      </c>
      <c r="L187" s="187">
        <f t="shared" si="33"/>
        <v>0.41395348837209323</v>
      </c>
      <c r="M187" s="186"/>
      <c r="N187" s="187"/>
    </row>
    <row r="188" spans="1:15" x14ac:dyDescent="0.25">
      <c r="B188" s="116" t="s">
        <v>77</v>
      </c>
      <c r="C188" s="186" t="s">
        <v>228</v>
      </c>
      <c r="D188" s="187" t="s">
        <v>228</v>
      </c>
      <c r="E188" s="186">
        <v>32.390243902439025</v>
      </c>
      <c r="F188" s="187" t="str">
        <f>IFERROR(E188-C188,"-")</f>
        <v>-</v>
      </c>
      <c r="G188" s="186">
        <v>5.652582159624413</v>
      </c>
      <c r="H188" s="187">
        <f>IFERROR(G188-E188,"-")</f>
        <v>-26.737661742814613</v>
      </c>
      <c r="I188" s="186">
        <v>5.9813432835820892</v>
      </c>
      <c r="J188" s="187">
        <f>IFERROR(I188-G188,"-")</f>
        <v>0.3287611239576762</v>
      </c>
      <c r="K188" s="186">
        <v>7.638418079096045</v>
      </c>
      <c r="L188" s="187">
        <f>IFERROR(K188-I188,"-")</f>
        <v>1.6570747955139558</v>
      </c>
      <c r="M188" s="186"/>
      <c r="N188" s="187"/>
    </row>
    <row r="189" spans="1:15" x14ac:dyDescent="0.25">
      <c r="B189" s="116" t="s">
        <v>79</v>
      </c>
      <c r="C189" s="186" t="s">
        <v>228</v>
      </c>
      <c r="D189" s="187" t="s">
        <v>228</v>
      </c>
      <c r="E189" s="186">
        <v>10.127906976744185</v>
      </c>
      <c r="F189" s="187" t="str">
        <f t="shared" ref="F189:J197" si="35">IFERROR(E189-C189,"-")</f>
        <v>-</v>
      </c>
      <c r="G189" s="186">
        <v>15.8</v>
      </c>
      <c r="H189" s="187">
        <f t="shared" si="35"/>
        <v>5.6720930232558153</v>
      </c>
      <c r="I189" s="186">
        <v>5.8587786259541987</v>
      </c>
      <c r="J189" s="187">
        <f t="shared" si="35"/>
        <v>-9.9412213740458029</v>
      </c>
      <c r="K189" s="186">
        <v>7.21218487394958</v>
      </c>
      <c r="L189" s="187">
        <f t="shared" ref="L189:L197" si="36">IFERROR(K189-I189,"-")</f>
        <v>1.3534062479953812</v>
      </c>
      <c r="M189" s="186"/>
      <c r="N189" s="187"/>
    </row>
    <row r="190" spans="1:15" x14ac:dyDescent="0.25">
      <c r="B190" s="116" t="s">
        <v>120</v>
      </c>
      <c r="C190" s="186" t="s">
        <v>228</v>
      </c>
      <c r="D190" s="187" t="s">
        <v>228</v>
      </c>
      <c r="E190" s="186">
        <v>12.737704918032787</v>
      </c>
      <c r="F190" s="187" t="str">
        <f t="shared" si="35"/>
        <v>-</v>
      </c>
      <c r="G190" s="186">
        <v>4.3795180722891569</v>
      </c>
      <c r="H190" s="187">
        <f t="shared" si="35"/>
        <v>-8.3581868457436297</v>
      </c>
      <c r="I190" s="186">
        <v>7.9693877551020407</v>
      </c>
      <c r="J190" s="187">
        <f t="shared" si="35"/>
        <v>3.5898696828128838</v>
      </c>
      <c r="K190" s="186">
        <v>5.7923076923076922</v>
      </c>
      <c r="L190" s="187">
        <f t="shared" si="36"/>
        <v>-2.1770800627943485</v>
      </c>
      <c r="M190" s="186"/>
      <c r="N190" s="187"/>
    </row>
    <row r="191" spans="1:15" x14ac:dyDescent="0.25">
      <c r="B191" s="116" t="s">
        <v>83</v>
      </c>
      <c r="C191" s="186" t="s">
        <v>228</v>
      </c>
      <c r="D191" s="187" t="s">
        <v>228</v>
      </c>
      <c r="E191" s="186">
        <v>8.5</v>
      </c>
      <c r="F191" s="187" t="str">
        <f t="shared" si="35"/>
        <v>-</v>
      </c>
      <c r="G191" s="186">
        <v>9.5711009174311918</v>
      </c>
      <c r="H191" s="187">
        <f t="shared" si="35"/>
        <v>1.0711009174311918</v>
      </c>
      <c r="I191" s="186">
        <v>7.0651085141903174</v>
      </c>
      <c r="J191" s="187">
        <f t="shared" si="35"/>
        <v>-2.5059924032408745</v>
      </c>
      <c r="K191" s="186">
        <v>6.7221052631578946</v>
      </c>
      <c r="L191" s="187">
        <f t="shared" si="36"/>
        <v>-0.3430032510324228</v>
      </c>
      <c r="M191" s="186"/>
      <c r="N191" s="187"/>
    </row>
    <row r="192" spans="1:15" x14ac:dyDescent="0.25">
      <c r="B192" s="116" t="s">
        <v>85</v>
      </c>
      <c r="C192" s="186">
        <v>9.4333333333333336</v>
      </c>
      <c r="D192" s="187">
        <v>2.3504930966469431</v>
      </c>
      <c r="E192" s="186">
        <v>8.4782608695652169</v>
      </c>
      <c r="F192" s="187">
        <f t="shared" si="35"/>
        <v>-0.95507246376811672</v>
      </c>
      <c r="G192" s="186">
        <v>15.315384615384616</v>
      </c>
      <c r="H192" s="187">
        <f t="shared" si="35"/>
        <v>6.8371237458193992</v>
      </c>
      <c r="I192" s="186">
        <v>8.4124999999999996</v>
      </c>
      <c r="J192" s="187">
        <f t="shared" si="35"/>
        <v>-6.9028846153846164</v>
      </c>
      <c r="K192" s="186">
        <v>8.1743341404358354</v>
      </c>
      <c r="L192" s="187">
        <f t="shared" si="36"/>
        <v>-0.23816585956416425</v>
      </c>
      <c r="M192" s="186"/>
      <c r="N192" s="187"/>
    </row>
    <row r="193" spans="2:15" x14ac:dyDescent="0.25">
      <c r="B193" s="116" t="s">
        <v>87</v>
      </c>
      <c r="C193" s="186">
        <v>8.6834532374100721</v>
      </c>
      <c r="D193" s="187">
        <v>2.0257955797524145</v>
      </c>
      <c r="E193" s="186">
        <v>7.233009708737864</v>
      </c>
      <c r="F193" s="187">
        <f t="shared" si="35"/>
        <v>-1.4504435286722082</v>
      </c>
      <c r="G193" s="186">
        <v>6.4681933842239188</v>
      </c>
      <c r="H193" s="187">
        <f t="shared" si="35"/>
        <v>-0.76481632451394521</v>
      </c>
      <c r="I193" s="186">
        <v>7.1875</v>
      </c>
      <c r="J193" s="187">
        <f t="shared" si="35"/>
        <v>0.71930661577608124</v>
      </c>
      <c r="K193" s="186">
        <v>6.3220973782771539</v>
      </c>
      <c r="L193" s="187">
        <f t="shared" si="36"/>
        <v>-0.8654026217228461</v>
      </c>
      <c r="M193" s="186"/>
      <c r="N193" s="187"/>
    </row>
    <row r="194" spans="2:15" x14ac:dyDescent="0.25">
      <c r="B194" s="116" t="s">
        <v>89</v>
      </c>
      <c r="C194" s="186">
        <v>6.1818181818181817</v>
      </c>
      <c r="D194" s="187">
        <v>0.41228693181818166</v>
      </c>
      <c r="E194" s="186">
        <v>5.6141732283464565</v>
      </c>
      <c r="F194" s="187">
        <f t="shared" si="35"/>
        <v>-0.56764495347172517</v>
      </c>
      <c r="G194" s="186">
        <v>5.7664974619289344</v>
      </c>
      <c r="H194" s="187">
        <f t="shared" si="35"/>
        <v>0.15232423358247793</v>
      </c>
      <c r="I194" s="186">
        <v>6.537366548042705</v>
      </c>
      <c r="J194" s="187">
        <f t="shared" si="35"/>
        <v>0.77086908611377059</v>
      </c>
      <c r="K194" s="186">
        <v>5.6042884990253414</v>
      </c>
      <c r="L194" s="187">
        <f t="shared" si="36"/>
        <v>-0.93307804901736358</v>
      </c>
      <c r="M194" s="186"/>
      <c r="N194" s="187"/>
    </row>
    <row r="195" spans="2:15" x14ac:dyDescent="0.25">
      <c r="B195" s="116" t="s">
        <v>91</v>
      </c>
      <c r="C195" s="186">
        <v>7.9651162790697674</v>
      </c>
      <c r="D195" s="187">
        <v>-7.790439276485789</v>
      </c>
      <c r="E195" s="186">
        <v>6.1492063492063496</v>
      </c>
      <c r="F195" s="187">
        <f t="shared" si="35"/>
        <v>-1.8159099298634178</v>
      </c>
      <c r="G195" s="186">
        <v>5.2762148337595907</v>
      </c>
      <c r="H195" s="187">
        <f t="shared" si="35"/>
        <v>-0.8729915154467589</v>
      </c>
      <c r="I195" s="186">
        <v>6.3534482758620694</v>
      </c>
      <c r="J195" s="187">
        <f t="shared" si="35"/>
        <v>1.0772334421024787</v>
      </c>
      <c r="K195" s="186">
        <v>6.9888888888888889</v>
      </c>
      <c r="L195" s="187">
        <f t="shared" si="36"/>
        <v>0.63544061302681953</v>
      </c>
      <c r="M195" s="186"/>
      <c r="N195" s="187"/>
    </row>
    <row r="196" spans="2:15" x14ac:dyDescent="0.25">
      <c r="B196" s="116" t="s">
        <v>93</v>
      </c>
      <c r="C196" s="186">
        <v>6.3183520599250933</v>
      </c>
      <c r="D196" s="187">
        <v>0.23783257940561242</v>
      </c>
      <c r="E196" s="186">
        <v>6.48</v>
      </c>
      <c r="F196" s="187">
        <f t="shared" si="35"/>
        <v>0.16164794007490713</v>
      </c>
      <c r="G196" s="186">
        <v>7.3392857142857144</v>
      </c>
      <c r="H196" s="187">
        <f t="shared" si="35"/>
        <v>0.85928571428571399</v>
      </c>
      <c r="I196" s="186">
        <v>7.0505050505050502</v>
      </c>
      <c r="J196" s="187">
        <f t="shared" si="35"/>
        <v>-0.28878066378066425</v>
      </c>
      <c r="K196" s="186">
        <v>5.783050847457627</v>
      </c>
      <c r="L196" s="187">
        <f t="shared" si="36"/>
        <v>-1.2674542030474232</v>
      </c>
      <c r="M196" s="186"/>
      <c r="N196" s="187"/>
    </row>
    <row r="197" spans="2:15" ht="15.75" x14ac:dyDescent="0.25">
      <c r="B197" s="119" t="s">
        <v>30</v>
      </c>
      <c r="C197" s="188">
        <v>6.706572769953052</v>
      </c>
      <c r="D197" s="189">
        <v>-0.3841522199213907</v>
      </c>
      <c r="E197" s="188">
        <v>10.31743119266055</v>
      </c>
      <c r="F197" s="189">
        <f t="shared" si="35"/>
        <v>3.6108584227074978</v>
      </c>
      <c r="G197" s="188">
        <v>7.0584975369458132</v>
      </c>
      <c r="H197" s="189">
        <f t="shared" si="35"/>
        <v>-3.2589336557147366</v>
      </c>
      <c r="I197" s="188">
        <v>6.4716561689514638</v>
      </c>
      <c r="J197" s="189">
        <f t="shared" si="35"/>
        <v>-0.58684136799434938</v>
      </c>
      <c r="K197" s="188">
        <v>6.5356719601801379</v>
      </c>
      <c r="L197" s="189">
        <f t="shared" si="36"/>
        <v>6.4015791228674068E-2</v>
      </c>
      <c r="M197" s="188">
        <v>5.9234693877551017</v>
      </c>
      <c r="N197" s="189">
        <v>-0.31955850069111325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8" t="s">
        <v>292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v>2020</v>
      </c>
      <c r="D205" s="296"/>
      <c r="E205" s="297">
        <v>2021</v>
      </c>
      <c r="F205" s="296"/>
      <c r="G205" s="297">
        <v>2022</v>
      </c>
      <c r="H205" s="296"/>
      <c r="I205" s="297">
        <v>2023</v>
      </c>
      <c r="J205" s="296"/>
      <c r="K205" s="297">
        <v>2024</v>
      </c>
      <c r="L205" s="296"/>
      <c r="M205" s="297">
        <v>2025</v>
      </c>
      <c r="N205" s="298"/>
    </row>
    <row r="206" spans="2:15" ht="16.5" thickTop="1" thickBot="1" x14ac:dyDescent="0.3">
      <c r="B206" s="85"/>
      <c r="C206" s="113" t="s">
        <v>69</v>
      </c>
      <c r="D206" s="114" t="str">
        <f>CONCATENATE("dif ",RIGHT(C205,2),"/",RIGHT(C205-1,2))</f>
        <v>dif 20/19</v>
      </c>
      <c r="E206" s="115" t="s">
        <v>69</v>
      </c>
      <c r="F206" s="114" t="str">
        <f>CONCATENATE("dif ",RIGHT(E205,2),"/",RIGHT(C205,2))</f>
        <v>dif 21/20</v>
      </c>
      <c r="G206" s="115" t="s">
        <v>69</v>
      </c>
      <c r="H206" s="114" t="str">
        <f>CONCATENATE("dif ",RIGHT(G205,2),"/",RIGHT(E205,2))</f>
        <v>dif 22/21</v>
      </c>
      <c r="I206" s="115" t="s">
        <v>69</v>
      </c>
      <c r="J206" s="114" t="str">
        <f>CONCATENATE("dif ",RIGHT(I205,2),"/",RIGHT(G205,2))</f>
        <v>dif 23/22</v>
      </c>
      <c r="K206" s="115" t="s">
        <v>69</v>
      </c>
      <c r="L206" s="114" t="str">
        <f>CONCATENATE("dif ",RIGHT(K205,2),"/",RIGHT(I205,2))</f>
        <v>dif 24/23</v>
      </c>
      <c r="M206" s="115" t="s">
        <v>69</v>
      </c>
      <c r="N206" s="114" t="str">
        <f>CONCATENATE("dif ",RIGHT(M205,2),"/",RIGHT(K205,2))</f>
        <v>dif 25/24</v>
      </c>
    </row>
    <row r="207" spans="2:15" x14ac:dyDescent="0.25">
      <c r="B207" s="116" t="s">
        <v>71</v>
      </c>
      <c r="C207" s="186">
        <v>7.6545454545454543</v>
      </c>
      <c r="D207" s="187">
        <v>0.62541924095322088</v>
      </c>
      <c r="E207" s="186" t="s">
        <v>228</v>
      </c>
      <c r="F207" s="187" t="str">
        <f t="shared" ref="F207:J209" si="37">IFERROR(E207-C207,"-")</f>
        <v>-</v>
      </c>
      <c r="G207" s="186">
        <v>8.172043010752688</v>
      </c>
      <c r="H207" s="187" t="str">
        <f t="shared" si="37"/>
        <v>-</v>
      </c>
      <c r="I207" s="186">
        <v>7.4015544041450774</v>
      </c>
      <c r="J207" s="187">
        <f t="shared" si="37"/>
        <v>-0.77048860660761065</v>
      </c>
      <c r="K207" s="186">
        <v>6.0776859504132235</v>
      </c>
      <c r="L207" s="187">
        <f t="shared" ref="L207:L209" si="38">IFERROR(K207-I207,"-")</f>
        <v>-1.3238684537318539</v>
      </c>
      <c r="M207" s="186">
        <v>5.9</v>
      </c>
      <c r="N207" s="187">
        <f t="shared" ref="N207:N208" si="39">IFERROR(M207-K207,"-")</f>
        <v>-0.1776859504132231</v>
      </c>
    </row>
    <row r="208" spans="2:15" x14ac:dyDescent="0.25">
      <c r="B208" s="116" t="s">
        <v>73</v>
      </c>
      <c r="C208" s="186">
        <v>5.2622950819672134</v>
      </c>
      <c r="D208" s="187">
        <v>-1.6848203026481716</v>
      </c>
      <c r="E208" s="186">
        <v>199.5</v>
      </c>
      <c r="F208" s="187">
        <f t="shared" si="37"/>
        <v>194.23770491803279</v>
      </c>
      <c r="G208" s="186">
        <v>5.4190476190476193</v>
      </c>
      <c r="H208" s="187">
        <f t="shared" si="37"/>
        <v>-194.08095238095237</v>
      </c>
      <c r="I208" s="186">
        <v>5.191011235955056</v>
      </c>
      <c r="J208" s="187">
        <f t="shared" si="37"/>
        <v>-0.22803638309256336</v>
      </c>
      <c r="K208" s="186">
        <v>5.9933774834437088</v>
      </c>
      <c r="L208" s="187">
        <f t="shared" si="38"/>
        <v>0.80236624748865282</v>
      </c>
      <c r="M208" s="186">
        <v>6.8988549618320612</v>
      </c>
      <c r="N208" s="187">
        <f t="shared" si="39"/>
        <v>0.90547747838835235</v>
      </c>
    </row>
    <row r="209" spans="2:15" x14ac:dyDescent="0.25">
      <c r="B209" s="116" t="s">
        <v>75</v>
      </c>
      <c r="C209" s="186">
        <v>5.0909090909090908</v>
      </c>
      <c r="D209" s="187">
        <v>-1.4090909090909092</v>
      </c>
      <c r="E209" s="186">
        <v>22.25</v>
      </c>
      <c r="F209" s="187">
        <f t="shared" si="37"/>
        <v>17.15909090909091</v>
      </c>
      <c r="G209" s="186">
        <v>9.435483870967742</v>
      </c>
      <c r="H209" s="187">
        <f t="shared" si="37"/>
        <v>-12.814516129032258</v>
      </c>
      <c r="I209" s="186">
        <v>5.8201634877384194</v>
      </c>
      <c r="J209" s="187">
        <f t="shared" si="37"/>
        <v>-3.6153203832293226</v>
      </c>
      <c r="K209" s="186">
        <v>8.1340579710144922</v>
      </c>
      <c r="L209" s="187">
        <f t="shared" si="38"/>
        <v>2.3138944832760728</v>
      </c>
      <c r="M209" s="186"/>
      <c r="N209" s="187"/>
    </row>
    <row r="210" spans="2:15" x14ac:dyDescent="0.25">
      <c r="B210" s="116" t="s">
        <v>77</v>
      </c>
      <c r="C210" s="186" t="s">
        <v>228</v>
      </c>
      <c r="D210" s="187" t="s">
        <v>228</v>
      </c>
      <c r="E210" s="186">
        <v>22.166666666666668</v>
      </c>
      <c r="F210" s="187" t="str">
        <f>IFERROR(E210-C210,"-")</f>
        <v>-</v>
      </c>
      <c r="G210" s="186">
        <v>5.6883116883116882</v>
      </c>
      <c r="H210" s="187">
        <f>IFERROR(G210-E210,"-")</f>
        <v>-16.478354978354979</v>
      </c>
      <c r="I210" s="186">
        <v>5.4449648711943794</v>
      </c>
      <c r="J210" s="187">
        <f>IFERROR(I210-G210,"-")</f>
        <v>-0.24334681711730877</v>
      </c>
      <c r="K210" s="186">
        <v>6.2178649237472765</v>
      </c>
      <c r="L210" s="187">
        <f>IFERROR(K210-I210,"-")</f>
        <v>0.77290005255289707</v>
      </c>
      <c r="M210" s="186"/>
      <c r="N210" s="187"/>
    </row>
    <row r="211" spans="2:15" x14ac:dyDescent="0.25">
      <c r="B211" s="116" t="s">
        <v>79</v>
      </c>
      <c r="C211" s="186" t="s">
        <v>228</v>
      </c>
      <c r="D211" s="187" t="s">
        <v>228</v>
      </c>
      <c r="E211" s="186">
        <v>5.22463768115942</v>
      </c>
      <c r="F211" s="187" t="str">
        <f t="shared" ref="F211:J219" si="40">IFERROR(E211-C211,"-")</f>
        <v>-</v>
      </c>
      <c r="G211" s="186">
        <v>8.7866666666666671</v>
      </c>
      <c r="H211" s="187">
        <f t="shared" si="40"/>
        <v>3.5620289855072471</v>
      </c>
      <c r="I211" s="186">
        <v>8.0511627906976742</v>
      </c>
      <c r="J211" s="187">
        <f t="shared" si="40"/>
        <v>-0.73550387596899292</v>
      </c>
      <c r="K211" s="186">
        <v>6.8917682926829267</v>
      </c>
      <c r="L211" s="187">
        <f t="shared" ref="L211:L219" si="41">IFERROR(K211-I211,"-")</f>
        <v>-1.1593944980147475</v>
      </c>
      <c r="M211" s="186"/>
      <c r="N211" s="187"/>
    </row>
    <row r="212" spans="2:15" x14ac:dyDescent="0.25">
      <c r="B212" s="116" t="s">
        <v>81</v>
      </c>
      <c r="C212" s="186" t="s">
        <v>228</v>
      </c>
      <c r="D212" s="187" t="s">
        <v>228</v>
      </c>
      <c r="E212" s="186">
        <v>6.5864978902953588</v>
      </c>
      <c r="F212" s="187" t="str">
        <f t="shared" si="40"/>
        <v>-</v>
      </c>
      <c r="G212" s="186">
        <v>7.080645161290323</v>
      </c>
      <c r="H212" s="187">
        <f t="shared" si="40"/>
        <v>0.49414727099496414</v>
      </c>
      <c r="I212" s="186">
        <v>7.1764705882352944</v>
      </c>
      <c r="J212" s="187">
        <f t="shared" si="40"/>
        <v>9.5825426944971426E-2</v>
      </c>
      <c r="K212" s="186">
        <v>9.4403669724770634</v>
      </c>
      <c r="L212" s="187">
        <f t="shared" si="41"/>
        <v>2.263896384241769</v>
      </c>
      <c r="M212" s="186"/>
      <c r="N212" s="187"/>
    </row>
    <row r="213" spans="2:15" x14ac:dyDescent="0.25">
      <c r="B213" s="116" t="s">
        <v>83</v>
      </c>
      <c r="C213" s="186" t="s">
        <v>228</v>
      </c>
      <c r="D213" s="187" t="s">
        <v>228</v>
      </c>
      <c r="E213" s="186">
        <v>8</v>
      </c>
      <c r="F213" s="187" t="str">
        <f t="shared" si="40"/>
        <v>-</v>
      </c>
      <c r="G213" s="186">
        <v>9.2362204724409445</v>
      </c>
      <c r="H213" s="187">
        <f t="shared" si="40"/>
        <v>1.2362204724409445</v>
      </c>
      <c r="I213" s="186">
        <v>8.1</v>
      </c>
      <c r="J213" s="187">
        <f t="shared" si="40"/>
        <v>-1.1362204724409448</v>
      </c>
      <c r="K213" s="186">
        <v>7.887096774193548</v>
      </c>
      <c r="L213" s="187">
        <f t="shared" si="41"/>
        <v>-0.2129032258064516</v>
      </c>
      <c r="M213" s="186"/>
      <c r="N213" s="187"/>
    </row>
    <row r="214" spans="2:15" x14ac:dyDescent="0.25">
      <c r="B214" s="116" t="s">
        <v>85</v>
      </c>
      <c r="C214" s="186">
        <v>6.395833333333333</v>
      </c>
      <c r="D214" s="187">
        <v>-2.220445736434109</v>
      </c>
      <c r="E214" s="186">
        <v>6.2767295597484276</v>
      </c>
      <c r="F214" s="187">
        <f t="shared" si="40"/>
        <v>-0.11910377358490543</v>
      </c>
      <c r="G214" s="186">
        <v>8.7773722627737225</v>
      </c>
      <c r="H214" s="187">
        <f t="shared" si="40"/>
        <v>2.5006427030252949</v>
      </c>
      <c r="I214" s="186">
        <v>9.8805970149253728</v>
      </c>
      <c r="J214" s="187">
        <f t="shared" si="40"/>
        <v>1.1032247521516503</v>
      </c>
      <c r="K214" s="186">
        <v>10.66044142614601</v>
      </c>
      <c r="L214" s="187">
        <f t="shared" si="41"/>
        <v>0.77984441122063686</v>
      </c>
      <c r="M214" s="186"/>
      <c r="N214" s="187"/>
    </row>
    <row r="215" spans="2:15" x14ac:dyDescent="0.25">
      <c r="B215" s="116" t="s">
        <v>87</v>
      </c>
      <c r="C215" s="186">
        <v>2.875</v>
      </c>
      <c r="D215" s="187">
        <v>-3.657258064516129</v>
      </c>
      <c r="E215" s="186">
        <v>7.1424936386768447</v>
      </c>
      <c r="F215" s="187">
        <f t="shared" si="40"/>
        <v>4.2674936386768447</v>
      </c>
      <c r="G215" s="186">
        <v>6.3837209302325579</v>
      </c>
      <c r="H215" s="187">
        <f t="shared" si="40"/>
        <v>-0.75877270844428679</v>
      </c>
      <c r="I215" s="186">
        <v>5.4143835616438354</v>
      </c>
      <c r="J215" s="187">
        <f t="shared" si="40"/>
        <v>-0.96933736858872255</v>
      </c>
      <c r="K215" s="186">
        <v>7.0082644628099171</v>
      </c>
      <c r="L215" s="187">
        <f t="shared" si="41"/>
        <v>1.5938809011660817</v>
      </c>
      <c r="M215" s="186"/>
      <c r="N215" s="187"/>
    </row>
    <row r="216" spans="2:15" x14ac:dyDescent="0.25">
      <c r="B216" s="116" t="s">
        <v>89</v>
      </c>
      <c r="C216" s="186">
        <v>7.4285714285714288</v>
      </c>
      <c r="D216" s="187">
        <v>1.263937282229965</v>
      </c>
      <c r="E216" s="186">
        <v>7.0343749999999998</v>
      </c>
      <c r="F216" s="187">
        <f t="shared" si="40"/>
        <v>-0.394196428571429</v>
      </c>
      <c r="G216" s="186">
        <v>7.9291044776119399</v>
      </c>
      <c r="H216" s="187">
        <f t="shared" si="40"/>
        <v>0.8947294776119401</v>
      </c>
      <c r="I216" s="186">
        <v>6.5320197044334973</v>
      </c>
      <c r="J216" s="187">
        <f t="shared" si="40"/>
        <v>-1.3970847731784426</v>
      </c>
      <c r="K216" s="186">
        <v>7.85121107266436</v>
      </c>
      <c r="L216" s="187">
        <f t="shared" si="41"/>
        <v>1.3191913682308627</v>
      </c>
      <c r="M216" s="186"/>
      <c r="N216" s="187"/>
    </row>
    <row r="217" spans="2:15" x14ac:dyDescent="0.25">
      <c r="B217" s="116" t="s">
        <v>91</v>
      </c>
      <c r="C217" s="186">
        <v>4.375</v>
      </c>
      <c r="D217" s="187">
        <v>-0.96358267716535462</v>
      </c>
      <c r="E217" s="186">
        <v>8.2730192719486073</v>
      </c>
      <c r="F217" s="187">
        <f t="shared" si="40"/>
        <v>3.8980192719486073</v>
      </c>
      <c r="G217" s="186">
        <v>5.4848484848484844</v>
      </c>
      <c r="H217" s="187">
        <f t="shared" si="40"/>
        <v>-2.7881707871001229</v>
      </c>
      <c r="I217" s="186">
        <v>5.7896103896103899</v>
      </c>
      <c r="J217" s="187">
        <f t="shared" si="40"/>
        <v>0.30476190476190546</v>
      </c>
      <c r="K217" s="186">
        <v>6.8798185941043082</v>
      </c>
      <c r="L217" s="187">
        <f t="shared" si="41"/>
        <v>1.0902082044939183</v>
      </c>
      <c r="M217" s="186"/>
      <c r="N217" s="187"/>
    </row>
    <row r="218" spans="2:15" x14ac:dyDescent="0.25">
      <c r="B218" s="116" t="s">
        <v>93</v>
      </c>
      <c r="C218" s="186">
        <v>11.349693251533742</v>
      </c>
      <c r="D218" s="187">
        <v>4.0722366041348979</v>
      </c>
      <c r="E218" s="186">
        <v>6.3706981317600784</v>
      </c>
      <c r="F218" s="187">
        <f t="shared" si="40"/>
        <v>-4.9789951197736633</v>
      </c>
      <c r="G218" s="186">
        <v>7.3365384615384617</v>
      </c>
      <c r="H218" s="187">
        <f t="shared" si="40"/>
        <v>0.9658403297783833</v>
      </c>
      <c r="I218" s="186">
        <v>7.65034965034965</v>
      </c>
      <c r="J218" s="187">
        <f t="shared" si="40"/>
        <v>0.3138111888111883</v>
      </c>
      <c r="K218" s="186">
        <v>6.9953379953379953</v>
      </c>
      <c r="L218" s="187">
        <f t="shared" si="41"/>
        <v>-0.6550116550116547</v>
      </c>
      <c r="M218" s="186"/>
      <c r="N218" s="187"/>
    </row>
    <row r="219" spans="2:15" ht="15.75" x14ac:dyDescent="0.25">
      <c r="B219" s="119" t="s">
        <v>30</v>
      </c>
      <c r="C219" s="188">
        <v>7.3022388059701493</v>
      </c>
      <c r="D219" s="189">
        <v>0.69237333511813137</v>
      </c>
      <c r="E219" s="188">
        <v>7.3112139917695469</v>
      </c>
      <c r="F219" s="189">
        <f t="shared" si="40"/>
        <v>8.9751857993976003E-3</v>
      </c>
      <c r="G219" s="188">
        <v>7.4078327444051828</v>
      </c>
      <c r="H219" s="189">
        <f t="shared" si="40"/>
        <v>9.6618752635635907E-2</v>
      </c>
      <c r="I219" s="188">
        <v>6.7425893083354449</v>
      </c>
      <c r="J219" s="189">
        <f t="shared" si="40"/>
        <v>-0.6652434360697379</v>
      </c>
      <c r="K219" s="188">
        <v>7.3596219398822438</v>
      </c>
      <c r="L219" s="189">
        <f t="shared" si="41"/>
        <v>0.61703263154679888</v>
      </c>
      <c r="M219" s="188">
        <v>6.3740942028985508</v>
      </c>
      <c r="N219" s="189">
        <v>0.34695985478471858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68" t="s">
        <v>291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3" t="s">
        <v>119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v>2020</v>
      </c>
      <c r="D227" s="296"/>
      <c r="E227" s="297">
        <v>2021</v>
      </c>
      <c r="F227" s="296"/>
      <c r="G227" s="297">
        <v>2022</v>
      </c>
      <c r="H227" s="296"/>
      <c r="I227" s="297">
        <v>2023</v>
      </c>
      <c r="J227" s="296"/>
      <c r="K227" s="297">
        <v>2024</v>
      </c>
      <c r="L227" s="296"/>
      <c r="M227" s="297">
        <v>2025</v>
      </c>
      <c r="N227" s="298"/>
    </row>
    <row r="228" spans="2:15" ht="16.5" thickTop="1" thickBot="1" x14ac:dyDescent="0.3">
      <c r="B228" s="85"/>
      <c r="C228" s="113" t="s">
        <v>69</v>
      </c>
      <c r="D228" s="114" t="str">
        <f>CONCATENATE("dif ",RIGHT(C227,2),"/",RIGHT(C227-1,2))</f>
        <v>dif 20/19</v>
      </c>
      <c r="E228" s="115" t="s">
        <v>69</v>
      </c>
      <c r="F228" s="114" t="str">
        <f>CONCATENATE("dif ",RIGHT(E227,2),"/",RIGHT(C227,2))</f>
        <v>dif 21/20</v>
      </c>
      <c r="G228" s="115" t="s">
        <v>69</v>
      </c>
      <c r="H228" s="114" t="str">
        <f>CONCATENATE("dif ",RIGHT(G227,2),"/",RIGHT(E227,2))</f>
        <v>dif 22/21</v>
      </c>
      <c r="I228" s="115" t="s">
        <v>69</v>
      </c>
      <c r="J228" s="114" t="str">
        <f>CONCATENATE("dif ",RIGHT(I227,2),"/",RIGHT(G227,2))</f>
        <v>dif 23/22</v>
      </c>
      <c r="K228" s="115" t="s">
        <v>69</v>
      </c>
      <c r="L228" s="114" t="str">
        <f>CONCATENATE("dif ",RIGHT(K227,2),"/",RIGHT(I227,2))</f>
        <v>dif 24/23</v>
      </c>
      <c r="M228" s="115" t="s">
        <v>69</v>
      </c>
      <c r="N228" s="114" t="str">
        <f>CONCATENATE("dif ",RIGHT(M227,2),"/",RIGHT(K227,2))</f>
        <v>dif 25/24</v>
      </c>
    </row>
    <row r="229" spans="2:15" x14ac:dyDescent="0.25">
      <c r="B229" s="116" t="s">
        <v>71</v>
      </c>
      <c r="C229" s="186">
        <v>5.3219178082191778</v>
      </c>
      <c r="D229" s="187">
        <v>-0.74104515474378552</v>
      </c>
      <c r="E229" s="186">
        <v>32.443708609271525</v>
      </c>
      <c r="F229" s="187">
        <f t="shared" ref="F229:J231" si="42">IFERROR(E229-C229,"-")</f>
        <v>27.121790801052349</v>
      </c>
      <c r="G229" s="186">
        <v>6.6523809523809527</v>
      </c>
      <c r="H229" s="187">
        <f t="shared" si="42"/>
        <v>-25.791327656890573</v>
      </c>
      <c r="I229" s="186">
        <v>6.8395904436860064</v>
      </c>
      <c r="J229" s="187">
        <f t="shared" si="42"/>
        <v>0.18720949130505371</v>
      </c>
      <c r="K229" s="186">
        <v>7.064327485380117</v>
      </c>
      <c r="L229" s="187">
        <f t="shared" ref="L229:L231" si="43">IFERROR(K229-I229,"-")</f>
        <v>0.22473704169411057</v>
      </c>
      <c r="M229" s="186">
        <v>6.507518796992481</v>
      </c>
      <c r="N229" s="187">
        <f t="shared" ref="N229:N230" si="44">IFERROR(M229-K229,"-")</f>
        <v>-0.55680868838763597</v>
      </c>
    </row>
    <row r="230" spans="2:15" x14ac:dyDescent="0.25">
      <c r="B230" s="116" t="s">
        <v>73</v>
      </c>
      <c r="C230" s="186">
        <v>5.7124463519313302</v>
      </c>
      <c r="D230" s="187">
        <v>-0.55607216658718794</v>
      </c>
      <c r="E230" s="186" t="s">
        <v>228</v>
      </c>
      <c r="F230" s="187" t="str">
        <f t="shared" si="42"/>
        <v>-</v>
      </c>
      <c r="G230" s="186">
        <v>5.0331753554502372</v>
      </c>
      <c r="H230" s="187" t="str">
        <f t="shared" si="42"/>
        <v>-</v>
      </c>
      <c r="I230" s="186">
        <v>5.4823529411764707</v>
      </c>
      <c r="J230" s="187">
        <f t="shared" si="42"/>
        <v>0.44917758572623345</v>
      </c>
      <c r="K230" s="186">
        <v>6.0017182130584192</v>
      </c>
      <c r="L230" s="187">
        <f t="shared" si="43"/>
        <v>0.51936527188194859</v>
      </c>
      <c r="M230" s="186">
        <v>5.4409937888198758</v>
      </c>
      <c r="N230" s="187">
        <f t="shared" si="44"/>
        <v>-0.56072442423854341</v>
      </c>
    </row>
    <row r="231" spans="2:15" x14ac:dyDescent="0.25">
      <c r="B231" s="116" t="s">
        <v>75</v>
      </c>
      <c r="C231" s="186">
        <v>5.666666666666667</v>
      </c>
      <c r="D231" s="187">
        <v>-1.3400447427293063</v>
      </c>
      <c r="E231" s="186">
        <v>1</v>
      </c>
      <c r="F231" s="187">
        <f t="shared" si="42"/>
        <v>-4.666666666666667</v>
      </c>
      <c r="G231" s="186">
        <v>7.8085585585585582</v>
      </c>
      <c r="H231" s="187">
        <f t="shared" si="42"/>
        <v>6.8085585585585582</v>
      </c>
      <c r="I231" s="186">
        <v>5.3860465116279066</v>
      </c>
      <c r="J231" s="187">
        <f t="shared" si="42"/>
        <v>-2.4225120469306516</v>
      </c>
      <c r="K231" s="186">
        <v>5.8</v>
      </c>
      <c r="L231" s="187">
        <f t="shared" si="43"/>
        <v>0.41395348837209323</v>
      </c>
      <c r="M231" s="186"/>
      <c r="N231" s="187"/>
    </row>
    <row r="232" spans="2:15" x14ac:dyDescent="0.25">
      <c r="B232" s="116" t="s">
        <v>77</v>
      </c>
      <c r="C232" s="186" t="s">
        <v>228</v>
      </c>
      <c r="D232" s="187" t="s">
        <v>228</v>
      </c>
      <c r="E232" s="186">
        <v>32.390243902439025</v>
      </c>
      <c r="F232" s="187" t="str">
        <f>IFERROR(E232-C232,"-")</f>
        <v>-</v>
      </c>
      <c r="G232" s="186">
        <v>5.652582159624413</v>
      </c>
      <c r="H232" s="187">
        <f>IFERROR(G232-E232,"-")</f>
        <v>-26.737661742814613</v>
      </c>
      <c r="I232" s="186">
        <v>5.9813432835820892</v>
      </c>
      <c r="J232" s="187">
        <f>IFERROR(I232-G232,"-")</f>
        <v>0.3287611239576762</v>
      </c>
      <c r="K232" s="186">
        <v>7.638418079096045</v>
      </c>
      <c r="L232" s="187">
        <f>IFERROR(K232-I232,"-")</f>
        <v>1.6570747955139558</v>
      </c>
      <c r="M232" s="186"/>
      <c r="N232" s="187"/>
    </row>
    <row r="233" spans="2:15" x14ac:dyDescent="0.25">
      <c r="B233" s="116" t="s">
        <v>79</v>
      </c>
      <c r="C233" s="186" t="s">
        <v>228</v>
      </c>
      <c r="D233" s="187" t="s">
        <v>228</v>
      </c>
      <c r="E233" s="186">
        <v>10.127906976744185</v>
      </c>
      <c r="F233" s="187" t="str">
        <f t="shared" ref="F233:J241" si="45">IFERROR(E233-C233,"-")</f>
        <v>-</v>
      </c>
      <c r="G233" s="186">
        <v>15.8</v>
      </c>
      <c r="H233" s="187">
        <f t="shared" si="45"/>
        <v>5.6720930232558153</v>
      </c>
      <c r="I233" s="186">
        <v>5.8587786259541987</v>
      </c>
      <c r="J233" s="187">
        <f t="shared" si="45"/>
        <v>-9.9412213740458029</v>
      </c>
      <c r="K233" s="186">
        <v>7.21218487394958</v>
      </c>
      <c r="L233" s="187">
        <f t="shared" ref="L233:L241" si="46">IFERROR(K233-I233,"-")</f>
        <v>1.3534062479953812</v>
      </c>
      <c r="M233" s="186"/>
      <c r="N233" s="187"/>
    </row>
    <row r="234" spans="2:15" x14ac:dyDescent="0.25">
      <c r="B234" s="116" t="s">
        <v>81</v>
      </c>
      <c r="C234" s="186" t="s">
        <v>228</v>
      </c>
      <c r="D234" s="187" t="s">
        <v>228</v>
      </c>
      <c r="E234" s="186">
        <v>12.737704918032787</v>
      </c>
      <c r="F234" s="187" t="str">
        <f t="shared" si="45"/>
        <v>-</v>
      </c>
      <c r="G234" s="186">
        <v>4.3795180722891569</v>
      </c>
      <c r="H234" s="187">
        <f t="shared" si="45"/>
        <v>-8.3581868457436297</v>
      </c>
      <c r="I234" s="186">
        <v>7.9693877551020407</v>
      </c>
      <c r="J234" s="187">
        <f t="shared" si="45"/>
        <v>3.5898696828128838</v>
      </c>
      <c r="K234" s="186">
        <v>5.7923076923076922</v>
      </c>
      <c r="L234" s="187">
        <f t="shared" si="46"/>
        <v>-2.1770800627943485</v>
      </c>
      <c r="M234" s="186"/>
      <c r="N234" s="187"/>
    </row>
    <row r="235" spans="2:15" x14ac:dyDescent="0.25">
      <c r="B235" s="116" t="s">
        <v>83</v>
      </c>
      <c r="C235" s="186" t="s">
        <v>228</v>
      </c>
      <c r="D235" s="187" t="s">
        <v>228</v>
      </c>
      <c r="E235" s="186">
        <v>8.5</v>
      </c>
      <c r="F235" s="187" t="str">
        <f t="shared" si="45"/>
        <v>-</v>
      </c>
      <c r="G235" s="186">
        <v>9.5711009174311918</v>
      </c>
      <c r="H235" s="187">
        <f t="shared" si="45"/>
        <v>1.0711009174311918</v>
      </c>
      <c r="I235" s="186">
        <v>7.0651085141903174</v>
      </c>
      <c r="J235" s="187">
        <f t="shared" si="45"/>
        <v>-2.5059924032408745</v>
      </c>
      <c r="K235" s="186">
        <v>6.7221052631578946</v>
      </c>
      <c r="L235" s="187">
        <f t="shared" si="46"/>
        <v>-0.3430032510324228</v>
      </c>
      <c r="M235" s="186"/>
      <c r="N235" s="187"/>
    </row>
    <row r="236" spans="2:15" x14ac:dyDescent="0.25">
      <c r="B236" s="116" t="s">
        <v>85</v>
      </c>
      <c r="C236" s="186">
        <v>9.4333333333333336</v>
      </c>
      <c r="D236" s="187">
        <v>2.3504930966469431</v>
      </c>
      <c r="E236" s="186">
        <v>8.4782608695652169</v>
      </c>
      <c r="F236" s="187">
        <f t="shared" si="45"/>
        <v>-0.95507246376811672</v>
      </c>
      <c r="G236" s="186">
        <v>15.315384615384616</v>
      </c>
      <c r="H236" s="187">
        <f t="shared" si="45"/>
        <v>6.8371237458193992</v>
      </c>
      <c r="I236" s="186">
        <v>8.4124999999999996</v>
      </c>
      <c r="J236" s="187">
        <f t="shared" si="45"/>
        <v>-6.9028846153846164</v>
      </c>
      <c r="K236" s="186">
        <v>8.1743341404358354</v>
      </c>
      <c r="L236" s="187">
        <f t="shared" si="46"/>
        <v>-0.23816585956416425</v>
      </c>
      <c r="M236" s="186"/>
      <c r="N236" s="187"/>
    </row>
    <row r="237" spans="2:15" x14ac:dyDescent="0.25">
      <c r="B237" s="116" t="s">
        <v>87</v>
      </c>
      <c r="C237" s="186">
        <v>8.6834532374100721</v>
      </c>
      <c r="D237" s="187">
        <v>2.0257955797524145</v>
      </c>
      <c r="E237" s="186">
        <v>7.233009708737864</v>
      </c>
      <c r="F237" s="187">
        <f t="shared" si="45"/>
        <v>-1.4504435286722082</v>
      </c>
      <c r="G237" s="186">
        <v>6.4681933842239188</v>
      </c>
      <c r="H237" s="187">
        <f t="shared" si="45"/>
        <v>-0.76481632451394521</v>
      </c>
      <c r="I237" s="186">
        <v>7.1875</v>
      </c>
      <c r="J237" s="187">
        <f t="shared" si="45"/>
        <v>0.71930661577608124</v>
      </c>
      <c r="K237" s="186">
        <v>6.3220973782771539</v>
      </c>
      <c r="L237" s="187">
        <f t="shared" si="46"/>
        <v>-0.8654026217228461</v>
      </c>
      <c r="M237" s="186"/>
      <c r="N237" s="187"/>
    </row>
    <row r="238" spans="2:15" x14ac:dyDescent="0.25">
      <c r="B238" s="116" t="s">
        <v>89</v>
      </c>
      <c r="C238" s="186">
        <v>6.1818181818181817</v>
      </c>
      <c r="D238" s="187">
        <v>0.41228693181818166</v>
      </c>
      <c r="E238" s="186">
        <v>5.6141732283464565</v>
      </c>
      <c r="F238" s="187">
        <f t="shared" si="45"/>
        <v>-0.56764495347172517</v>
      </c>
      <c r="G238" s="186">
        <v>5.7664974619289344</v>
      </c>
      <c r="H238" s="187">
        <f t="shared" si="45"/>
        <v>0.15232423358247793</v>
      </c>
      <c r="I238" s="186">
        <v>6.537366548042705</v>
      </c>
      <c r="J238" s="187">
        <f t="shared" si="45"/>
        <v>0.77086908611377059</v>
      </c>
      <c r="K238" s="186">
        <v>5.6042884990253414</v>
      </c>
      <c r="L238" s="187">
        <f t="shared" si="46"/>
        <v>-0.93307804901736358</v>
      </c>
      <c r="M238" s="186"/>
      <c r="N238" s="187"/>
    </row>
    <row r="239" spans="2:15" x14ac:dyDescent="0.25">
      <c r="B239" s="116" t="s">
        <v>91</v>
      </c>
      <c r="C239" s="186">
        <v>7.9651162790697674</v>
      </c>
      <c r="D239" s="187">
        <v>-7.790439276485789</v>
      </c>
      <c r="E239" s="186">
        <v>6.1492063492063496</v>
      </c>
      <c r="F239" s="187">
        <f t="shared" si="45"/>
        <v>-1.8159099298634178</v>
      </c>
      <c r="G239" s="186">
        <v>5.2762148337595907</v>
      </c>
      <c r="H239" s="187">
        <f t="shared" si="45"/>
        <v>-0.8729915154467589</v>
      </c>
      <c r="I239" s="186">
        <v>6.3534482758620694</v>
      </c>
      <c r="J239" s="187">
        <f t="shared" si="45"/>
        <v>1.0772334421024787</v>
      </c>
      <c r="K239" s="186">
        <v>6.9888888888888889</v>
      </c>
      <c r="L239" s="187">
        <f t="shared" si="46"/>
        <v>0.63544061302681953</v>
      </c>
      <c r="M239" s="186"/>
      <c r="N239" s="187"/>
    </row>
    <row r="240" spans="2:15" x14ac:dyDescent="0.25">
      <c r="B240" s="116" t="s">
        <v>93</v>
      </c>
      <c r="C240" s="186">
        <v>6.3183520599250933</v>
      </c>
      <c r="D240" s="187">
        <v>0.23783257940561242</v>
      </c>
      <c r="E240" s="186">
        <v>6.48</v>
      </c>
      <c r="F240" s="187">
        <f t="shared" si="45"/>
        <v>0.16164794007490713</v>
      </c>
      <c r="G240" s="186">
        <v>7.3392857142857144</v>
      </c>
      <c r="H240" s="187">
        <f t="shared" si="45"/>
        <v>0.85928571428571399</v>
      </c>
      <c r="I240" s="186">
        <v>7.0505050505050502</v>
      </c>
      <c r="J240" s="187">
        <f t="shared" si="45"/>
        <v>-0.28878066378066425</v>
      </c>
      <c r="K240" s="186">
        <v>5.783050847457627</v>
      </c>
      <c r="L240" s="187">
        <f t="shared" si="46"/>
        <v>-1.2674542030474232</v>
      </c>
      <c r="M240" s="186"/>
      <c r="N240" s="187"/>
    </row>
    <row r="241" spans="2:15" ht="15.75" x14ac:dyDescent="0.25">
      <c r="B241" s="119" t="s">
        <v>30</v>
      </c>
      <c r="C241" s="188">
        <v>6.706572769953052</v>
      </c>
      <c r="D241" s="189">
        <v>-0.3841522199213907</v>
      </c>
      <c r="E241" s="188">
        <v>10.31743119266055</v>
      </c>
      <c r="F241" s="189">
        <f t="shared" si="45"/>
        <v>3.6108584227074978</v>
      </c>
      <c r="G241" s="188">
        <v>7.0584975369458132</v>
      </c>
      <c r="H241" s="189">
        <f t="shared" si="45"/>
        <v>-3.2589336557147366</v>
      </c>
      <c r="I241" s="188">
        <v>6.4716561689514638</v>
      </c>
      <c r="J241" s="189">
        <f t="shared" si="45"/>
        <v>-0.58684136799434938</v>
      </c>
      <c r="K241" s="188">
        <v>6.5356719601801379</v>
      </c>
      <c r="L241" s="189">
        <f t="shared" si="46"/>
        <v>6.4015791228674068E-2</v>
      </c>
      <c r="M241" s="188">
        <v>5.9234693877551017</v>
      </c>
      <c r="N241" s="189">
        <v>-0.31955850069111325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68" t="s">
        <v>293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3" t="s">
        <v>128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</row>
    <row r="249" spans="2:15" ht="22.5" thickTop="1" thickBot="1" x14ac:dyDescent="0.3">
      <c r="B249" s="109"/>
      <c r="C249" s="295">
        <v>2020</v>
      </c>
      <c r="D249" s="296"/>
      <c r="E249" s="297">
        <v>2021</v>
      </c>
      <c r="F249" s="296"/>
      <c r="G249" s="297">
        <v>2022</v>
      </c>
      <c r="H249" s="296"/>
      <c r="I249" s="297">
        <v>2023</v>
      </c>
      <c r="J249" s="296"/>
      <c r="K249" s="297">
        <v>2024</v>
      </c>
      <c r="L249" s="296"/>
      <c r="M249" s="297">
        <v>2025</v>
      </c>
      <c r="N249" s="298"/>
    </row>
    <row r="250" spans="2:15" ht="16.5" thickTop="1" thickBot="1" x14ac:dyDescent="0.3">
      <c r="B250" s="85"/>
      <c r="C250" s="113" t="s">
        <v>69</v>
      </c>
      <c r="D250" s="114" t="str">
        <f>CONCATENATE("dif ",RIGHT(C249,2),"/",RIGHT(C249-1,2))</f>
        <v>dif 20/19</v>
      </c>
      <c r="E250" s="115" t="s">
        <v>69</v>
      </c>
      <c r="F250" s="114" t="str">
        <f>CONCATENATE("dif ",RIGHT(E249,2),"/",RIGHT(C249,2))</f>
        <v>dif 21/20</v>
      </c>
      <c r="G250" s="115" t="s">
        <v>69</v>
      </c>
      <c r="H250" s="114" t="str">
        <f>CONCATENATE("dif ",RIGHT(G249,2),"/",RIGHT(E249,2))</f>
        <v>dif 22/21</v>
      </c>
      <c r="I250" s="115" t="s">
        <v>69</v>
      </c>
      <c r="J250" s="114" t="str">
        <f>CONCATENATE("dif ",RIGHT(I249,2),"/",RIGHT(G249,2))</f>
        <v>dif 23/22</v>
      </c>
      <c r="K250" s="115" t="s">
        <v>69</v>
      </c>
      <c r="L250" s="114" t="str">
        <f>CONCATENATE("dif ",RIGHT(K249,2),"/",RIGHT(I249,2))</f>
        <v>dif 24/23</v>
      </c>
      <c r="M250" s="115" t="s">
        <v>69</v>
      </c>
      <c r="N250" s="114" t="str">
        <f>CONCATENATE("dif ",RIGHT(M249,2),"/",RIGHT(K249,2))</f>
        <v>dif 25/24</v>
      </c>
    </row>
    <row r="251" spans="2:15" x14ac:dyDescent="0.25">
      <c r="B251" s="116" t="s">
        <v>71</v>
      </c>
      <c r="C251" s="186">
        <v>8.47463768115942</v>
      </c>
      <c r="D251" s="187">
        <v>1.2349116537621594</v>
      </c>
      <c r="E251" s="186" t="s">
        <v>228</v>
      </c>
      <c r="F251" s="187" t="str">
        <f t="shared" ref="F251:J253" si="47">IFERROR(E251-C251,"-")</f>
        <v>-</v>
      </c>
      <c r="G251" s="186">
        <v>7.4354166666666668</v>
      </c>
      <c r="H251" s="187" t="str">
        <f t="shared" si="47"/>
        <v>-</v>
      </c>
      <c r="I251" s="186">
        <v>6.0960735171261486</v>
      </c>
      <c r="J251" s="187">
        <f t="shared" si="47"/>
        <v>-1.3393431495405181</v>
      </c>
      <c r="K251" s="186">
        <v>6.6791044776119399</v>
      </c>
      <c r="L251" s="187">
        <f t="shared" ref="L251:L253" si="48">IFERROR(K251-I251,"-")</f>
        <v>0.58303096048579128</v>
      </c>
      <c r="M251" s="186">
        <v>7.8186274509803919</v>
      </c>
      <c r="N251" s="187">
        <f t="shared" ref="N251:N252" si="49">IFERROR(M251-K251,"-")</f>
        <v>1.139522973368452</v>
      </c>
    </row>
    <row r="252" spans="2:15" x14ac:dyDescent="0.25">
      <c r="B252" s="116" t="s">
        <v>73</v>
      </c>
      <c r="C252" s="186">
        <v>7.3103448275862073</v>
      </c>
      <c r="D252" s="187">
        <v>-0.600917971048605</v>
      </c>
      <c r="E252" s="186" t="s">
        <v>228</v>
      </c>
      <c r="F252" s="187" t="str">
        <f t="shared" si="47"/>
        <v>-</v>
      </c>
      <c r="G252" s="186">
        <v>7.1851851851851851</v>
      </c>
      <c r="H252" s="187" t="str">
        <f t="shared" si="47"/>
        <v>-</v>
      </c>
      <c r="I252" s="186">
        <v>6.4446366782006921</v>
      </c>
      <c r="J252" s="187">
        <f t="shared" si="47"/>
        <v>-0.74054850698449304</v>
      </c>
      <c r="K252" s="186">
        <v>7.3864491844416564</v>
      </c>
      <c r="L252" s="187">
        <f t="shared" si="48"/>
        <v>0.94181250624096435</v>
      </c>
      <c r="M252" s="186">
        <v>6.7122969837587005</v>
      </c>
      <c r="N252" s="187">
        <f t="shared" si="49"/>
        <v>-0.67415220068295589</v>
      </c>
    </row>
    <row r="253" spans="2:15" x14ac:dyDescent="0.25">
      <c r="B253" s="116" t="s">
        <v>75</v>
      </c>
      <c r="C253" s="186">
        <v>14.225</v>
      </c>
      <c r="D253" s="187">
        <v>7.5950564971751406</v>
      </c>
      <c r="E253" s="186" t="s">
        <v>228</v>
      </c>
      <c r="F253" s="187" t="str">
        <f t="shared" si="47"/>
        <v>-</v>
      </c>
      <c r="G253" s="186">
        <v>7.5436893203883493</v>
      </c>
      <c r="H253" s="187" t="str">
        <f t="shared" si="47"/>
        <v>-</v>
      </c>
      <c r="I253" s="186">
        <v>10.536585365853659</v>
      </c>
      <c r="J253" s="187">
        <f t="shared" si="47"/>
        <v>2.9928960454653097</v>
      </c>
      <c r="K253" s="186">
        <v>8.1396011396011403</v>
      </c>
      <c r="L253" s="187">
        <f t="shared" si="48"/>
        <v>-2.3969842262525187</v>
      </c>
      <c r="M253" s="186"/>
      <c r="N253" s="187"/>
    </row>
    <row r="254" spans="2:15" x14ac:dyDescent="0.25">
      <c r="B254" s="116" t="s">
        <v>77</v>
      </c>
      <c r="C254" s="186" t="s">
        <v>228</v>
      </c>
      <c r="D254" s="187" t="s">
        <v>228</v>
      </c>
      <c r="E254" s="186">
        <v>1</v>
      </c>
      <c r="F254" s="187" t="str">
        <f>IFERROR(E254-C254,"-")</f>
        <v>-</v>
      </c>
      <c r="G254" s="186">
        <v>8</v>
      </c>
      <c r="H254" s="187">
        <f>IFERROR(G254-E254,"-")</f>
        <v>7</v>
      </c>
      <c r="I254" s="186">
        <v>6.4554973821989527</v>
      </c>
      <c r="J254" s="187">
        <f>IFERROR(I254-G254,"-")</f>
        <v>-1.5445026178010473</v>
      </c>
      <c r="K254" s="186">
        <v>10.617021276595745</v>
      </c>
      <c r="L254" s="187">
        <f>IFERROR(K254-I254,"-")</f>
        <v>4.161523894396792</v>
      </c>
      <c r="M254" s="186"/>
      <c r="N254" s="187"/>
    </row>
    <row r="255" spans="2:15" x14ac:dyDescent="0.25">
      <c r="B255" s="116" t="s">
        <v>79</v>
      </c>
      <c r="C255" s="186" t="s">
        <v>228</v>
      </c>
      <c r="D255" s="187" t="s">
        <v>228</v>
      </c>
      <c r="E255" s="186" t="s">
        <v>228</v>
      </c>
      <c r="F255" s="187" t="str">
        <f t="shared" ref="F255:J263" si="50">IFERROR(E255-C255,"-")</f>
        <v>-</v>
      </c>
      <c r="G255" s="186">
        <v>7</v>
      </c>
      <c r="H255" s="187" t="str">
        <f t="shared" si="50"/>
        <v>-</v>
      </c>
      <c r="I255" s="186">
        <v>3</v>
      </c>
      <c r="J255" s="187">
        <f t="shared" si="50"/>
        <v>-4</v>
      </c>
      <c r="K255" s="186" t="s">
        <v>228</v>
      </c>
      <c r="L255" s="187" t="str">
        <f t="shared" ref="L255:L263" si="51">IFERROR(K255-I255,"-")</f>
        <v>-</v>
      </c>
      <c r="M255" s="186"/>
      <c r="N255" s="187"/>
    </row>
    <row r="256" spans="2:15" x14ac:dyDescent="0.25">
      <c r="B256" s="116" t="s">
        <v>81</v>
      </c>
      <c r="C256" s="186" t="s">
        <v>228</v>
      </c>
      <c r="D256" s="187" t="s">
        <v>228</v>
      </c>
      <c r="E256" s="186" t="s">
        <v>228</v>
      </c>
      <c r="F256" s="187" t="str">
        <f t="shared" si="50"/>
        <v>-</v>
      </c>
      <c r="G256" s="186">
        <v>4.4102564102564106</v>
      </c>
      <c r="H256" s="187" t="str">
        <f t="shared" si="50"/>
        <v>-</v>
      </c>
      <c r="I256" s="186" t="s">
        <v>228</v>
      </c>
      <c r="J256" s="187" t="str">
        <f t="shared" si="50"/>
        <v>-</v>
      </c>
      <c r="K256" s="186">
        <v>1</v>
      </c>
      <c r="L256" s="187" t="str">
        <f t="shared" si="51"/>
        <v>-</v>
      </c>
      <c r="M256" s="186"/>
      <c r="N256" s="187"/>
    </row>
    <row r="257" spans="2:15" x14ac:dyDescent="0.25">
      <c r="B257" s="116" t="s">
        <v>83</v>
      </c>
      <c r="C257" s="186" t="s">
        <v>228</v>
      </c>
      <c r="D257" s="187" t="s">
        <v>228</v>
      </c>
      <c r="E257" s="186" t="s">
        <v>228</v>
      </c>
      <c r="F257" s="187" t="str">
        <f t="shared" si="50"/>
        <v>-</v>
      </c>
      <c r="G257" s="186">
        <v>11.375</v>
      </c>
      <c r="H257" s="187" t="str">
        <f t="shared" si="50"/>
        <v>-</v>
      </c>
      <c r="I257" s="186">
        <v>7.7241379310344831</v>
      </c>
      <c r="J257" s="187">
        <f t="shared" si="50"/>
        <v>-3.6508620689655169</v>
      </c>
      <c r="K257" s="186" t="s">
        <v>228</v>
      </c>
      <c r="L257" s="187" t="str">
        <f t="shared" si="51"/>
        <v>-</v>
      </c>
      <c r="M257" s="186"/>
      <c r="N257" s="187"/>
    </row>
    <row r="258" spans="2:15" x14ac:dyDescent="0.25">
      <c r="B258" s="116" t="s">
        <v>85</v>
      </c>
      <c r="C258" s="186" t="s">
        <v>228</v>
      </c>
      <c r="D258" s="187" t="s">
        <v>228</v>
      </c>
      <c r="E258" s="186" t="s">
        <v>228</v>
      </c>
      <c r="F258" s="187" t="str">
        <f t="shared" si="50"/>
        <v>-</v>
      </c>
      <c r="G258" s="186">
        <v>7.666666666666667</v>
      </c>
      <c r="H258" s="187" t="str">
        <f t="shared" si="50"/>
        <v>-</v>
      </c>
      <c r="I258" s="186">
        <v>6</v>
      </c>
      <c r="J258" s="187">
        <f t="shared" si="50"/>
        <v>-1.666666666666667</v>
      </c>
      <c r="K258" s="186" t="s">
        <v>228</v>
      </c>
      <c r="L258" s="187" t="str">
        <f t="shared" si="51"/>
        <v>-</v>
      </c>
      <c r="M258" s="186"/>
      <c r="N258" s="187"/>
    </row>
    <row r="259" spans="2:15" x14ac:dyDescent="0.25">
      <c r="B259" s="116" t="s">
        <v>87</v>
      </c>
      <c r="C259" s="186" t="s">
        <v>228</v>
      </c>
      <c r="D259" s="187" t="s">
        <v>228</v>
      </c>
      <c r="E259" s="186">
        <v>3</v>
      </c>
      <c r="F259" s="187" t="str">
        <f t="shared" si="50"/>
        <v>-</v>
      </c>
      <c r="G259" s="186">
        <v>9.3333333333333339</v>
      </c>
      <c r="H259" s="187">
        <f t="shared" si="50"/>
        <v>6.3333333333333339</v>
      </c>
      <c r="I259" s="186">
        <v>12</v>
      </c>
      <c r="J259" s="187">
        <f t="shared" si="50"/>
        <v>2.6666666666666661</v>
      </c>
      <c r="K259" s="186">
        <v>5.4848484848484844</v>
      </c>
      <c r="L259" s="187">
        <f t="shared" si="51"/>
        <v>-6.5151515151515156</v>
      </c>
      <c r="M259" s="186"/>
      <c r="N259" s="187"/>
    </row>
    <row r="260" spans="2:15" x14ac:dyDescent="0.25">
      <c r="B260" s="116" t="s">
        <v>89</v>
      </c>
      <c r="C260" s="186">
        <v>1</v>
      </c>
      <c r="D260" s="187">
        <v>-5.4189944134078214</v>
      </c>
      <c r="E260" s="186">
        <v>5.8113207547169807</v>
      </c>
      <c r="F260" s="187">
        <f t="shared" si="50"/>
        <v>4.8113207547169807</v>
      </c>
      <c r="G260" s="186">
        <v>6.2485714285714282</v>
      </c>
      <c r="H260" s="187">
        <f t="shared" si="50"/>
        <v>0.43725067385444749</v>
      </c>
      <c r="I260" s="186">
        <v>4.757042253521127</v>
      </c>
      <c r="J260" s="187">
        <f t="shared" si="50"/>
        <v>-1.4915291750503012</v>
      </c>
      <c r="K260" s="186">
        <v>7.0281124497991971</v>
      </c>
      <c r="L260" s="187">
        <f t="shared" si="51"/>
        <v>2.2710701962780702</v>
      </c>
      <c r="M260" s="186"/>
      <c r="N260" s="187"/>
    </row>
    <row r="261" spans="2:15" x14ac:dyDescent="0.25">
      <c r="B261" s="116" t="s">
        <v>91</v>
      </c>
      <c r="C261" s="186">
        <v>6</v>
      </c>
      <c r="D261" s="187">
        <v>-1.3456375838926178</v>
      </c>
      <c r="E261" s="186">
        <v>8.0554577464788739</v>
      </c>
      <c r="F261" s="187">
        <f t="shared" si="50"/>
        <v>2.0554577464788739</v>
      </c>
      <c r="G261" s="186">
        <v>7.2815126050420167</v>
      </c>
      <c r="H261" s="187">
        <f t="shared" si="50"/>
        <v>-0.77394514143685722</v>
      </c>
      <c r="I261" s="186">
        <v>7.9064748201438846</v>
      </c>
      <c r="J261" s="187">
        <f t="shared" si="50"/>
        <v>0.62496221510186789</v>
      </c>
      <c r="K261" s="186">
        <v>6.9292035398230087</v>
      </c>
      <c r="L261" s="187">
        <f t="shared" si="51"/>
        <v>-0.97727128032087585</v>
      </c>
      <c r="M261" s="186"/>
      <c r="N261" s="187"/>
    </row>
    <row r="262" spans="2:15" x14ac:dyDescent="0.25">
      <c r="B262" s="116" t="s">
        <v>93</v>
      </c>
      <c r="C262" s="186">
        <v>4.615384615384615</v>
      </c>
      <c r="D262" s="187">
        <v>-2.1150501672240809</v>
      </c>
      <c r="E262" s="186">
        <v>7.8370497427101204</v>
      </c>
      <c r="F262" s="187">
        <f t="shared" si="50"/>
        <v>3.2216651273255055</v>
      </c>
      <c r="G262" s="186">
        <v>7.6372155287817938</v>
      </c>
      <c r="H262" s="187">
        <f t="shared" si="50"/>
        <v>-0.19983421392832668</v>
      </c>
      <c r="I262" s="186">
        <v>9.3700787401574797</v>
      </c>
      <c r="J262" s="187">
        <f t="shared" si="50"/>
        <v>1.7328632113756859</v>
      </c>
      <c r="K262" s="186">
        <v>7.7650429799426934</v>
      </c>
      <c r="L262" s="187">
        <f t="shared" si="51"/>
        <v>-1.6050357602147862</v>
      </c>
      <c r="M262" s="186"/>
      <c r="N262" s="187"/>
    </row>
    <row r="263" spans="2:15" ht="15.75" x14ac:dyDescent="0.25">
      <c r="B263" s="119" t="s">
        <v>30</v>
      </c>
      <c r="C263" s="188">
        <v>8.0772594752186588</v>
      </c>
      <c r="D263" s="189">
        <v>0.89333576949658777</v>
      </c>
      <c r="E263" s="188">
        <v>7.7943722943722946</v>
      </c>
      <c r="F263" s="189">
        <f t="shared" si="50"/>
        <v>-0.28288718084636422</v>
      </c>
      <c r="G263" s="188">
        <v>7.2893913043478262</v>
      </c>
      <c r="H263" s="189">
        <f t="shared" si="50"/>
        <v>-0.50498099002446839</v>
      </c>
      <c r="I263" s="188">
        <v>7.0789751716851557</v>
      </c>
      <c r="J263" s="189">
        <f t="shared" si="50"/>
        <v>-0.21041613266267056</v>
      </c>
      <c r="K263" s="188">
        <v>7.6333961079723789</v>
      </c>
      <c r="L263" s="189">
        <f t="shared" si="51"/>
        <v>0.55442093628722322</v>
      </c>
      <c r="M263" s="188">
        <v>7.2502979737783075</v>
      </c>
      <c r="N263" s="189">
        <v>4.1847269552955701E-2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68" t="s">
        <v>294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3" t="s">
        <v>131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</row>
    <row r="271" spans="2:15" ht="22.5" thickTop="1" thickBot="1" x14ac:dyDescent="0.3">
      <c r="B271" s="109"/>
      <c r="C271" s="295">
        <v>2020</v>
      </c>
      <c r="D271" s="296"/>
      <c r="E271" s="297">
        <v>2021</v>
      </c>
      <c r="F271" s="296"/>
      <c r="G271" s="297">
        <v>2022</v>
      </c>
      <c r="H271" s="296"/>
      <c r="I271" s="297">
        <v>2023</v>
      </c>
      <c r="J271" s="296"/>
      <c r="K271" s="297">
        <v>2024</v>
      </c>
      <c r="L271" s="296"/>
      <c r="M271" s="297">
        <v>2025</v>
      </c>
      <c r="N271" s="298"/>
    </row>
    <row r="272" spans="2:15" ht="16.5" thickTop="1" thickBot="1" x14ac:dyDescent="0.3">
      <c r="B272" s="85"/>
      <c r="C272" s="113" t="s">
        <v>69</v>
      </c>
      <c r="D272" s="114" t="str">
        <f>CONCATENATE("dif ",RIGHT(C271,2),"/",RIGHT(C271-1,2))</f>
        <v>dif 20/19</v>
      </c>
      <c r="E272" s="115" t="s">
        <v>69</v>
      </c>
      <c r="F272" s="114" t="str">
        <f>CONCATENATE("dif ",RIGHT(E271,2),"/",RIGHT(C271,2))</f>
        <v>dif 21/20</v>
      </c>
      <c r="G272" s="115" t="s">
        <v>69</v>
      </c>
      <c r="H272" s="114" t="str">
        <f>CONCATENATE("dif ",RIGHT(G271,2),"/",RIGHT(E271,2))</f>
        <v>dif 22/21</v>
      </c>
      <c r="I272" s="115" t="s">
        <v>69</v>
      </c>
      <c r="J272" s="114" t="str">
        <f>CONCATENATE("dif ",RIGHT(I271,2),"/",RIGHT(G271,2))</f>
        <v>dif 23/22</v>
      </c>
      <c r="K272" s="115" t="s">
        <v>69</v>
      </c>
      <c r="L272" s="114" t="str">
        <f>CONCATENATE("dif ",RIGHT(K271,2),"/",RIGHT(I271,2))</f>
        <v>dif 24/23</v>
      </c>
      <c r="M272" s="115" t="s">
        <v>69</v>
      </c>
      <c r="N272" s="114" t="str">
        <f>CONCATENATE("dif ",RIGHT(M271,2),"/",RIGHT(K271,2))</f>
        <v>dif 25/24</v>
      </c>
    </row>
    <row r="273" spans="2:14" x14ac:dyDescent="0.25">
      <c r="B273" s="116" t="s">
        <v>71</v>
      </c>
      <c r="C273" s="186">
        <v>6.1849529780564261</v>
      </c>
      <c r="D273" s="187">
        <v>9.4360643561652857E-2</v>
      </c>
      <c r="E273" s="186" t="s">
        <v>228</v>
      </c>
      <c r="F273" s="187" t="str">
        <f t="shared" ref="F273:J275" si="52">IFERROR(E273-C273,"-")</f>
        <v>-</v>
      </c>
      <c r="G273" s="186">
        <v>8.5487804878048781</v>
      </c>
      <c r="H273" s="187" t="str">
        <f t="shared" si="52"/>
        <v>-</v>
      </c>
      <c r="I273" s="186">
        <v>8.4419354838709673</v>
      </c>
      <c r="J273" s="187">
        <f t="shared" si="52"/>
        <v>-0.10684500393391083</v>
      </c>
      <c r="K273" s="186">
        <v>5.9621513944223103</v>
      </c>
      <c r="L273" s="187">
        <f t="shared" ref="L273:L275" si="53">IFERROR(K273-I273,"-")</f>
        <v>-2.4797840894486569</v>
      </c>
      <c r="M273" s="186">
        <v>8.2642140468227421</v>
      </c>
      <c r="N273" s="187">
        <f t="shared" ref="N273:N274" si="54">IFERROR(M273-K273,"-")</f>
        <v>2.3020626524004317</v>
      </c>
    </row>
    <row r="274" spans="2:14" x14ac:dyDescent="0.25">
      <c r="B274" s="116" t="s">
        <v>73</v>
      </c>
      <c r="C274" s="186">
        <v>5.3005617977528088</v>
      </c>
      <c r="D274" s="187">
        <v>0.45811806784927178</v>
      </c>
      <c r="E274" s="186" t="s">
        <v>228</v>
      </c>
      <c r="F274" s="187" t="str">
        <f t="shared" si="52"/>
        <v>-</v>
      </c>
      <c r="G274" s="186">
        <v>4.2684563758389258</v>
      </c>
      <c r="H274" s="187" t="str">
        <f t="shared" si="52"/>
        <v>-</v>
      </c>
      <c r="I274" s="186">
        <v>6.3348623853211006</v>
      </c>
      <c r="J274" s="187">
        <f t="shared" si="52"/>
        <v>2.0664060094821748</v>
      </c>
      <c r="K274" s="186">
        <v>8.2921052631578949</v>
      </c>
      <c r="L274" s="187">
        <f t="shared" si="53"/>
        <v>1.9572428778367943</v>
      </c>
      <c r="M274" s="186">
        <v>7.691235059760956</v>
      </c>
      <c r="N274" s="187">
        <f t="shared" si="54"/>
        <v>-0.60087020339693886</v>
      </c>
    </row>
    <row r="275" spans="2:14" x14ac:dyDescent="0.25">
      <c r="B275" s="116" t="s">
        <v>75</v>
      </c>
      <c r="C275" s="186">
        <v>5.9911504424778759</v>
      </c>
      <c r="D275" s="187">
        <v>1.0612141367453916</v>
      </c>
      <c r="E275" s="186" t="s">
        <v>228</v>
      </c>
      <c r="F275" s="187" t="str">
        <f t="shared" si="52"/>
        <v>-</v>
      </c>
      <c r="G275" s="186">
        <v>7</v>
      </c>
      <c r="H275" s="187" t="str">
        <f t="shared" si="52"/>
        <v>-</v>
      </c>
      <c r="I275" s="186">
        <v>7.1617647058823533</v>
      </c>
      <c r="J275" s="187">
        <f t="shared" si="52"/>
        <v>0.16176470588235325</v>
      </c>
      <c r="K275" s="186">
        <v>6.15</v>
      </c>
      <c r="L275" s="187">
        <f t="shared" si="53"/>
        <v>-1.0117647058823529</v>
      </c>
      <c r="M275" s="186"/>
      <c r="N275" s="187"/>
    </row>
    <row r="276" spans="2:14" x14ac:dyDescent="0.25">
      <c r="B276" s="116" t="s">
        <v>77</v>
      </c>
      <c r="C276" s="186" t="s">
        <v>228</v>
      </c>
      <c r="D276" s="187" t="s">
        <v>228</v>
      </c>
      <c r="E276" s="186" t="s">
        <v>228</v>
      </c>
      <c r="F276" s="187" t="str">
        <f>IFERROR(E276-C276,"-")</f>
        <v>-</v>
      </c>
      <c r="G276" s="186">
        <v>2</v>
      </c>
      <c r="H276" s="187" t="str">
        <f>IFERROR(G276-E276,"-")</f>
        <v>-</v>
      </c>
      <c r="I276" s="186">
        <v>6.010752688172043</v>
      </c>
      <c r="J276" s="187">
        <f>IFERROR(I276-G276,"-")</f>
        <v>4.010752688172043</v>
      </c>
      <c r="K276" s="186">
        <v>9.4021739130434785</v>
      </c>
      <c r="L276" s="187">
        <f>IFERROR(K276-I276,"-")</f>
        <v>3.3914212248714355</v>
      </c>
      <c r="M276" s="186"/>
      <c r="N276" s="187"/>
    </row>
    <row r="277" spans="2:14" x14ac:dyDescent="0.25">
      <c r="B277" s="116" t="s">
        <v>79</v>
      </c>
      <c r="C277" s="186" t="s">
        <v>228</v>
      </c>
      <c r="D277" s="187" t="s">
        <v>228</v>
      </c>
      <c r="E277" s="186" t="s">
        <v>228</v>
      </c>
      <c r="F277" s="187" t="str">
        <f t="shared" ref="F277:J285" si="55">IFERROR(E277-C277,"-")</f>
        <v>-</v>
      </c>
      <c r="G277" s="186">
        <v>3.3846153846153846</v>
      </c>
      <c r="H277" s="187" t="str">
        <f t="shared" si="55"/>
        <v>-</v>
      </c>
      <c r="I277" s="186">
        <v>3.6875</v>
      </c>
      <c r="J277" s="187">
        <f t="shared" si="55"/>
        <v>0.30288461538461542</v>
      </c>
      <c r="K277" s="186">
        <v>7.1363636363636367</v>
      </c>
      <c r="L277" s="187">
        <f t="shared" ref="L277:L285" si="56">IFERROR(K277-I277,"-")</f>
        <v>3.4488636363636367</v>
      </c>
      <c r="M277" s="186"/>
      <c r="N277" s="187"/>
    </row>
    <row r="278" spans="2:14" x14ac:dyDescent="0.25">
      <c r="B278" s="116" t="s">
        <v>81</v>
      </c>
      <c r="C278" s="186" t="s">
        <v>228</v>
      </c>
      <c r="D278" s="187" t="s">
        <v>228</v>
      </c>
      <c r="E278" s="186" t="s">
        <v>228</v>
      </c>
      <c r="F278" s="187" t="str">
        <f t="shared" si="55"/>
        <v>-</v>
      </c>
      <c r="G278" s="186">
        <v>5</v>
      </c>
      <c r="H278" s="187" t="str">
        <f t="shared" si="55"/>
        <v>-</v>
      </c>
      <c r="I278" s="186">
        <v>4</v>
      </c>
      <c r="J278" s="187">
        <f t="shared" si="55"/>
        <v>-1</v>
      </c>
      <c r="K278" s="186">
        <v>77</v>
      </c>
      <c r="L278" s="187">
        <f t="shared" si="56"/>
        <v>73</v>
      </c>
      <c r="M278" s="186"/>
      <c r="N278" s="187"/>
    </row>
    <row r="279" spans="2:14" x14ac:dyDescent="0.25">
      <c r="B279" s="116" t="s">
        <v>83</v>
      </c>
      <c r="C279" s="186" t="s">
        <v>228</v>
      </c>
      <c r="D279" s="187" t="s">
        <v>228</v>
      </c>
      <c r="E279" s="186" t="s">
        <v>228</v>
      </c>
      <c r="F279" s="187" t="str">
        <f t="shared" si="55"/>
        <v>-</v>
      </c>
      <c r="G279" s="186">
        <v>3.1</v>
      </c>
      <c r="H279" s="187" t="str">
        <f t="shared" si="55"/>
        <v>-</v>
      </c>
      <c r="I279" s="186">
        <v>8.8148148148148149</v>
      </c>
      <c r="J279" s="187">
        <f t="shared" si="55"/>
        <v>5.7148148148148152</v>
      </c>
      <c r="K279" s="186" t="s">
        <v>228</v>
      </c>
      <c r="L279" s="187" t="str">
        <f t="shared" si="56"/>
        <v>-</v>
      </c>
      <c r="M279" s="186"/>
      <c r="N279" s="187"/>
    </row>
    <row r="280" spans="2:14" x14ac:dyDescent="0.25">
      <c r="B280" s="116" t="s">
        <v>85</v>
      </c>
      <c r="C280" s="186" t="s">
        <v>228</v>
      </c>
      <c r="D280" s="187" t="s">
        <v>228</v>
      </c>
      <c r="E280" s="186" t="s">
        <v>228</v>
      </c>
      <c r="F280" s="187" t="str">
        <f t="shared" si="55"/>
        <v>-</v>
      </c>
      <c r="G280" s="186">
        <v>27.857142857142858</v>
      </c>
      <c r="H280" s="187" t="str">
        <f t="shared" si="55"/>
        <v>-</v>
      </c>
      <c r="I280" s="186">
        <v>7.5555555555555554</v>
      </c>
      <c r="J280" s="187">
        <f t="shared" si="55"/>
        <v>-20.301587301587304</v>
      </c>
      <c r="K280" s="186" t="s">
        <v>228</v>
      </c>
      <c r="L280" s="187" t="str">
        <f t="shared" si="56"/>
        <v>-</v>
      </c>
      <c r="M280" s="186"/>
      <c r="N280" s="187"/>
    </row>
    <row r="281" spans="2:14" x14ac:dyDescent="0.25">
      <c r="B281" s="116" t="s">
        <v>87</v>
      </c>
      <c r="C281" s="186">
        <v>1.2222222222222223</v>
      </c>
      <c r="D281" s="187">
        <v>-7.9999999999999991</v>
      </c>
      <c r="E281" s="186">
        <v>11.142857142857142</v>
      </c>
      <c r="F281" s="187">
        <f t="shared" si="55"/>
        <v>9.9206349206349209</v>
      </c>
      <c r="G281" s="186">
        <v>2.5555555555555554</v>
      </c>
      <c r="H281" s="187">
        <f t="shared" si="55"/>
        <v>-8.587301587301587</v>
      </c>
      <c r="I281" s="186">
        <v>8</v>
      </c>
      <c r="J281" s="187">
        <f t="shared" si="55"/>
        <v>5.4444444444444446</v>
      </c>
      <c r="K281" s="186">
        <v>8.7659574468085104</v>
      </c>
      <c r="L281" s="187">
        <f t="shared" si="56"/>
        <v>0.76595744680851041</v>
      </c>
      <c r="M281" s="186"/>
      <c r="N281" s="187"/>
    </row>
    <row r="282" spans="2:14" x14ac:dyDescent="0.25">
      <c r="B282" s="116" t="s">
        <v>89</v>
      </c>
      <c r="C282" s="186">
        <v>3.4324324324324325</v>
      </c>
      <c r="D282" s="187">
        <v>-1.581360671015843</v>
      </c>
      <c r="E282" s="186">
        <v>2.5384615384615383</v>
      </c>
      <c r="F282" s="187">
        <f t="shared" si="55"/>
        <v>-0.89397089397089413</v>
      </c>
      <c r="G282" s="186">
        <v>6.9523809523809526</v>
      </c>
      <c r="H282" s="187">
        <f t="shared" si="55"/>
        <v>4.4139194139194142</v>
      </c>
      <c r="I282" s="186">
        <v>2.9473684210526314</v>
      </c>
      <c r="J282" s="187">
        <f t="shared" si="55"/>
        <v>-4.0050125313283207</v>
      </c>
      <c r="K282" s="186">
        <v>6.5714285714285712</v>
      </c>
      <c r="L282" s="187">
        <f t="shared" si="56"/>
        <v>3.6240601503759398</v>
      </c>
      <c r="M282" s="186"/>
      <c r="N282" s="187"/>
    </row>
    <row r="283" spans="2:14" x14ac:dyDescent="0.25">
      <c r="B283" s="116" t="s">
        <v>91</v>
      </c>
      <c r="C283" s="186">
        <v>3.08</v>
      </c>
      <c r="D283" s="187">
        <v>-2.9168051118210858</v>
      </c>
      <c r="E283" s="186">
        <v>3.6551724137931036</v>
      </c>
      <c r="F283" s="187">
        <f t="shared" si="55"/>
        <v>0.57517241379310358</v>
      </c>
      <c r="G283" s="186">
        <v>4.8807339449541285</v>
      </c>
      <c r="H283" s="187">
        <f t="shared" si="55"/>
        <v>1.2255615311610248</v>
      </c>
      <c r="I283" s="186">
        <v>13.5</v>
      </c>
      <c r="J283" s="187">
        <f t="shared" si="55"/>
        <v>8.6192660550458715</v>
      </c>
      <c r="K283" s="186">
        <v>5.0602636534839922</v>
      </c>
      <c r="L283" s="187">
        <f t="shared" si="56"/>
        <v>-8.4397363465160069</v>
      </c>
      <c r="M283" s="186"/>
      <c r="N283" s="187"/>
    </row>
    <row r="284" spans="2:14" x14ac:dyDescent="0.25">
      <c r="B284" s="116" t="s">
        <v>93</v>
      </c>
      <c r="C284" s="186">
        <v>4.5517241379310347</v>
      </c>
      <c r="D284" s="187">
        <v>-1.3434599980463027</v>
      </c>
      <c r="E284" s="186">
        <v>5.7798742138364778</v>
      </c>
      <c r="F284" s="187">
        <f t="shared" si="55"/>
        <v>1.2281500759054431</v>
      </c>
      <c r="G284" s="186">
        <v>7.4068441064638781</v>
      </c>
      <c r="H284" s="187">
        <f t="shared" si="55"/>
        <v>1.6269698926274003</v>
      </c>
      <c r="I284" s="186">
        <v>6.0625</v>
      </c>
      <c r="J284" s="187">
        <f t="shared" si="55"/>
        <v>-1.3443441064638781</v>
      </c>
      <c r="K284" s="186">
        <v>7.3260309278350517</v>
      </c>
      <c r="L284" s="187">
        <f t="shared" si="56"/>
        <v>1.2635309278350517</v>
      </c>
      <c r="M284" s="186"/>
      <c r="N284" s="187"/>
    </row>
    <row r="285" spans="2:14" ht="15.75" x14ac:dyDescent="0.25">
      <c r="B285" s="119" t="s">
        <v>30</v>
      </c>
      <c r="C285" s="188">
        <v>5.3841201716738194</v>
      </c>
      <c r="D285" s="189">
        <v>-0.14715697863026378</v>
      </c>
      <c r="E285" s="188">
        <v>4.5702479338842972</v>
      </c>
      <c r="F285" s="189">
        <f t="shared" si="55"/>
        <v>-0.81387223778952222</v>
      </c>
      <c r="G285" s="188">
        <v>6.3081695966907967</v>
      </c>
      <c r="H285" s="189">
        <f t="shared" si="55"/>
        <v>1.7379216628064995</v>
      </c>
      <c r="I285" s="188">
        <v>6.8085106382978724</v>
      </c>
      <c r="J285" s="189">
        <f t="shared" si="55"/>
        <v>0.50034104160707571</v>
      </c>
      <c r="K285" s="188">
        <v>6.8599681020733652</v>
      </c>
      <c r="L285" s="189">
        <f t="shared" si="56"/>
        <v>5.1457463775492762E-2</v>
      </c>
      <c r="M285" s="188">
        <v>8.002727272727272</v>
      </c>
      <c r="N285" s="189">
        <v>1.0367408781694492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8F404-1AE3-40D9-8073-9D52CC415DD1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1"/>
    <col min="14" max="14" width="13.5703125" style="191" bestFit="1" customWidth="1"/>
  </cols>
  <sheetData>
    <row r="4" spans="1:15" ht="48.75" customHeight="1" thickBot="1" x14ac:dyDescent="0.3">
      <c r="B4" s="268" t="s">
        <v>283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09"/>
      <c r="C7" s="295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CONCATENATE("def ",RIGHT(M7,2),"/",RIGHT(K7,2))</f>
        <v>def 25/24</v>
      </c>
    </row>
    <row r="9" spans="1:15" x14ac:dyDescent="0.25">
      <c r="A9" s="1" t="s">
        <v>70</v>
      </c>
      <c r="B9" s="116" t="s">
        <v>71</v>
      </c>
      <c r="C9" s="186">
        <v>6.4893508611026194</v>
      </c>
      <c r="D9" s="187">
        <v>-0.12135175327646586</v>
      </c>
      <c r="E9" s="186">
        <v>10.78780284043442</v>
      </c>
      <c r="F9" s="187">
        <f t="shared" ref="F9:J21" si="0">IFERROR(E9-C9,"-")</f>
        <v>4.2984519793318006</v>
      </c>
      <c r="G9" s="186">
        <v>7.1439975747776883</v>
      </c>
      <c r="H9" s="187">
        <f t="shared" si="0"/>
        <v>-3.6438052656567317</v>
      </c>
      <c r="I9" s="186">
        <v>6.6944336100741069</v>
      </c>
      <c r="J9" s="187">
        <f t="shared" si="0"/>
        <v>-0.4495639647035814</v>
      </c>
      <c r="K9" s="186">
        <v>5.6493276939587149</v>
      </c>
      <c r="L9" s="187">
        <f t="shared" ref="L9:L21" si="1">IFERROR(K9-I9,"-")</f>
        <v>-1.0451059161153919</v>
      </c>
      <c r="M9" s="186">
        <v>6.1282796862320801</v>
      </c>
      <c r="N9" s="187">
        <f t="shared" ref="N9:N10" si="2">IFERROR(M9-K9,"-")</f>
        <v>0.47895199227336516</v>
      </c>
    </row>
    <row r="10" spans="1:15" x14ac:dyDescent="0.25">
      <c r="A10" s="1" t="s">
        <v>72</v>
      </c>
      <c r="B10" s="116" t="s">
        <v>73</v>
      </c>
      <c r="C10" s="186">
        <v>5.4963622357271245</v>
      </c>
      <c r="D10" s="187">
        <v>-0.80516232666700294</v>
      </c>
      <c r="E10" s="186">
        <v>8.326898326898327</v>
      </c>
      <c r="F10" s="187">
        <f t="shared" si="0"/>
        <v>2.8305360911712025</v>
      </c>
      <c r="G10" s="186">
        <v>5.433778974704242</v>
      </c>
      <c r="H10" s="187">
        <f t="shared" si="0"/>
        <v>-2.893119352194085</v>
      </c>
      <c r="I10" s="186">
        <v>6.3448800913589647</v>
      </c>
      <c r="J10" s="187">
        <f t="shared" si="0"/>
        <v>0.91110111665472271</v>
      </c>
      <c r="K10" s="186">
        <v>5.967058630720695</v>
      </c>
      <c r="L10" s="187">
        <f t="shared" si="1"/>
        <v>-0.37782146063826971</v>
      </c>
      <c r="M10" s="186">
        <v>5.8275534140620051</v>
      </c>
      <c r="N10" s="187">
        <f t="shared" si="2"/>
        <v>-0.13950521665868987</v>
      </c>
    </row>
    <row r="11" spans="1:15" x14ac:dyDescent="0.25">
      <c r="A11" s="1" t="s">
        <v>74</v>
      </c>
      <c r="B11" s="116" t="s">
        <v>75</v>
      </c>
      <c r="C11" s="186">
        <v>7.823050058207218</v>
      </c>
      <c r="D11" s="187">
        <v>1.7752964554945869</v>
      </c>
      <c r="E11" s="186">
        <v>6.4167224080267555</v>
      </c>
      <c r="F11" s="187">
        <f t="shared" si="0"/>
        <v>-1.4063276501804625</v>
      </c>
      <c r="G11" s="186">
        <v>6.3085224128389594</v>
      </c>
      <c r="H11" s="187">
        <f t="shared" si="0"/>
        <v>-0.10819999518779611</v>
      </c>
      <c r="I11" s="186">
        <v>6.6754663196380992</v>
      </c>
      <c r="J11" s="187">
        <f t="shared" si="0"/>
        <v>0.3669439067991398</v>
      </c>
      <c r="K11" s="186">
        <v>6.3053628992869006</v>
      </c>
      <c r="L11" s="187">
        <f t="shared" si="1"/>
        <v>-0.37010342035119859</v>
      </c>
      <c r="M11" s="186"/>
      <c r="N11" s="187"/>
    </row>
    <row r="12" spans="1:15" x14ac:dyDescent="0.25">
      <c r="A12" s="1" t="s">
        <v>76</v>
      </c>
      <c r="B12" s="116" t="s">
        <v>77</v>
      </c>
      <c r="C12" s="186" t="s">
        <v>228</v>
      </c>
      <c r="D12" s="187" t="s">
        <v>228</v>
      </c>
      <c r="E12" s="186">
        <v>7.1521080187379447</v>
      </c>
      <c r="F12" s="187" t="str">
        <f t="shared" si="0"/>
        <v>-</v>
      </c>
      <c r="G12" s="186">
        <v>5.8118570448830296</v>
      </c>
      <c r="H12" s="187">
        <f t="shared" si="0"/>
        <v>-1.3402509738549151</v>
      </c>
      <c r="I12" s="186">
        <v>6.111035131207796</v>
      </c>
      <c r="J12" s="187">
        <f t="shared" si="0"/>
        <v>0.29917808632476639</v>
      </c>
      <c r="K12" s="186">
        <v>6.8823199146594805</v>
      </c>
      <c r="L12" s="187">
        <f t="shared" si="1"/>
        <v>0.7712847834516845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228</v>
      </c>
      <c r="D13" s="187" t="s">
        <v>228</v>
      </c>
      <c r="E13" s="186">
        <v>8.0949849780448346</v>
      </c>
      <c r="F13" s="187" t="str">
        <f t="shared" si="0"/>
        <v>-</v>
      </c>
      <c r="G13" s="186">
        <v>5.3957282471626735</v>
      </c>
      <c r="H13" s="187">
        <f t="shared" si="0"/>
        <v>-2.6992567308821611</v>
      </c>
      <c r="I13" s="186">
        <v>5.4464900662251656</v>
      </c>
      <c r="J13" s="187">
        <f t="shared" si="0"/>
        <v>5.0761819062492108E-2</v>
      </c>
      <c r="K13" s="186">
        <v>5.6039879642520321</v>
      </c>
      <c r="L13" s="187">
        <f t="shared" si="1"/>
        <v>0.15749789802686642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228</v>
      </c>
      <c r="D14" s="187" t="s">
        <v>228</v>
      </c>
      <c r="E14" s="186">
        <v>4.2604482132041186</v>
      </c>
      <c r="F14" s="187" t="str">
        <f t="shared" si="0"/>
        <v>-</v>
      </c>
      <c r="G14" s="186">
        <v>4.8837811900191941</v>
      </c>
      <c r="H14" s="187">
        <f t="shared" si="0"/>
        <v>0.62333297681507549</v>
      </c>
      <c r="I14" s="186">
        <v>4.1083433775277891</v>
      </c>
      <c r="J14" s="187">
        <f t="shared" si="0"/>
        <v>-0.77543781249140498</v>
      </c>
      <c r="K14" s="186">
        <v>4.8911242603550296</v>
      </c>
      <c r="L14" s="187">
        <f t="shared" si="1"/>
        <v>0.78278088282724045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228</v>
      </c>
      <c r="D15" s="187" t="s">
        <v>228</v>
      </c>
      <c r="E15" s="186">
        <v>2.7734342160571668</v>
      </c>
      <c r="F15" s="187" t="str">
        <f t="shared" si="0"/>
        <v>-</v>
      </c>
      <c r="G15" s="186">
        <v>5.606170672978819</v>
      </c>
      <c r="H15" s="187">
        <f t="shared" si="0"/>
        <v>2.8327364569216522</v>
      </c>
      <c r="I15" s="186">
        <v>5.7056444673894342</v>
      </c>
      <c r="J15" s="187">
        <f t="shared" si="0"/>
        <v>9.9473794410615213E-2</v>
      </c>
      <c r="K15" s="186">
        <v>5.9049370994540711</v>
      </c>
      <c r="L15" s="187">
        <f t="shared" si="1"/>
        <v>0.19929263206463688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3.9101733232856066</v>
      </c>
      <c r="D16" s="187">
        <v>-2.6130182835614395</v>
      </c>
      <c r="E16" s="186">
        <v>5.0702761402420107</v>
      </c>
      <c r="F16" s="187">
        <f t="shared" si="0"/>
        <v>1.160102816956404</v>
      </c>
      <c r="G16" s="186">
        <v>8.4148579849946401</v>
      </c>
      <c r="H16" s="187">
        <f t="shared" si="0"/>
        <v>3.3445818447526294</v>
      </c>
      <c r="I16" s="186">
        <v>6.3387567424175435</v>
      </c>
      <c r="J16" s="187">
        <f t="shared" si="0"/>
        <v>-2.0761012425770966</v>
      </c>
      <c r="K16" s="186">
        <v>6.7142914171656685</v>
      </c>
      <c r="L16" s="187">
        <f t="shared" si="1"/>
        <v>0.37553467474812496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3.3972097498396407</v>
      </c>
      <c r="D17" s="187">
        <v>-2.2513461312821677</v>
      </c>
      <c r="E17" s="186">
        <v>5.638995215311005</v>
      </c>
      <c r="F17" s="187">
        <f t="shared" si="0"/>
        <v>2.2417854654713643</v>
      </c>
      <c r="G17" s="186">
        <v>6.9209328254204214</v>
      </c>
      <c r="H17" s="187">
        <f t="shared" si="0"/>
        <v>1.2819376101094164</v>
      </c>
      <c r="I17" s="186">
        <v>4.0842182350787262</v>
      </c>
      <c r="J17" s="187">
        <f t="shared" si="0"/>
        <v>-2.8367145903416953</v>
      </c>
      <c r="K17" s="186">
        <v>4.7806432748538015</v>
      </c>
      <c r="L17" s="187">
        <f t="shared" si="1"/>
        <v>0.69642503977507531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3.4566877591097533</v>
      </c>
      <c r="D18" s="187">
        <v>-2.1620331799862145</v>
      </c>
      <c r="E18" s="186">
        <v>5.4538399590013906</v>
      </c>
      <c r="F18" s="187">
        <f t="shared" si="0"/>
        <v>1.9971521998916373</v>
      </c>
      <c r="G18" s="186">
        <v>6.51228260133992</v>
      </c>
      <c r="H18" s="187">
        <f t="shared" si="0"/>
        <v>1.0584426423385294</v>
      </c>
      <c r="I18" s="186">
        <v>5.9405797936718345</v>
      </c>
      <c r="J18" s="187">
        <f t="shared" si="0"/>
        <v>-0.57170280766808546</v>
      </c>
      <c r="K18" s="186">
        <v>5.9375076235007116</v>
      </c>
      <c r="L18" s="187">
        <f t="shared" si="1"/>
        <v>-3.0721701711229343E-3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4.9024390243902438</v>
      </c>
      <c r="D19" s="187">
        <v>-1.7745880026367828</v>
      </c>
      <c r="E19" s="186">
        <v>6.2151449722393588</v>
      </c>
      <c r="F19" s="187">
        <f t="shared" si="0"/>
        <v>1.312705947849115</v>
      </c>
      <c r="G19" s="186">
        <v>6.6308302557789629</v>
      </c>
      <c r="H19" s="187">
        <f t="shared" si="0"/>
        <v>0.4156852835396041</v>
      </c>
      <c r="I19" s="186">
        <v>5.6851358980562949</v>
      </c>
      <c r="J19" s="187">
        <f t="shared" si="0"/>
        <v>-0.94569435772266797</v>
      </c>
      <c r="K19" s="186">
        <v>5.6613178343546657</v>
      </c>
      <c r="L19" s="187">
        <f t="shared" si="1"/>
        <v>-2.38180637016292E-2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7.5859700760363014</v>
      </c>
      <c r="D20" s="187">
        <v>1.4749520228071926</v>
      </c>
      <c r="E20" s="186">
        <v>6.0851153481512696</v>
      </c>
      <c r="F20" s="187">
        <f t="shared" si="0"/>
        <v>-1.5008547278850317</v>
      </c>
      <c r="G20" s="186">
        <v>6.5736137667304018</v>
      </c>
      <c r="H20" s="187">
        <f t="shared" si="0"/>
        <v>0.48849841857913212</v>
      </c>
      <c r="I20" s="186">
        <v>5.73503041946846</v>
      </c>
      <c r="J20" s="187">
        <f t="shared" si="0"/>
        <v>-0.83858334726194173</v>
      </c>
      <c r="K20" s="186">
        <v>5.5345104333868376</v>
      </c>
      <c r="L20" s="187">
        <f t="shared" si="1"/>
        <v>-0.20051998608162247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5.3491945835517871</v>
      </c>
      <c r="D21" s="189">
        <v>-0.736653468604624</v>
      </c>
      <c r="E21" s="188">
        <v>5.9650944469731453</v>
      </c>
      <c r="F21" s="189">
        <f t="shared" si="0"/>
        <v>0.61589986342135816</v>
      </c>
      <c r="G21" s="188">
        <v>6.2993357337968714</v>
      </c>
      <c r="H21" s="189">
        <f t="shared" si="0"/>
        <v>0.33424128682372611</v>
      </c>
      <c r="I21" s="188">
        <v>5.7549280737556785</v>
      </c>
      <c r="J21" s="189">
        <f t="shared" si="0"/>
        <v>-0.5444076600411929</v>
      </c>
      <c r="K21" s="188">
        <v>5.8718126768338967</v>
      </c>
      <c r="L21" s="189">
        <f t="shared" si="1"/>
        <v>0.11688460307821824</v>
      </c>
      <c r="M21" s="188">
        <v>5.9730702529367496</v>
      </c>
      <c r="N21" s="189">
        <v>0.13106568128101515</v>
      </c>
    </row>
    <row r="22" spans="1:15" ht="6" customHeight="1" x14ac:dyDescent="0.25"/>
    <row r="23" spans="1:15" x14ac:dyDescent="0.25">
      <c r="B23" s="105" t="s">
        <v>55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</row>
    <row r="24" spans="1:15" x14ac:dyDescent="0.25">
      <c r="N24" s="193"/>
    </row>
    <row r="26" spans="1:15" ht="48.75" customHeight="1" thickBot="1" x14ac:dyDescent="0.3">
      <c r="B26" s="268" t="s">
        <v>295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39"/>
      <c r="N27" s="39"/>
      <c r="O27" s="1" t="s">
        <v>95</v>
      </c>
    </row>
    <row r="28" spans="1:15" ht="22.5" thickTop="1" thickBot="1" x14ac:dyDescent="0.3">
      <c r="B28" s="123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09"/>
      <c r="C29" s="295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f>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CONCATENATE("def ",RIGHT(M29,2),"/",RIGHT(K29,2))</f>
        <v>def 25/24</v>
      </c>
    </row>
    <row r="31" spans="1:15" x14ac:dyDescent="0.25">
      <c r="B31" s="116" t="s">
        <v>71</v>
      </c>
      <c r="C31" s="186">
        <v>6.4900515843773032</v>
      </c>
      <c r="D31" s="187">
        <v>-4.2792869247980647E-2</v>
      </c>
      <c r="E31" s="186">
        <v>10.781739130434783</v>
      </c>
      <c r="F31" s="187">
        <f t="shared" ref="F31:J43" si="3">IFERROR(E31-C31,"-")</f>
        <v>4.2916875460574797</v>
      </c>
      <c r="G31" s="186">
        <v>7.0059634243307709</v>
      </c>
      <c r="H31" s="187">
        <f t="shared" si="3"/>
        <v>-3.775775706104012</v>
      </c>
      <c r="I31" s="186">
        <v>6.62392623983507</v>
      </c>
      <c r="J31" s="187">
        <f t="shared" si="3"/>
        <v>-0.3820371844957009</v>
      </c>
      <c r="K31" s="186">
        <v>5.7470627171934465</v>
      </c>
      <c r="L31" s="187">
        <f t="shared" ref="L31:L43" si="4">IFERROR(K31-I31,"-")</f>
        <v>-0.87686352264162348</v>
      </c>
      <c r="M31" s="186">
        <v>6.202906208718626</v>
      </c>
      <c r="N31" s="187">
        <f>IFERROR(M31-K31,"-")</f>
        <v>0.45584349152517945</v>
      </c>
    </row>
    <row r="32" spans="1:15" x14ac:dyDescent="0.25">
      <c r="B32" s="116" t="s">
        <v>73</v>
      </c>
      <c r="C32" s="186">
        <v>5.5330749581608387</v>
      </c>
      <c r="D32" s="187">
        <v>-0.70429686105678346</v>
      </c>
      <c r="E32" s="186">
        <v>8.2687165775401077</v>
      </c>
      <c r="F32" s="187">
        <f t="shared" si="3"/>
        <v>2.735641619379269</v>
      </c>
      <c r="G32" s="186">
        <v>5.3090469960752742</v>
      </c>
      <c r="H32" s="187">
        <f t="shared" si="3"/>
        <v>-2.9596695814648335</v>
      </c>
      <c r="I32" s="186">
        <v>6.3307474518686293</v>
      </c>
      <c r="J32" s="187">
        <f t="shared" si="3"/>
        <v>1.0217004557933551</v>
      </c>
      <c r="K32" s="186">
        <v>6.0842718259697754</v>
      </c>
      <c r="L32" s="187">
        <f t="shared" si="4"/>
        <v>-0.24647562589885386</v>
      </c>
      <c r="M32" s="186">
        <v>5.8274695001967727</v>
      </c>
      <c r="N32" s="187">
        <f t="shared" ref="N32" si="5">IFERROR(M32-K32,"-")</f>
        <v>-0.25680232577300277</v>
      </c>
    </row>
    <row r="33" spans="2:15" x14ac:dyDescent="0.25">
      <c r="B33" s="116" t="s">
        <v>75</v>
      </c>
      <c r="C33" s="186">
        <v>7.8179621425694723</v>
      </c>
      <c r="D33" s="187">
        <v>1.8314911059841066</v>
      </c>
      <c r="E33" s="186">
        <v>6.3125641903457721</v>
      </c>
      <c r="F33" s="187">
        <f t="shared" si="3"/>
        <v>-1.5053979522237002</v>
      </c>
      <c r="G33" s="186">
        <v>6.2285045817898226</v>
      </c>
      <c r="H33" s="187">
        <f t="shared" si="3"/>
        <v>-8.4059608555949517E-2</v>
      </c>
      <c r="I33" s="186">
        <v>6.7041655784800209</v>
      </c>
      <c r="J33" s="187">
        <f t="shared" si="3"/>
        <v>0.47566099669019835</v>
      </c>
      <c r="K33" s="186">
        <v>6.5040378058264041</v>
      </c>
      <c r="L33" s="187">
        <f t="shared" si="4"/>
        <v>-0.20012777265361681</v>
      </c>
      <c r="M33" s="186"/>
      <c r="N33" s="187"/>
    </row>
    <row r="34" spans="2:15" x14ac:dyDescent="0.25">
      <c r="B34" s="116" t="s">
        <v>77</v>
      </c>
      <c r="C34" s="186" t="s">
        <v>228</v>
      </c>
      <c r="D34" s="187" t="s">
        <v>228</v>
      </c>
      <c r="E34" s="186">
        <v>7.0400112707805018</v>
      </c>
      <c r="F34" s="187" t="str">
        <f t="shared" si="3"/>
        <v>-</v>
      </c>
      <c r="G34" s="186">
        <v>5.7304454434000816</v>
      </c>
      <c r="H34" s="187">
        <f t="shared" si="3"/>
        <v>-1.3095658273804203</v>
      </c>
      <c r="I34" s="186">
        <v>6.052169855342977</v>
      </c>
      <c r="J34" s="187">
        <f t="shared" si="3"/>
        <v>0.32172441194289547</v>
      </c>
      <c r="K34" s="186">
        <v>6.9441348108320762</v>
      </c>
      <c r="L34" s="187">
        <f t="shared" si="4"/>
        <v>0.89196495548909915</v>
      </c>
      <c r="M34" s="186"/>
      <c r="N34" s="187"/>
    </row>
    <row r="35" spans="2:15" x14ac:dyDescent="0.25">
      <c r="B35" s="116" t="s">
        <v>79</v>
      </c>
      <c r="C35" s="186" t="s">
        <v>228</v>
      </c>
      <c r="D35" s="187" t="s">
        <v>228</v>
      </c>
      <c r="E35" s="186">
        <v>8.1148775894538598</v>
      </c>
      <c r="F35" s="187" t="str">
        <f t="shared" si="3"/>
        <v>-</v>
      </c>
      <c r="G35" s="186">
        <v>5.3908008213552359</v>
      </c>
      <c r="H35" s="187">
        <f t="shared" si="3"/>
        <v>-2.724076768098624</v>
      </c>
      <c r="I35" s="186">
        <v>5.4883446444378876</v>
      </c>
      <c r="J35" s="187">
        <f t="shared" si="3"/>
        <v>9.7543823082651748E-2</v>
      </c>
      <c r="K35" s="186">
        <v>5.520277979462711</v>
      </c>
      <c r="L35" s="187">
        <f t="shared" si="4"/>
        <v>3.1933335024823428E-2</v>
      </c>
      <c r="M35" s="186"/>
      <c r="N35" s="187"/>
    </row>
    <row r="36" spans="2:15" x14ac:dyDescent="0.25">
      <c r="B36" s="116" t="s">
        <v>81</v>
      </c>
      <c r="C36" s="186" t="s">
        <v>228</v>
      </c>
      <c r="D36" s="187" t="s">
        <v>228</v>
      </c>
      <c r="E36" s="186">
        <v>4.1833899351651747</v>
      </c>
      <c r="F36" s="187" t="str">
        <f t="shared" si="3"/>
        <v>-</v>
      </c>
      <c r="G36" s="186">
        <v>4.8459616153538585</v>
      </c>
      <c r="H36" s="187">
        <f t="shared" si="3"/>
        <v>0.66257168018868384</v>
      </c>
      <c r="I36" s="186">
        <v>4.0088215024121299</v>
      </c>
      <c r="J36" s="187">
        <f t="shared" si="3"/>
        <v>-0.83714011294172863</v>
      </c>
      <c r="K36" s="186">
        <v>4.7706911430140426</v>
      </c>
      <c r="L36" s="187">
        <f t="shared" si="4"/>
        <v>0.76186964060191276</v>
      </c>
      <c r="M36" s="186"/>
      <c r="N36" s="187"/>
    </row>
    <row r="37" spans="2:15" x14ac:dyDescent="0.25">
      <c r="B37" s="116" t="s">
        <v>83</v>
      </c>
      <c r="C37" s="186" t="s">
        <v>228</v>
      </c>
      <c r="D37" s="187" t="s">
        <v>228</v>
      </c>
      <c r="E37" s="186">
        <v>2.4581344902386117</v>
      </c>
      <c r="F37" s="187" t="str">
        <f t="shared" si="3"/>
        <v>-</v>
      </c>
      <c r="G37" s="186">
        <v>5.5404870239298951</v>
      </c>
      <c r="H37" s="187">
        <f t="shared" si="3"/>
        <v>3.0823525336912834</v>
      </c>
      <c r="I37" s="186">
        <v>5.6409070698088035</v>
      </c>
      <c r="J37" s="187">
        <f t="shared" si="3"/>
        <v>0.1004200458789084</v>
      </c>
      <c r="K37" s="186">
        <v>5.9238321927997619</v>
      </c>
      <c r="L37" s="187">
        <f t="shared" si="4"/>
        <v>0.2829251229909584</v>
      </c>
      <c r="M37" s="186"/>
      <c r="N37" s="187"/>
    </row>
    <row r="38" spans="2:15" x14ac:dyDescent="0.25">
      <c r="B38" s="116" t="s">
        <v>85</v>
      </c>
      <c r="C38" s="186">
        <v>3.8994387987259214</v>
      </c>
      <c r="D38" s="187">
        <v>-2.6324597408590136</v>
      </c>
      <c r="E38" s="186">
        <v>5.0060060060060056</v>
      </c>
      <c r="F38" s="187">
        <f t="shared" si="3"/>
        <v>1.1065672072800843</v>
      </c>
      <c r="G38" s="186">
        <v>8.4287738188000283</v>
      </c>
      <c r="H38" s="187">
        <f t="shared" si="3"/>
        <v>3.4227678127940226</v>
      </c>
      <c r="I38" s="186">
        <v>6.2301963439404195</v>
      </c>
      <c r="J38" s="187">
        <f t="shared" si="3"/>
        <v>-2.1985774748596087</v>
      </c>
      <c r="K38" s="186">
        <v>6.8219171814230153</v>
      </c>
      <c r="L38" s="187">
        <f t="shared" si="4"/>
        <v>0.59172083748259574</v>
      </c>
      <c r="M38" s="186"/>
      <c r="N38" s="187"/>
    </row>
    <row r="39" spans="2:15" x14ac:dyDescent="0.25">
      <c r="B39" s="116" t="s">
        <v>87</v>
      </c>
      <c r="C39" s="186">
        <v>3.3909120206252013</v>
      </c>
      <c r="D39" s="187">
        <v>-2.231978724218842</v>
      </c>
      <c r="E39" s="186">
        <v>5.3024403253767165</v>
      </c>
      <c r="F39" s="187">
        <f t="shared" si="3"/>
        <v>1.9115283047515153</v>
      </c>
      <c r="G39" s="186">
        <v>6.9837580237307915</v>
      </c>
      <c r="H39" s="187">
        <f t="shared" si="3"/>
        <v>1.681317698354075</v>
      </c>
      <c r="I39" s="186">
        <v>4.0259542951193268</v>
      </c>
      <c r="J39" s="187">
        <f t="shared" si="3"/>
        <v>-2.9578037286114647</v>
      </c>
      <c r="K39" s="186">
        <v>4.5044354552551278</v>
      </c>
      <c r="L39" s="187">
        <f t="shared" si="4"/>
        <v>0.478481160135801</v>
      </c>
      <c r="M39" s="186"/>
      <c r="N39" s="187"/>
    </row>
    <row r="40" spans="2:15" x14ac:dyDescent="0.25">
      <c r="B40" s="116" t="s">
        <v>89</v>
      </c>
      <c r="C40" s="186">
        <v>3.4535422644007947</v>
      </c>
      <c r="D40" s="187">
        <v>-2.1497844257724386</v>
      </c>
      <c r="E40" s="186">
        <v>5.2102621787661159</v>
      </c>
      <c r="F40" s="187">
        <f t="shared" si="3"/>
        <v>1.7567199143653212</v>
      </c>
      <c r="G40" s="186">
        <v>6.5610728524827833</v>
      </c>
      <c r="H40" s="187">
        <f t="shared" si="3"/>
        <v>1.3508106737166674</v>
      </c>
      <c r="I40" s="186">
        <v>5.9226381894302529</v>
      </c>
      <c r="J40" s="187">
        <f t="shared" si="3"/>
        <v>-0.63843466305253038</v>
      </c>
      <c r="K40" s="186">
        <v>6.0487654320987652</v>
      </c>
      <c r="L40" s="187">
        <f t="shared" si="4"/>
        <v>0.12612724266851227</v>
      </c>
      <c r="M40" s="186"/>
      <c r="N40" s="187"/>
    </row>
    <row r="41" spans="2:15" x14ac:dyDescent="0.25">
      <c r="B41" s="116" t="s">
        <v>91</v>
      </c>
      <c r="C41" s="186">
        <v>4.8069084628670122</v>
      </c>
      <c r="D41" s="187">
        <v>-1.9522211288597999</v>
      </c>
      <c r="E41" s="186">
        <v>6.2716303708063563</v>
      </c>
      <c r="F41" s="187">
        <f t="shared" si="3"/>
        <v>1.4647219079393441</v>
      </c>
      <c r="G41" s="186">
        <v>6.6006127974918058</v>
      </c>
      <c r="H41" s="187">
        <f t="shared" si="3"/>
        <v>0.32898242668544952</v>
      </c>
      <c r="I41" s="186">
        <v>5.5950314786455673</v>
      </c>
      <c r="J41" s="187">
        <f t="shared" si="3"/>
        <v>-1.0055813188462386</v>
      </c>
      <c r="K41" s="186">
        <v>5.8603922861381239</v>
      </c>
      <c r="L41" s="187">
        <f t="shared" si="4"/>
        <v>0.26536080749255664</v>
      </c>
      <c r="M41" s="186"/>
      <c r="N41" s="187"/>
    </row>
    <row r="42" spans="2:15" x14ac:dyDescent="0.25">
      <c r="B42" s="116" t="s">
        <v>93</v>
      </c>
      <c r="C42" s="186">
        <v>7.5835396039603964</v>
      </c>
      <c r="D42" s="187">
        <v>1.5414511150215136</v>
      </c>
      <c r="E42" s="186">
        <v>5.8107498341074981</v>
      </c>
      <c r="F42" s="187">
        <f t="shared" si="3"/>
        <v>-1.7727897698528983</v>
      </c>
      <c r="G42" s="186">
        <v>6.5766062602965407</v>
      </c>
      <c r="H42" s="187">
        <f t="shared" si="3"/>
        <v>0.76585642618904259</v>
      </c>
      <c r="I42" s="186">
        <v>5.6649794097460537</v>
      </c>
      <c r="J42" s="187">
        <f t="shared" si="3"/>
        <v>-0.91162685055048698</v>
      </c>
      <c r="K42" s="186">
        <v>5.6246090534979425</v>
      </c>
      <c r="L42" s="187">
        <f t="shared" si="4"/>
        <v>-4.037035624811125E-2</v>
      </c>
      <c r="M42" s="186"/>
      <c r="N42" s="187"/>
    </row>
    <row r="43" spans="2:15" ht="15.75" x14ac:dyDescent="0.25">
      <c r="B43" s="119" t="s">
        <v>30</v>
      </c>
      <c r="C43" s="188">
        <v>5.3433321620771919</v>
      </c>
      <c r="D43" s="189">
        <v>-0.72995822151521939</v>
      </c>
      <c r="E43" s="188">
        <v>5.824717832957111</v>
      </c>
      <c r="F43" s="189">
        <f t="shared" si="3"/>
        <v>0.48138567087991913</v>
      </c>
      <c r="G43" s="188">
        <v>6.252011909713282</v>
      </c>
      <c r="H43" s="189">
        <f t="shared" si="3"/>
        <v>0.42729407675617104</v>
      </c>
      <c r="I43" s="188">
        <v>5.7010961756688774</v>
      </c>
      <c r="J43" s="189">
        <f t="shared" si="3"/>
        <v>-0.55091573404440464</v>
      </c>
      <c r="K43" s="188">
        <v>5.9333803074192959</v>
      </c>
      <c r="L43" s="189">
        <f t="shared" si="4"/>
        <v>0.23228413175041851</v>
      </c>
      <c r="M43" s="188">
        <v>6.0046550290939322</v>
      </c>
      <c r="N43" s="189">
        <v>4.4394561713211544E-2</v>
      </c>
    </row>
    <row r="44" spans="2:15" ht="6" customHeight="1" x14ac:dyDescent="0.25"/>
    <row r="45" spans="2:15" x14ac:dyDescent="0.25">
      <c r="B45" s="105" t="s">
        <v>55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</row>
    <row r="48" spans="2:15" ht="48.75" customHeight="1" thickBot="1" x14ac:dyDescent="0.3">
      <c r="B48" s="268" t="s">
        <v>296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39"/>
      <c r="N49" s="39"/>
      <c r="O49" s="1" t="s">
        <v>99</v>
      </c>
    </row>
    <row r="50" spans="1:15" ht="22.5" thickTop="1" thickBot="1" x14ac:dyDescent="0.3">
      <c r="B50" s="109"/>
      <c r="C50" s="303" t="s">
        <v>61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09"/>
      <c r="C51" s="295">
        <v>2020</v>
      </c>
      <c r="D51" s="296"/>
      <c r="E51" s="297">
        <v>2021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f>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CONCATENATE("def ",RIGHT(M51,2),"/",RIGHT(K51,2))</f>
        <v>def 25/24</v>
      </c>
    </row>
    <row r="53" spans="1:15" x14ac:dyDescent="0.25">
      <c r="A53" s="1"/>
      <c r="B53" s="116" t="s">
        <v>71</v>
      </c>
      <c r="C53" s="186">
        <v>6.3594960120217312</v>
      </c>
      <c r="D53" s="187">
        <v>4.7239425538340818E-2</v>
      </c>
      <c r="E53" s="186">
        <v>10.781739130434783</v>
      </c>
      <c r="F53" s="187">
        <f t="shared" ref="F53:J65" si="6">IFERROR(E53-C53,"-")</f>
        <v>4.4222431184130517</v>
      </c>
      <c r="G53" s="186" t="s">
        <v>228</v>
      </c>
      <c r="H53" s="187" t="str">
        <f t="shared" si="6"/>
        <v>-</v>
      </c>
      <c r="I53" s="186" t="s">
        <v>228</v>
      </c>
      <c r="J53" s="187" t="str">
        <f t="shared" si="6"/>
        <v>-</v>
      </c>
      <c r="K53" s="186" t="s">
        <v>228</v>
      </c>
      <c r="L53" s="187" t="str">
        <f t="shared" ref="L53:L65" si="7">IFERROR(K53-I53,"-")</f>
        <v>-</v>
      </c>
      <c r="M53" s="186" t="s">
        <v>228</v>
      </c>
      <c r="N53" s="187" t="str">
        <f>IFERROR(M53-K53,"-")</f>
        <v>-</v>
      </c>
    </row>
    <row r="54" spans="1:15" x14ac:dyDescent="0.25">
      <c r="A54" s="1"/>
      <c r="B54" s="116" t="s">
        <v>73</v>
      </c>
      <c r="C54" s="186">
        <v>5.3644797879390325</v>
      </c>
      <c r="D54" s="187">
        <v>-0.73036319073967793</v>
      </c>
      <c r="E54" s="186">
        <v>8.2687165775401077</v>
      </c>
      <c r="F54" s="187">
        <f t="shared" si="6"/>
        <v>2.9042367896010752</v>
      </c>
      <c r="G54" s="186" t="s">
        <v>228</v>
      </c>
      <c r="H54" s="187" t="str">
        <f t="shared" si="6"/>
        <v>-</v>
      </c>
      <c r="I54" s="186" t="s">
        <v>228</v>
      </c>
      <c r="J54" s="187" t="str">
        <f t="shared" si="6"/>
        <v>-</v>
      </c>
      <c r="K54" s="186" t="s">
        <v>228</v>
      </c>
      <c r="L54" s="187" t="str">
        <f t="shared" si="7"/>
        <v>-</v>
      </c>
      <c r="M54" s="186" t="s">
        <v>228</v>
      </c>
      <c r="N54" s="187" t="str">
        <f t="shared" ref="N54" si="8">IFERROR(M54-K54,"-")</f>
        <v>-</v>
      </c>
    </row>
    <row r="55" spans="1:15" x14ac:dyDescent="0.25">
      <c r="A55" s="1"/>
      <c r="B55" s="116" t="s">
        <v>75</v>
      </c>
      <c r="C55" s="186">
        <v>7.5818431911966986</v>
      </c>
      <c r="D55" s="187">
        <v>1.6794356245586934</v>
      </c>
      <c r="E55" s="186">
        <v>6.3125641903457721</v>
      </c>
      <c r="F55" s="187">
        <f t="shared" si="6"/>
        <v>-1.2692790008509265</v>
      </c>
      <c r="G55" s="186" t="s">
        <v>228</v>
      </c>
      <c r="H55" s="187" t="str">
        <f t="shared" si="6"/>
        <v>-</v>
      </c>
      <c r="I55" s="186" t="s">
        <v>228</v>
      </c>
      <c r="J55" s="187" t="str">
        <f t="shared" si="6"/>
        <v>-</v>
      </c>
      <c r="K55" s="186" t="s">
        <v>228</v>
      </c>
      <c r="L55" s="187" t="str">
        <f t="shared" si="7"/>
        <v>-</v>
      </c>
      <c r="M55" s="186"/>
      <c r="N55" s="187"/>
    </row>
    <row r="56" spans="1:15" x14ac:dyDescent="0.25">
      <c r="A56" s="1"/>
      <c r="B56" s="116" t="s">
        <v>77</v>
      </c>
      <c r="C56" s="186" t="s">
        <v>228</v>
      </c>
      <c r="D56" s="187" t="s">
        <v>228</v>
      </c>
      <c r="E56" s="186">
        <v>7.0400112707805018</v>
      </c>
      <c r="F56" s="187" t="str">
        <f t="shared" si="6"/>
        <v>-</v>
      </c>
      <c r="G56" s="186" t="s">
        <v>228</v>
      </c>
      <c r="H56" s="187" t="str">
        <f t="shared" si="6"/>
        <v>-</v>
      </c>
      <c r="I56" s="186" t="s">
        <v>228</v>
      </c>
      <c r="J56" s="187" t="str">
        <f t="shared" si="6"/>
        <v>-</v>
      </c>
      <c r="K56" s="186" t="s">
        <v>228</v>
      </c>
      <c r="L56" s="187" t="str">
        <f t="shared" si="7"/>
        <v>-</v>
      </c>
      <c r="M56" s="186"/>
      <c r="N56" s="187"/>
    </row>
    <row r="57" spans="1:15" x14ac:dyDescent="0.25">
      <c r="A57" s="1"/>
      <c r="B57" s="116" t="s">
        <v>79</v>
      </c>
      <c r="C57" s="186" t="s">
        <v>228</v>
      </c>
      <c r="D57" s="187" t="s">
        <v>228</v>
      </c>
      <c r="E57" s="186">
        <v>8.1148775894538598</v>
      </c>
      <c r="F57" s="187" t="str">
        <f t="shared" si="6"/>
        <v>-</v>
      </c>
      <c r="G57" s="186" t="s">
        <v>228</v>
      </c>
      <c r="H57" s="187" t="str">
        <f t="shared" si="6"/>
        <v>-</v>
      </c>
      <c r="I57" s="186">
        <v>5.4883446444378876</v>
      </c>
      <c r="J57" s="187" t="str">
        <f t="shared" si="6"/>
        <v>-</v>
      </c>
      <c r="K57" s="186" t="s">
        <v>228</v>
      </c>
      <c r="L57" s="187" t="str">
        <f t="shared" si="7"/>
        <v>-</v>
      </c>
      <c r="M57" s="186"/>
      <c r="N57" s="187"/>
    </row>
    <row r="58" spans="1:15" x14ac:dyDescent="0.25">
      <c r="A58" s="1"/>
      <c r="B58" s="116" t="s">
        <v>81</v>
      </c>
      <c r="C58" s="186" t="s">
        <v>228</v>
      </c>
      <c r="D58" s="187" t="s">
        <v>228</v>
      </c>
      <c r="E58" s="186">
        <v>4.1833899351651747</v>
      </c>
      <c r="F58" s="187" t="str">
        <f t="shared" si="6"/>
        <v>-</v>
      </c>
      <c r="G58" s="186" t="s">
        <v>228</v>
      </c>
      <c r="H58" s="187" t="str">
        <f t="shared" si="6"/>
        <v>-</v>
      </c>
      <c r="I58" s="186">
        <v>4.0088215024121299</v>
      </c>
      <c r="J58" s="187" t="str">
        <f t="shared" si="6"/>
        <v>-</v>
      </c>
      <c r="K58" s="186" t="s">
        <v>228</v>
      </c>
      <c r="L58" s="187" t="str">
        <f t="shared" si="7"/>
        <v>-</v>
      </c>
      <c r="M58" s="186"/>
      <c r="N58" s="187"/>
    </row>
    <row r="59" spans="1:15" x14ac:dyDescent="0.25">
      <c r="A59" s="1"/>
      <c r="B59" s="116" t="s">
        <v>83</v>
      </c>
      <c r="C59" s="186" t="s">
        <v>228</v>
      </c>
      <c r="D59" s="187" t="s">
        <v>228</v>
      </c>
      <c r="E59" s="186">
        <v>2.4581344902386117</v>
      </c>
      <c r="F59" s="187" t="str">
        <f t="shared" si="6"/>
        <v>-</v>
      </c>
      <c r="G59" s="186" t="s">
        <v>228</v>
      </c>
      <c r="H59" s="187" t="str">
        <f t="shared" si="6"/>
        <v>-</v>
      </c>
      <c r="I59" s="186">
        <v>5.6409070698088035</v>
      </c>
      <c r="J59" s="187" t="str">
        <f t="shared" si="6"/>
        <v>-</v>
      </c>
      <c r="K59" s="186" t="s">
        <v>228</v>
      </c>
      <c r="L59" s="187" t="str">
        <f t="shared" si="7"/>
        <v>-</v>
      </c>
      <c r="M59" s="186"/>
      <c r="N59" s="187"/>
    </row>
    <row r="60" spans="1:15" x14ac:dyDescent="0.25">
      <c r="A60" s="1"/>
      <c r="B60" s="116" t="s">
        <v>85</v>
      </c>
      <c r="C60" s="186">
        <v>3.8994387987259214</v>
      </c>
      <c r="D60" s="187">
        <v>-2.5190556605786258</v>
      </c>
      <c r="E60" s="186">
        <v>5.0060060060060056</v>
      </c>
      <c r="F60" s="187">
        <f t="shared" si="6"/>
        <v>1.1065672072800843</v>
      </c>
      <c r="G60" s="186" t="s">
        <v>228</v>
      </c>
      <c r="H60" s="187" t="str">
        <f t="shared" si="6"/>
        <v>-</v>
      </c>
      <c r="I60" s="186">
        <v>6.2301963439404195</v>
      </c>
      <c r="J60" s="187" t="str">
        <f t="shared" si="6"/>
        <v>-</v>
      </c>
      <c r="K60" s="186" t="s">
        <v>228</v>
      </c>
      <c r="L60" s="187" t="str">
        <f t="shared" si="7"/>
        <v>-</v>
      </c>
      <c r="M60" s="186"/>
      <c r="N60" s="187"/>
    </row>
    <row r="61" spans="1:15" x14ac:dyDescent="0.25">
      <c r="A61" s="1"/>
      <c r="B61" s="116" t="s">
        <v>87</v>
      </c>
      <c r="C61" s="186" t="s">
        <v>228</v>
      </c>
      <c r="D61" s="187" t="s">
        <v>228</v>
      </c>
      <c r="E61" s="186">
        <v>5.3024403253767165</v>
      </c>
      <c r="F61" s="187" t="str">
        <f t="shared" si="6"/>
        <v>-</v>
      </c>
      <c r="G61" s="186" t="s">
        <v>228</v>
      </c>
      <c r="H61" s="187" t="str">
        <f t="shared" si="6"/>
        <v>-</v>
      </c>
      <c r="I61" s="186">
        <v>4.0259542951193268</v>
      </c>
      <c r="J61" s="187" t="str">
        <f t="shared" si="6"/>
        <v>-</v>
      </c>
      <c r="K61" s="186" t="s">
        <v>228</v>
      </c>
      <c r="L61" s="187" t="str">
        <f t="shared" si="7"/>
        <v>-</v>
      </c>
      <c r="M61" s="186"/>
      <c r="N61" s="187"/>
    </row>
    <row r="62" spans="1:15" x14ac:dyDescent="0.25">
      <c r="A62" s="1"/>
      <c r="B62" s="116" t="s">
        <v>89</v>
      </c>
      <c r="C62" s="186" t="s">
        <v>228</v>
      </c>
      <c r="D62" s="187" t="s">
        <v>228</v>
      </c>
      <c r="E62" s="186">
        <v>5.2102621787661159</v>
      </c>
      <c r="F62" s="187" t="str">
        <f t="shared" si="6"/>
        <v>-</v>
      </c>
      <c r="G62" s="186" t="s">
        <v>228</v>
      </c>
      <c r="H62" s="187" t="str">
        <f t="shared" si="6"/>
        <v>-</v>
      </c>
      <c r="I62" s="186">
        <v>5.9226381894302529</v>
      </c>
      <c r="J62" s="187" t="str">
        <f t="shared" si="6"/>
        <v>-</v>
      </c>
      <c r="K62" s="186" t="s">
        <v>228</v>
      </c>
      <c r="L62" s="187" t="str">
        <f t="shared" si="7"/>
        <v>-</v>
      </c>
      <c r="M62" s="186"/>
      <c r="N62" s="187"/>
    </row>
    <row r="63" spans="1:15" x14ac:dyDescent="0.25">
      <c r="A63" s="1"/>
      <c r="B63" s="116" t="s">
        <v>91</v>
      </c>
      <c r="C63" s="186">
        <v>4.8069084628670122</v>
      </c>
      <c r="D63" s="187">
        <v>-1.9346215263584154</v>
      </c>
      <c r="E63" s="186" t="s">
        <v>228</v>
      </c>
      <c r="F63" s="187" t="str">
        <f t="shared" si="6"/>
        <v>-</v>
      </c>
      <c r="G63" s="186" t="s">
        <v>228</v>
      </c>
      <c r="H63" s="187" t="str">
        <f t="shared" si="6"/>
        <v>-</v>
      </c>
      <c r="I63" s="186">
        <v>5.5950314786455673</v>
      </c>
      <c r="J63" s="187" t="str">
        <f t="shared" si="6"/>
        <v>-</v>
      </c>
      <c r="K63" s="186" t="s">
        <v>228</v>
      </c>
      <c r="L63" s="187" t="str">
        <f t="shared" si="7"/>
        <v>-</v>
      </c>
      <c r="M63" s="186"/>
      <c r="N63" s="187"/>
    </row>
    <row r="64" spans="1:15" x14ac:dyDescent="0.25">
      <c r="A64" s="1"/>
      <c r="B64" s="116" t="s">
        <v>93</v>
      </c>
      <c r="C64" s="186">
        <v>7.5835396039603964</v>
      </c>
      <c r="D64" s="187">
        <v>1.6876028322510033</v>
      </c>
      <c r="E64" s="186" t="s">
        <v>228</v>
      </c>
      <c r="F64" s="187" t="str">
        <f t="shared" si="6"/>
        <v>-</v>
      </c>
      <c r="G64" s="186" t="s">
        <v>228</v>
      </c>
      <c r="H64" s="187" t="str">
        <f t="shared" si="6"/>
        <v>-</v>
      </c>
      <c r="I64" s="186">
        <v>5.5941216281543076</v>
      </c>
      <c r="J64" s="187" t="str">
        <f t="shared" si="6"/>
        <v>-</v>
      </c>
      <c r="K64" s="186" t="s">
        <v>228</v>
      </c>
      <c r="L64" s="187" t="str">
        <f t="shared" si="7"/>
        <v>-</v>
      </c>
      <c r="M64" s="186"/>
      <c r="N64" s="187"/>
    </row>
    <row r="65" spans="1:15" ht="15.75" x14ac:dyDescent="0.25">
      <c r="B65" s="119" t="s">
        <v>30</v>
      </c>
      <c r="C65" s="188" t="s">
        <v>228</v>
      </c>
      <c r="D65" s="189" t="s">
        <v>228</v>
      </c>
      <c r="E65" s="188" t="s">
        <v>228</v>
      </c>
      <c r="F65" s="189" t="str">
        <f t="shared" si="6"/>
        <v>-</v>
      </c>
      <c r="G65" s="188" t="s">
        <v>228</v>
      </c>
      <c r="H65" s="189" t="str">
        <f t="shared" si="6"/>
        <v>-</v>
      </c>
      <c r="I65" s="188" t="s">
        <v>228</v>
      </c>
      <c r="J65" s="189" t="str">
        <f t="shared" si="6"/>
        <v>-</v>
      </c>
      <c r="K65" s="188" t="s">
        <v>228</v>
      </c>
      <c r="L65" s="189" t="str">
        <f t="shared" si="7"/>
        <v>-</v>
      </c>
      <c r="M65" s="188" t="s">
        <v>228</v>
      </c>
      <c r="N65" s="189" t="s">
        <v>228</v>
      </c>
    </row>
    <row r="66" spans="1:15" ht="6" customHeight="1" x14ac:dyDescent="0.25"/>
    <row r="67" spans="1:15" x14ac:dyDescent="0.25">
      <c r="B67" s="105" t="s">
        <v>55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</row>
    <row r="70" spans="1:15" ht="48.75" customHeight="1" thickBot="1" x14ac:dyDescent="0.3">
      <c r="B70" s="268" t="s">
        <v>297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39"/>
      <c r="N71" s="39"/>
      <c r="O71" s="1" t="s">
        <v>102</v>
      </c>
    </row>
    <row r="72" spans="1:15" ht="22.5" thickTop="1" thickBot="1" x14ac:dyDescent="0.3">
      <c r="B72" s="109"/>
      <c r="C72" s="303" t="s">
        <v>62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09"/>
      <c r="C73" s="295">
        <v>2020</v>
      </c>
      <c r="D73" s="296"/>
      <c r="E73" s="297">
        <v>2021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f>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CONCATENATE("def ",RIGHT(M73,2),"/",RIGHT(K73,2))</f>
        <v>def 25/24</v>
      </c>
    </row>
    <row r="75" spans="1:15" x14ac:dyDescent="0.25">
      <c r="A75" s="1"/>
      <c r="B75" s="116" t="s">
        <v>71</v>
      </c>
      <c r="C75" s="186">
        <v>7.8219339622641506</v>
      </c>
      <c r="D75" s="187">
        <v>-0.73373830664341178</v>
      </c>
      <c r="E75" s="186" t="s">
        <v>228</v>
      </c>
      <c r="F75" s="187" t="str">
        <f t="shared" ref="F75:J87" si="9">IFERROR(E75-C75,"-")</f>
        <v>-</v>
      </c>
      <c r="G75" s="186" t="s">
        <v>228</v>
      </c>
      <c r="H75" s="187" t="str">
        <f t="shared" si="9"/>
        <v>-</v>
      </c>
      <c r="I75" s="186" t="s">
        <v>228</v>
      </c>
      <c r="J75" s="187" t="str">
        <f t="shared" si="9"/>
        <v>-</v>
      </c>
      <c r="K75" s="186" t="s">
        <v>228</v>
      </c>
      <c r="L75" s="187" t="str">
        <f t="shared" ref="L75:L87" si="10">IFERROR(K75-I75,"-")</f>
        <v>-</v>
      </c>
      <c r="M75" s="186" t="s">
        <v>228</v>
      </c>
      <c r="N75" s="187" t="str">
        <f>IFERROR(M75-K75,"-")</f>
        <v>-</v>
      </c>
    </row>
    <row r="76" spans="1:15" x14ac:dyDescent="0.25">
      <c r="A76" s="1"/>
      <c r="B76" s="116" t="s">
        <v>73</v>
      </c>
      <c r="C76" s="186">
        <v>7.7873417721518985</v>
      </c>
      <c r="D76" s="187">
        <v>0.20771763763162188</v>
      </c>
      <c r="E76" s="186" t="s">
        <v>228</v>
      </c>
      <c r="F76" s="187" t="str">
        <f t="shared" si="9"/>
        <v>-</v>
      </c>
      <c r="G76" s="186" t="s">
        <v>228</v>
      </c>
      <c r="H76" s="187" t="str">
        <f t="shared" si="9"/>
        <v>-</v>
      </c>
      <c r="I76" s="186" t="s">
        <v>228</v>
      </c>
      <c r="J76" s="187" t="str">
        <f t="shared" si="9"/>
        <v>-</v>
      </c>
      <c r="K76" s="186" t="s">
        <v>228</v>
      </c>
      <c r="L76" s="187" t="str">
        <f t="shared" si="10"/>
        <v>-</v>
      </c>
      <c r="M76" s="186" t="s">
        <v>228</v>
      </c>
      <c r="N76" s="187" t="str">
        <f t="shared" ref="N76" si="11">IFERROR(M76-K76,"-")</f>
        <v>-</v>
      </c>
    </row>
    <row r="77" spans="1:15" x14ac:dyDescent="0.25">
      <c r="A77" s="1"/>
      <c r="B77" s="116" t="s">
        <v>75</v>
      </c>
      <c r="C77" s="186">
        <v>9.5231788079470192</v>
      </c>
      <c r="D77" s="187">
        <v>2.8805613582825895</v>
      </c>
      <c r="E77" s="186" t="s">
        <v>228</v>
      </c>
      <c r="F77" s="187" t="str">
        <f t="shared" si="9"/>
        <v>-</v>
      </c>
      <c r="G77" s="186" t="s">
        <v>228</v>
      </c>
      <c r="H77" s="187" t="str">
        <f t="shared" si="9"/>
        <v>-</v>
      </c>
      <c r="I77" s="186" t="s">
        <v>228</v>
      </c>
      <c r="J77" s="187" t="str">
        <f t="shared" si="9"/>
        <v>-</v>
      </c>
      <c r="K77" s="186" t="s">
        <v>228</v>
      </c>
      <c r="L77" s="187" t="str">
        <f t="shared" si="10"/>
        <v>-</v>
      </c>
      <c r="M77" s="186"/>
      <c r="N77" s="187"/>
    </row>
    <row r="78" spans="1:15" x14ac:dyDescent="0.25">
      <c r="A78" s="1"/>
      <c r="B78" s="116" t="s">
        <v>77</v>
      </c>
      <c r="C78" s="186" t="s">
        <v>228</v>
      </c>
      <c r="D78" s="187" t="s">
        <v>228</v>
      </c>
      <c r="E78" s="186" t="s">
        <v>228</v>
      </c>
      <c r="F78" s="187" t="str">
        <f t="shared" si="9"/>
        <v>-</v>
      </c>
      <c r="G78" s="186" t="s">
        <v>228</v>
      </c>
      <c r="H78" s="187" t="str">
        <f t="shared" si="9"/>
        <v>-</v>
      </c>
      <c r="I78" s="186" t="s">
        <v>228</v>
      </c>
      <c r="J78" s="187" t="str">
        <f t="shared" si="9"/>
        <v>-</v>
      </c>
      <c r="K78" s="186" t="s">
        <v>228</v>
      </c>
      <c r="L78" s="187" t="str">
        <f t="shared" si="10"/>
        <v>-</v>
      </c>
      <c r="M78" s="186"/>
      <c r="N78" s="187"/>
    </row>
    <row r="79" spans="1:15" x14ac:dyDescent="0.25">
      <c r="A79" s="1"/>
      <c r="B79" s="116" t="s">
        <v>79</v>
      </c>
      <c r="C79" s="186" t="s">
        <v>228</v>
      </c>
      <c r="D79" s="187" t="s">
        <v>228</v>
      </c>
      <c r="E79" s="186" t="s">
        <v>228</v>
      </c>
      <c r="F79" s="187" t="str">
        <f t="shared" si="9"/>
        <v>-</v>
      </c>
      <c r="G79" s="186" t="s">
        <v>228</v>
      </c>
      <c r="H79" s="187" t="str">
        <f t="shared" si="9"/>
        <v>-</v>
      </c>
      <c r="I79" s="186" t="s">
        <v>228</v>
      </c>
      <c r="J79" s="187" t="str">
        <f t="shared" si="9"/>
        <v>-</v>
      </c>
      <c r="K79" s="186" t="s">
        <v>228</v>
      </c>
      <c r="L79" s="187" t="str">
        <f t="shared" si="10"/>
        <v>-</v>
      </c>
      <c r="M79" s="186"/>
      <c r="N79" s="187"/>
    </row>
    <row r="80" spans="1:15" x14ac:dyDescent="0.25">
      <c r="A80" s="1"/>
      <c r="B80" s="116" t="s">
        <v>81</v>
      </c>
      <c r="C80" s="186" t="s">
        <v>228</v>
      </c>
      <c r="D80" s="187" t="s">
        <v>228</v>
      </c>
      <c r="E80" s="186" t="s">
        <v>228</v>
      </c>
      <c r="F80" s="187" t="str">
        <f t="shared" si="9"/>
        <v>-</v>
      </c>
      <c r="G80" s="186" t="s">
        <v>228</v>
      </c>
      <c r="H80" s="187" t="str">
        <f t="shared" si="9"/>
        <v>-</v>
      </c>
      <c r="I80" s="186" t="s">
        <v>228</v>
      </c>
      <c r="J80" s="187" t="str">
        <f t="shared" si="9"/>
        <v>-</v>
      </c>
      <c r="K80" s="186" t="s">
        <v>228</v>
      </c>
      <c r="L80" s="187" t="str">
        <f t="shared" si="10"/>
        <v>-</v>
      </c>
      <c r="M80" s="186"/>
      <c r="N80" s="187"/>
    </row>
    <row r="81" spans="1:15" x14ac:dyDescent="0.25">
      <c r="A81" s="1"/>
      <c r="B81" s="116" t="s">
        <v>83</v>
      </c>
      <c r="C81" s="186" t="s">
        <v>228</v>
      </c>
      <c r="D81" s="187" t="s">
        <v>228</v>
      </c>
      <c r="E81" s="186" t="s">
        <v>228</v>
      </c>
      <c r="F81" s="187" t="str">
        <f t="shared" si="9"/>
        <v>-</v>
      </c>
      <c r="G81" s="186" t="s">
        <v>228</v>
      </c>
      <c r="H81" s="187" t="str">
        <f t="shared" si="9"/>
        <v>-</v>
      </c>
      <c r="I81" s="186" t="s">
        <v>228</v>
      </c>
      <c r="J81" s="187" t="str">
        <f t="shared" si="9"/>
        <v>-</v>
      </c>
      <c r="K81" s="186" t="s">
        <v>228</v>
      </c>
      <c r="L81" s="187" t="str">
        <f t="shared" si="10"/>
        <v>-</v>
      </c>
      <c r="M81" s="186"/>
      <c r="N81" s="187"/>
    </row>
    <row r="82" spans="1:15" x14ac:dyDescent="0.25">
      <c r="A82" s="1"/>
      <c r="B82" s="116" t="s">
        <v>85</v>
      </c>
      <c r="C82" s="186" t="s">
        <v>228</v>
      </c>
      <c r="D82" s="187" t="s">
        <v>228</v>
      </c>
      <c r="E82" s="186" t="s">
        <v>228</v>
      </c>
      <c r="F82" s="187" t="str">
        <f t="shared" si="9"/>
        <v>-</v>
      </c>
      <c r="G82" s="186" t="s">
        <v>228</v>
      </c>
      <c r="H82" s="187" t="str">
        <f t="shared" si="9"/>
        <v>-</v>
      </c>
      <c r="I82" s="186" t="s">
        <v>228</v>
      </c>
      <c r="J82" s="187" t="str">
        <f t="shared" si="9"/>
        <v>-</v>
      </c>
      <c r="K82" s="186" t="s">
        <v>228</v>
      </c>
      <c r="L82" s="187" t="str">
        <f t="shared" si="10"/>
        <v>-</v>
      </c>
      <c r="M82" s="186"/>
      <c r="N82" s="187"/>
    </row>
    <row r="83" spans="1:15" x14ac:dyDescent="0.25">
      <c r="A83" s="1"/>
      <c r="B83" s="116" t="s">
        <v>87</v>
      </c>
      <c r="C83" s="186" t="s">
        <v>228</v>
      </c>
      <c r="D83" s="187" t="s">
        <v>228</v>
      </c>
      <c r="E83" s="186" t="s">
        <v>228</v>
      </c>
      <c r="F83" s="187" t="str">
        <f t="shared" si="9"/>
        <v>-</v>
      </c>
      <c r="G83" s="186" t="s">
        <v>228</v>
      </c>
      <c r="H83" s="187" t="str">
        <f t="shared" si="9"/>
        <v>-</v>
      </c>
      <c r="I83" s="186" t="s">
        <v>228</v>
      </c>
      <c r="J83" s="187" t="str">
        <f t="shared" si="9"/>
        <v>-</v>
      </c>
      <c r="K83" s="186" t="s">
        <v>228</v>
      </c>
      <c r="L83" s="187" t="str">
        <f t="shared" si="10"/>
        <v>-</v>
      </c>
      <c r="M83" s="186"/>
      <c r="N83" s="187"/>
    </row>
    <row r="84" spans="1:15" x14ac:dyDescent="0.25">
      <c r="A84" s="1"/>
      <c r="B84" s="116" t="s">
        <v>89</v>
      </c>
      <c r="C84" s="186" t="s">
        <v>228</v>
      </c>
      <c r="D84" s="187" t="s">
        <v>228</v>
      </c>
      <c r="E84" s="186" t="s">
        <v>228</v>
      </c>
      <c r="F84" s="187" t="str">
        <f t="shared" si="9"/>
        <v>-</v>
      </c>
      <c r="G84" s="186" t="s">
        <v>228</v>
      </c>
      <c r="H84" s="187" t="str">
        <f t="shared" si="9"/>
        <v>-</v>
      </c>
      <c r="I84" s="186" t="s">
        <v>228</v>
      </c>
      <c r="J84" s="187" t="str">
        <f t="shared" si="9"/>
        <v>-</v>
      </c>
      <c r="K84" s="186" t="s">
        <v>228</v>
      </c>
      <c r="L84" s="187" t="str">
        <f t="shared" si="10"/>
        <v>-</v>
      </c>
      <c r="M84" s="186"/>
      <c r="N84" s="187"/>
    </row>
    <row r="85" spans="1:15" x14ac:dyDescent="0.25">
      <c r="A85" s="1"/>
      <c r="B85" s="116" t="s">
        <v>91</v>
      </c>
      <c r="C85" s="186" t="s">
        <v>228</v>
      </c>
      <c r="D85" s="187" t="s">
        <v>228</v>
      </c>
      <c r="E85" s="186" t="s">
        <v>228</v>
      </c>
      <c r="F85" s="187" t="str">
        <f t="shared" si="9"/>
        <v>-</v>
      </c>
      <c r="G85" s="186" t="s">
        <v>228</v>
      </c>
      <c r="H85" s="187" t="str">
        <f t="shared" si="9"/>
        <v>-</v>
      </c>
      <c r="I85" s="186" t="s">
        <v>228</v>
      </c>
      <c r="J85" s="187" t="str">
        <f t="shared" si="9"/>
        <v>-</v>
      </c>
      <c r="K85" s="186" t="s">
        <v>228</v>
      </c>
      <c r="L85" s="187" t="str">
        <f t="shared" si="10"/>
        <v>-</v>
      </c>
      <c r="M85" s="186"/>
      <c r="N85" s="187"/>
    </row>
    <row r="86" spans="1:15" x14ac:dyDescent="0.25">
      <c r="A86" s="1"/>
      <c r="B86" s="116" t="s">
        <v>93</v>
      </c>
      <c r="C86" s="186" t="s">
        <v>228</v>
      </c>
      <c r="D86" s="187" t="s">
        <v>228</v>
      </c>
      <c r="E86" s="186" t="s">
        <v>228</v>
      </c>
      <c r="F86" s="187" t="str">
        <f t="shared" si="9"/>
        <v>-</v>
      </c>
      <c r="G86" s="186" t="s">
        <v>228</v>
      </c>
      <c r="H86" s="187" t="str">
        <f t="shared" si="9"/>
        <v>-</v>
      </c>
      <c r="I86" s="186">
        <v>6.2231530845392236</v>
      </c>
      <c r="J86" s="187" t="str">
        <f t="shared" si="9"/>
        <v>-</v>
      </c>
      <c r="K86" s="186" t="s">
        <v>228</v>
      </c>
      <c r="L86" s="187" t="str">
        <f t="shared" si="10"/>
        <v>-</v>
      </c>
      <c r="M86" s="186"/>
      <c r="N86" s="187"/>
    </row>
    <row r="87" spans="1:15" ht="15.75" x14ac:dyDescent="0.25">
      <c r="B87" s="119" t="s">
        <v>30</v>
      </c>
      <c r="C87" s="188" t="s">
        <v>228</v>
      </c>
      <c r="D87" s="189" t="s">
        <v>228</v>
      </c>
      <c r="E87" s="188" t="s">
        <v>228</v>
      </c>
      <c r="F87" s="189" t="str">
        <f t="shared" si="9"/>
        <v>-</v>
      </c>
      <c r="G87" s="188" t="s">
        <v>228</v>
      </c>
      <c r="H87" s="189" t="str">
        <f t="shared" si="9"/>
        <v>-</v>
      </c>
      <c r="I87" s="188" t="s">
        <v>228</v>
      </c>
      <c r="J87" s="189" t="str">
        <f t="shared" si="9"/>
        <v>-</v>
      </c>
      <c r="K87" s="188" t="s">
        <v>228</v>
      </c>
      <c r="L87" s="189" t="str">
        <f t="shared" si="10"/>
        <v>-</v>
      </c>
      <c r="M87" s="188" t="s">
        <v>228</v>
      </c>
      <c r="N87" s="189" t="s">
        <v>228</v>
      </c>
    </row>
    <row r="88" spans="1:15" ht="6" customHeight="1" x14ac:dyDescent="0.25"/>
    <row r="89" spans="1:15" x14ac:dyDescent="0.25">
      <c r="B89" s="105" t="s">
        <v>55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</row>
    <row r="92" spans="1:15" ht="48.75" customHeight="1" thickBot="1" x14ac:dyDescent="0.3">
      <c r="B92" s="268" t="s">
        <v>298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114</v>
      </c>
    </row>
    <row r="93" spans="1:15" ht="10.5" customHeight="1" thickBot="1" x14ac:dyDescent="0.3">
      <c r="B93" s="106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39"/>
      <c r="N93" s="39"/>
      <c r="O93" s="1" t="s">
        <v>115</v>
      </c>
    </row>
    <row r="94" spans="1:15" ht="22.5" thickTop="1" thickBot="1" x14ac:dyDescent="0.3">
      <c r="B94" s="123" t="s">
        <v>96</v>
      </c>
      <c r="C94" s="303" t="s">
        <v>32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09"/>
      <c r="C95" s="295">
        <v>2020</v>
      </c>
      <c r="D95" s="296"/>
      <c r="E95" s="297">
        <v>2021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f>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CONCATENATE("def ",RIGHT(M95,2),"/",RIGHT(K95,2))</f>
        <v>def 25/24</v>
      </c>
    </row>
    <row r="97" spans="2:14" x14ac:dyDescent="0.25">
      <c r="B97" s="116" t="s">
        <v>71</v>
      </c>
      <c r="C97" s="186" t="s">
        <v>228</v>
      </c>
      <c r="D97" s="187" t="s">
        <v>228</v>
      </c>
      <c r="E97" s="186" t="s">
        <v>228</v>
      </c>
      <c r="F97" s="187" t="str">
        <f t="shared" ref="F97:J109" si="12">IFERROR(E97-C97,"-")</f>
        <v>-</v>
      </c>
      <c r="G97" s="186" t="s">
        <v>228</v>
      </c>
      <c r="H97" s="187" t="str">
        <f t="shared" si="12"/>
        <v>-</v>
      </c>
      <c r="I97" s="186" t="s">
        <v>228</v>
      </c>
      <c r="J97" s="187" t="str">
        <f t="shared" si="12"/>
        <v>-</v>
      </c>
      <c r="K97" s="186" t="s">
        <v>228</v>
      </c>
      <c r="L97" s="187" t="str">
        <f t="shared" ref="L97:L109" si="13">IFERROR(K97-I97,"-")</f>
        <v>-</v>
      </c>
      <c r="M97" s="186" t="s">
        <v>228</v>
      </c>
      <c r="N97" s="187" t="str">
        <f>IFERROR(M97-K97,"-")</f>
        <v>-</v>
      </c>
    </row>
    <row r="98" spans="2:14" x14ac:dyDescent="0.25">
      <c r="B98" s="116" t="s">
        <v>73</v>
      </c>
      <c r="C98" s="186" t="s">
        <v>228</v>
      </c>
      <c r="D98" s="187" t="s">
        <v>228</v>
      </c>
      <c r="E98" s="186" t="s">
        <v>228</v>
      </c>
      <c r="F98" s="187" t="str">
        <f t="shared" si="12"/>
        <v>-</v>
      </c>
      <c r="G98" s="186" t="s">
        <v>228</v>
      </c>
      <c r="H98" s="187" t="str">
        <f t="shared" si="12"/>
        <v>-</v>
      </c>
      <c r="I98" s="186" t="s">
        <v>228</v>
      </c>
      <c r="J98" s="187" t="str">
        <f t="shared" si="12"/>
        <v>-</v>
      </c>
      <c r="K98" s="186" t="s">
        <v>228</v>
      </c>
      <c r="L98" s="187" t="str">
        <f t="shared" si="13"/>
        <v>-</v>
      </c>
      <c r="M98" s="186" t="s">
        <v>228</v>
      </c>
      <c r="N98" s="187" t="str">
        <f t="shared" ref="N98" si="14">IFERROR(M98-K98,"-")</f>
        <v>-</v>
      </c>
    </row>
    <row r="99" spans="2:14" x14ac:dyDescent="0.25">
      <c r="B99" s="116" t="s">
        <v>75</v>
      </c>
      <c r="C99" s="186" t="s">
        <v>228</v>
      </c>
      <c r="D99" s="187" t="s">
        <v>228</v>
      </c>
      <c r="E99" s="186" t="s">
        <v>228</v>
      </c>
      <c r="F99" s="187" t="str">
        <f t="shared" si="12"/>
        <v>-</v>
      </c>
      <c r="G99" s="186" t="s">
        <v>228</v>
      </c>
      <c r="H99" s="187" t="str">
        <f t="shared" si="12"/>
        <v>-</v>
      </c>
      <c r="I99" s="186" t="s">
        <v>228</v>
      </c>
      <c r="J99" s="187" t="str">
        <f t="shared" si="12"/>
        <v>-</v>
      </c>
      <c r="K99" s="186" t="s">
        <v>228</v>
      </c>
      <c r="L99" s="187" t="str">
        <f t="shared" si="13"/>
        <v>-</v>
      </c>
      <c r="M99" s="186"/>
      <c r="N99" s="187"/>
    </row>
    <row r="100" spans="2:14" x14ac:dyDescent="0.25">
      <c r="B100" s="116" t="s">
        <v>77</v>
      </c>
      <c r="C100" s="186" t="s">
        <v>228</v>
      </c>
      <c r="D100" s="187" t="s">
        <v>228</v>
      </c>
      <c r="E100" s="186" t="s">
        <v>228</v>
      </c>
      <c r="F100" s="187" t="str">
        <f t="shared" si="12"/>
        <v>-</v>
      </c>
      <c r="G100" s="186" t="s">
        <v>228</v>
      </c>
      <c r="H100" s="187" t="str">
        <f t="shared" si="12"/>
        <v>-</v>
      </c>
      <c r="I100" s="186" t="s">
        <v>228</v>
      </c>
      <c r="J100" s="187" t="str">
        <f t="shared" si="12"/>
        <v>-</v>
      </c>
      <c r="K100" s="186" t="s">
        <v>228</v>
      </c>
      <c r="L100" s="187" t="str">
        <f t="shared" si="13"/>
        <v>-</v>
      </c>
      <c r="M100" s="186"/>
      <c r="N100" s="187"/>
    </row>
    <row r="101" spans="2:14" x14ac:dyDescent="0.25">
      <c r="B101" s="116" t="s">
        <v>79</v>
      </c>
      <c r="C101" s="186" t="s">
        <v>228</v>
      </c>
      <c r="D101" s="187" t="s">
        <v>228</v>
      </c>
      <c r="E101" s="186" t="s">
        <v>228</v>
      </c>
      <c r="F101" s="187" t="str">
        <f t="shared" si="12"/>
        <v>-</v>
      </c>
      <c r="G101" s="186" t="s">
        <v>228</v>
      </c>
      <c r="H101" s="187" t="str">
        <f t="shared" si="12"/>
        <v>-</v>
      </c>
      <c r="I101" s="186" t="s">
        <v>228</v>
      </c>
      <c r="J101" s="187" t="str">
        <f t="shared" si="12"/>
        <v>-</v>
      </c>
      <c r="K101" s="186" t="s">
        <v>228</v>
      </c>
      <c r="L101" s="187" t="str">
        <f t="shared" si="13"/>
        <v>-</v>
      </c>
      <c r="M101" s="186"/>
      <c r="N101" s="187"/>
    </row>
    <row r="102" spans="2:14" x14ac:dyDescent="0.25">
      <c r="B102" s="116" t="s">
        <v>81</v>
      </c>
      <c r="C102" s="186" t="s">
        <v>228</v>
      </c>
      <c r="D102" s="187" t="s">
        <v>228</v>
      </c>
      <c r="E102" s="186" t="s">
        <v>228</v>
      </c>
      <c r="F102" s="187" t="str">
        <f t="shared" si="12"/>
        <v>-</v>
      </c>
      <c r="G102" s="186" t="s">
        <v>228</v>
      </c>
      <c r="H102" s="187" t="str">
        <f t="shared" si="12"/>
        <v>-</v>
      </c>
      <c r="I102" s="186" t="s">
        <v>228</v>
      </c>
      <c r="J102" s="187" t="str">
        <f t="shared" si="12"/>
        <v>-</v>
      </c>
      <c r="K102" s="186" t="s">
        <v>228</v>
      </c>
      <c r="L102" s="187" t="str">
        <f t="shared" si="13"/>
        <v>-</v>
      </c>
      <c r="M102" s="186"/>
      <c r="N102" s="187"/>
    </row>
    <row r="103" spans="2:14" x14ac:dyDescent="0.25">
      <c r="B103" s="116" t="s">
        <v>83</v>
      </c>
      <c r="C103" s="186" t="s">
        <v>228</v>
      </c>
      <c r="D103" s="187" t="s">
        <v>228</v>
      </c>
      <c r="E103" s="186" t="s">
        <v>228</v>
      </c>
      <c r="F103" s="187" t="str">
        <f t="shared" si="12"/>
        <v>-</v>
      </c>
      <c r="G103" s="186" t="s">
        <v>228</v>
      </c>
      <c r="H103" s="187" t="str">
        <f t="shared" si="12"/>
        <v>-</v>
      </c>
      <c r="I103" s="186" t="s">
        <v>228</v>
      </c>
      <c r="J103" s="187" t="str">
        <f t="shared" si="12"/>
        <v>-</v>
      </c>
      <c r="K103" s="186" t="s">
        <v>228</v>
      </c>
      <c r="L103" s="187" t="str">
        <f t="shared" si="13"/>
        <v>-</v>
      </c>
      <c r="M103" s="186"/>
      <c r="N103" s="187"/>
    </row>
    <row r="104" spans="2:14" x14ac:dyDescent="0.25">
      <c r="B104" s="116" t="s">
        <v>85</v>
      </c>
      <c r="C104" s="186" t="s">
        <v>228</v>
      </c>
      <c r="D104" s="187" t="s">
        <v>228</v>
      </c>
      <c r="E104" s="186" t="s">
        <v>228</v>
      </c>
      <c r="F104" s="187" t="str">
        <f t="shared" si="12"/>
        <v>-</v>
      </c>
      <c r="G104" s="186" t="s">
        <v>228</v>
      </c>
      <c r="H104" s="187" t="str">
        <f t="shared" si="12"/>
        <v>-</v>
      </c>
      <c r="I104" s="186" t="s">
        <v>228</v>
      </c>
      <c r="J104" s="187" t="str">
        <f t="shared" si="12"/>
        <v>-</v>
      </c>
      <c r="K104" s="186" t="s">
        <v>228</v>
      </c>
      <c r="L104" s="187" t="str">
        <f t="shared" si="13"/>
        <v>-</v>
      </c>
      <c r="M104" s="186"/>
      <c r="N104" s="187"/>
    </row>
    <row r="105" spans="2:14" x14ac:dyDescent="0.25">
      <c r="B105" s="116" t="s">
        <v>87</v>
      </c>
      <c r="C105" s="186" t="s">
        <v>228</v>
      </c>
      <c r="D105" s="187" t="s">
        <v>228</v>
      </c>
      <c r="E105" s="186" t="s">
        <v>228</v>
      </c>
      <c r="F105" s="187" t="str">
        <f t="shared" si="12"/>
        <v>-</v>
      </c>
      <c r="G105" s="186" t="s">
        <v>228</v>
      </c>
      <c r="H105" s="187" t="str">
        <f t="shared" si="12"/>
        <v>-</v>
      </c>
      <c r="I105" s="186" t="s">
        <v>228</v>
      </c>
      <c r="J105" s="187" t="str">
        <f t="shared" si="12"/>
        <v>-</v>
      </c>
      <c r="K105" s="186" t="s">
        <v>228</v>
      </c>
      <c r="L105" s="187" t="str">
        <f t="shared" si="13"/>
        <v>-</v>
      </c>
      <c r="M105" s="186"/>
      <c r="N105" s="187"/>
    </row>
    <row r="106" spans="2:14" x14ac:dyDescent="0.25">
      <c r="B106" s="116" t="s">
        <v>89</v>
      </c>
      <c r="C106" s="186" t="s">
        <v>228</v>
      </c>
      <c r="D106" s="187" t="s">
        <v>228</v>
      </c>
      <c r="E106" s="186" t="s">
        <v>228</v>
      </c>
      <c r="F106" s="187" t="str">
        <f t="shared" si="12"/>
        <v>-</v>
      </c>
      <c r="G106" s="186" t="s">
        <v>228</v>
      </c>
      <c r="H106" s="187" t="str">
        <f t="shared" si="12"/>
        <v>-</v>
      </c>
      <c r="I106" s="186" t="s">
        <v>228</v>
      </c>
      <c r="J106" s="187" t="str">
        <f t="shared" si="12"/>
        <v>-</v>
      </c>
      <c r="K106" s="186" t="s">
        <v>228</v>
      </c>
      <c r="L106" s="187" t="str">
        <f t="shared" si="13"/>
        <v>-</v>
      </c>
      <c r="M106" s="186"/>
      <c r="N106" s="187"/>
    </row>
    <row r="107" spans="2:14" x14ac:dyDescent="0.25">
      <c r="B107" s="116" t="s">
        <v>91</v>
      </c>
      <c r="C107" s="186" t="s">
        <v>228</v>
      </c>
      <c r="D107" s="187" t="s">
        <v>228</v>
      </c>
      <c r="E107" s="186" t="s">
        <v>228</v>
      </c>
      <c r="F107" s="187" t="str">
        <f t="shared" si="12"/>
        <v>-</v>
      </c>
      <c r="G107" s="186" t="s">
        <v>228</v>
      </c>
      <c r="H107" s="187" t="str">
        <f t="shared" si="12"/>
        <v>-</v>
      </c>
      <c r="I107" s="186" t="s">
        <v>228</v>
      </c>
      <c r="J107" s="187" t="str">
        <f t="shared" si="12"/>
        <v>-</v>
      </c>
      <c r="K107" s="186" t="s">
        <v>228</v>
      </c>
      <c r="L107" s="187" t="str">
        <f t="shared" si="13"/>
        <v>-</v>
      </c>
      <c r="M107" s="186"/>
      <c r="N107" s="187"/>
    </row>
    <row r="108" spans="2:14" x14ac:dyDescent="0.25">
      <c r="B108" s="116" t="s">
        <v>93</v>
      </c>
      <c r="C108" s="186" t="s">
        <v>228</v>
      </c>
      <c r="D108" s="187" t="s">
        <v>228</v>
      </c>
      <c r="E108" s="186" t="s">
        <v>228</v>
      </c>
      <c r="F108" s="187" t="str">
        <f t="shared" si="12"/>
        <v>-</v>
      </c>
      <c r="G108" s="186" t="s">
        <v>228</v>
      </c>
      <c r="H108" s="187" t="str">
        <f t="shared" si="12"/>
        <v>-</v>
      </c>
      <c r="I108" s="186" t="s">
        <v>228</v>
      </c>
      <c r="J108" s="187" t="str">
        <f t="shared" si="12"/>
        <v>-</v>
      </c>
      <c r="K108" s="186" t="s">
        <v>228</v>
      </c>
      <c r="L108" s="187" t="str">
        <f t="shared" si="13"/>
        <v>-</v>
      </c>
      <c r="M108" s="186"/>
      <c r="N108" s="187"/>
    </row>
    <row r="109" spans="2:14" ht="15.75" x14ac:dyDescent="0.25">
      <c r="B109" s="119" t="s">
        <v>30</v>
      </c>
      <c r="C109" s="188" t="s">
        <v>228</v>
      </c>
      <c r="D109" s="189" t="s">
        <v>228</v>
      </c>
      <c r="E109" s="188" t="s">
        <v>228</v>
      </c>
      <c r="F109" s="189" t="str">
        <f t="shared" si="12"/>
        <v>-</v>
      </c>
      <c r="G109" s="188" t="s">
        <v>228</v>
      </c>
      <c r="H109" s="189" t="str">
        <f t="shared" si="12"/>
        <v>-</v>
      </c>
      <c r="I109" s="188" t="s">
        <v>228</v>
      </c>
      <c r="J109" s="189" t="str">
        <f t="shared" si="12"/>
        <v>-</v>
      </c>
      <c r="K109" s="188" t="s">
        <v>228</v>
      </c>
      <c r="L109" s="189" t="str">
        <f t="shared" si="13"/>
        <v>-</v>
      </c>
      <c r="M109" s="188" t="s">
        <v>228</v>
      </c>
      <c r="N109" s="189" t="s">
        <v>228</v>
      </c>
    </row>
    <row r="110" spans="2:14" ht="6" customHeight="1" x14ac:dyDescent="0.25"/>
    <row r="111" spans="2:14" x14ac:dyDescent="0.25">
      <c r="B111" s="105" t="s">
        <v>55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74C81-78FC-4434-AD16-B46E6248B6FB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B9318-D0FB-45A4-8A35-C7F4244ADE2C}">
  <sheetPr>
    <tabColor rgb="FFAC75D5"/>
  </sheetPr>
  <dimension ref="A4:AC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1:16" ht="48.75" customHeight="1" thickBot="1" x14ac:dyDescent="0.3">
      <c r="B4" s="268" t="s">
        <v>299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P4" s="1" t="s">
        <v>149</v>
      </c>
    </row>
    <row r="5" spans="1:16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P5" s="1" t="s">
        <v>150</v>
      </c>
    </row>
    <row r="6" spans="1:16" ht="22.5" thickTop="1" thickBot="1" x14ac:dyDescent="0.3">
      <c r="B6" s="109"/>
      <c r="C6" s="293" t="s">
        <v>151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6" ht="22.5" thickTop="1" thickBot="1" x14ac:dyDescent="0.3">
      <c r="B7" s="109"/>
      <c r="C7" s="297" t="s">
        <v>313</v>
      </c>
      <c r="D7" s="296"/>
      <c r="E7" s="297" t="s">
        <v>314</v>
      </c>
      <c r="F7" s="296"/>
      <c r="G7" s="297" t="s">
        <v>315</v>
      </c>
      <c r="H7" s="296"/>
      <c r="I7" s="297">
        <v>2023</v>
      </c>
      <c r="J7" s="296"/>
      <c r="K7" s="297">
        <v>2024</v>
      </c>
      <c r="L7" s="298"/>
      <c r="M7" s="297">
        <v>2025</v>
      </c>
      <c r="N7" s="298"/>
    </row>
    <row r="8" spans="1:16" ht="16.5" thickTop="1" thickBot="1" x14ac:dyDescent="0.3">
      <c r="B8" s="85"/>
      <c r="C8" s="115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6" x14ac:dyDescent="0.25">
      <c r="A9" s="1" t="s">
        <v>70</v>
      </c>
      <c r="B9" s="116" t="s">
        <v>71</v>
      </c>
      <c r="C9" s="194">
        <v>0.50470000000000004</v>
      </c>
      <c r="D9" s="118" t="str">
        <f t="shared" ref="D9:D20" si="0">IFERROR(C9/A9-1,"-")</f>
        <v>-</v>
      </c>
      <c r="E9" s="194">
        <v>0.11410000000000001</v>
      </c>
      <c r="F9" s="118">
        <f t="shared" ref="F9:F20" si="1">IFERROR(E9/C9-1,"-")</f>
        <v>-0.77392510402219139</v>
      </c>
      <c r="G9" s="194">
        <v>0.49990000000000001</v>
      </c>
      <c r="H9" s="118">
        <f t="shared" ref="H9:H20" si="2">IFERROR(G9/E9-1,"-")</f>
        <v>3.3812445223488163</v>
      </c>
      <c r="I9" s="194">
        <v>0.84950000000000003</v>
      </c>
      <c r="J9" s="118">
        <f t="shared" ref="J9:J20" si="3">IFERROR(I9/G9-1,"-")</f>
        <v>0.69933986797359471</v>
      </c>
      <c r="K9" s="194">
        <v>0.63280000000000003</v>
      </c>
      <c r="L9" s="118">
        <f t="shared" ref="L9:L14" si="4">IFERROR(K9/I9-1,"-")</f>
        <v>-0.25509123013537371</v>
      </c>
      <c r="M9" s="194">
        <v>0.63329999999999997</v>
      </c>
      <c r="N9" s="118">
        <f t="shared" ref="N9:N10" si="5">IFERROR(M9/K9-1,"-")</f>
        <v>7.9013906447533699E-4</v>
      </c>
    </row>
    <row r="10" spans="1:16" x14ac:dyDescent="0.25">
      <c r="A10" s="1" t="s">
        <v>72</v>
      </c>
      <c r="B10" s="116" t="s">
        <v>73</v>
      </c>
      <c r="C10" s="194">
        <v>0.54400000000000004</v>
      </c>
      <c r="D10" s="118" t="str">
        <f t="shared" si="0"/>
        <v>-</v>
      </c>
      <c r="E10" s="194">
        <v>0.1265</v>
      </c>
      <c r="F10" s="118">
        <f t="shared" si="1"/>
        <v>-0.76746323529411764</v>
      </c>
      <c r="G10" s="194">
        <v>0.44229999999999997</v>
      </c>
      <c r="H10" s="118">
        <f t="shared" si="2"/>
        <v>2.4964426877470354</v>
      </c>
      <c r="I10" s="194">
        <v>0.91339999999999999</v>
      </c>
      <c r="J10" s="118">
        <f t="shared" si="3"/>
        <v>1.0651141758987115</v>
      </c>
      <c r="K10" s="194">
        <v>1.1008</v>
      </c>
      <c r="L10" s="118">
        <f t="shared" si="4"/>
        <v>0.20516750602145839</v>
      </c>
      <c r="M10" s="194">
        <v>0.71120000000000005</v>
      </c>
      <c r="N10" s="118">
        <f t="shared" si="5"/>
        <v>-0.35392441860465107</v>
      </c>
    </row>
    <row r="11" spans="1:16" x14ac:dyDescent="0.25">
      <c r="A11" s="1" t="s">
        <v>74</v>
      </c>
      <c r="B11" s="116" t="s">
        <v>75</v>
      </c>
      <c r="C11" s="194">
        <v>0.1598</v>
      </c>
      <c r="D11" s="118" t="str">
        <f t="shared" si="0"/>
        <v>-</v>
      </c>
      <c r="E11" s="194">
        <v>0.16949999999999998</v>
      </c>
      <c r="F11" s="118">
        <f t="shared" si="1"/>
        <v>6.0700876095118872E-2</v>
      </c>
      <c r="G11" s="194">
        <v>0.48359999999999997</v>
      </c>
      <c r="H11" s="118">
        <f t="shared" si="2"/>
        <v>1.8530973451327433</v>
      </c>
      <c r="I11" s="194">
        <v>0.76170000000000004</v>
      </c>
      <c r="J11" s="118">
        <f t="shared" si="3"/>
        <v>0.57506203473945416</v>
      </c>
      <c r="K11" s="194">
        <v>0.96689999999999998</v>
      </c>
      <c r="L11" s="118">
        <f t="shared" si="4"/>
        <v>0.26939740055139816</v>
      </c>
      <c r="M11" s="194"/>
      <c r="N11" s="118"/>
    </row>
    <row r="12" spans="1:16" x14ac:dyDescent="0.25">
      <c r="A12" s="1" t="s">
        <v>76</v>
      </c>
      <c r="B12" s="116" t="s">
        <v>77</v>
      </c>
      <c r="C12" s="194">
        <v>0</v>
      </c>
      <c r="D12" s="118" t="str">
        <f t="shared" si="0"/>
        <v>-</v>
      </c>
      <c r="E12" s="194">
        <v>0.2369</v>
      </c>
      <c r="F12" s="118" t="str">
        <f t="shared" si="1"/>
        <v>-</v>
      </c>
      <c r="G12" s="194">
        <v>0.55730000000000002</v>
      </c>
      <c r="H12" s="118">
        <f t="shared" si="2"/>
        <v>1.3524693963697763</v>
      </c>
      <c r="I12" s="194">
        <v>0.52239999999999998</v>
      </c>
      <c r="J12" s="118">
        <f t="shared" si="3"/>
        <v>-6.2623362641306413E-2</v>
      </c>
      <c r="K12" s="194">
        <v>0.9487000000000001</v>
      </c>
      <c r="L12" s="118">
        <f t="shared" si="4"/>
        <v>0.81604134762634017</v>
      </c>
      <c r="M12" s="194"/>
      <c r="N12" s="118"/>
    </row>
    <row r="13" spans="1:16" x14ac:dyDescent="0.25">
      <c r="A13" s="1" t="s">
        <v>78</v>
      </c>
      <c r="B13" s="116" t="s">
        <v>79</v>
      </c>
      <c r="C13" s="194">
        <v>0</v>
      </c>
      <c r="D13" s="118" t="str">
        <f t="shared" si="0"/>
        <v>-</v>
      </c>
      <c r="E13" s="194">
        <v>0.30940000000000001</v>
      </c>
      <c r="F13" s="118" t="str">
        <f t="shared" si="1"/>
        <v>-</v>
      </c>
      <c r="G13" s="194">
        <v>0.48409999999999997</v>
      </c>
      <c r="H13" s="118">
        <f t="shared" si="2"/>
        <v>0.56464124111182912</v>
      </c>
      <c r="I13" s="194">
        <v>0.31019999999999998</v>
      </c>
      <c r="J13" s="118">
        <f t="shared" si="3"/>
        <v>-0.35922330097087385</v>
      </c>
      <c r="K13" s="194">
        <v>0.93459999999999999</v>
      </c>
      <c r="L13" s="118">
        <f t="shared" si="4"/>
        <v>2.0128949065119279</v>
      </c>
      <c r="M13" s="194"/>
      <c r="N13" s="118"/>
    </row>
    <row r="14" spans="1:16" x14ac:dyDescent="0.25">
      <c r="A14" s="1" t="s">
        <v>80</v>
      </c>
      <c r="B14" s="116" t="s">
        <v>81</v>
      </c>
      <c r="C14" s="194">
        <v>0</v>
      </c>
      <c r="D14" s="118" t="str">
        <f t="shared" si="0"/>
        <v>-</v>
      </c>
      <c r="E14" s="194">
        <v>0.12839999999999999</v>
      </c>
      <c r="F14" s="118" t="str">
        <f t="shared" si="1"/>
        <v>-</v>
      </c>
      <c r="G14" s="194">
        <v>0.37180000000000002</v>
      </c>
      <c r="H14" s="118">
        <f t="shared" si="2"/>
        <v>1.8956386292834897</v>
      </c>
      <c r="I14" s="194">
        <v>0.4783</v>
      </c>
      <c r="J14" s="118">
        <f t="shared" si="3"/>
        <v>0.28644432490586325</v>
      </c>
      <c r="K14" s="194">
        <v>0.60770000000000002</v>
      </c>
      <c r="L14" s="118">
        <f t="shared" si="4"/>
        <v>0.27054150114990594</v>
      </c>
      <c r="M14" s="194"/>
      <c r="N14" s="118"/>
    </row>
    <row r="15" spans="1:16" x14ac:dyDescent="0.25">
      <c r="A15" s="1" t="s">
        <v>82</v>
      </c>
      <c r="B15" s="116" t="s">
        <v>83</v>
      </c>
      <c r="C15" s="194">
        <v>0</v>
      </c>
      <c r="D15" s="118" t="str">
        <f t="shared" si="0"/>
        <v>-</v>
      </c>
      <c r="E15" s="194">
        <v>4.9800000000000004E-2</v>
      </c>
      <c r="F15" s="118" t="str">
        <f t="shared" si="1"/>
        <v>-</v>
      </c>
      <c r="G15" s="194">
        <v>0.97129999999999994</v>
      </c>
      <c r="H15" s="118">
        <f t="shared" si="2"/>
        <v>18.504016064257026</v>
      </c>
      <c r="I15" s="194">
        <v>1.0004999999999999</v>
      </c>
      <c r="J15" s="118">
        <f t="shared" si="3"/>
        <v>3.006280242973336E-2</v>
      </c>
      <c r="K15" s="194">
        <v>0.74549999999999994</v>
      </c>
      <c r="L15" s="118">
        <f>IFERROR(K15/I15-1,"-")</f>
        <v>-0.25487256371814093</v>
      </c>
      <c r="M15" s="194"/>
      <c r="N15" s="118"/>
    </row>
    <row r="16" spans="1:16" x14ac:dyDescent="0.25">
      <c r="A16" s="1" t="s">
        <v>84</v>
      </c>
      <c r="B16" s="116" t="s">
        <v>85</v>
      </c>
      <c r="C16" s="194">
        <v>0.22920000000000001</v>
      </c>
      <c r="D16" s="118" t="str">
        <f t="shared" si="0"/>
        <v>-</v>
      </c>
      <c r="E16" s="194">
        <v>0.24660000000000001</v>
      </c>
      <c r="F16" s="118">
        <f t="shared" si="1"/>
        <v>7.5916230366492199E-2</v>
      </c>
      <c r="G16" s="194">
        <v>0.88819999999999988</v>
      </c>
      <c r="H16" s="118">
        <f t="shared" si="2"/>
        <v>2.6017842660178419</v>
      </c>
      <c r="I16" s="194">
        <v>0.54079999999999995</v>
      </c>
      <c r="J16" s="118">
        <f t="shared" si="3"/>
        <v>-0.39112812429632959</v>
      </c>
      <c r="K16" s="194">
        <v>1.26</v>
      </c>
      <c r="L16" s="118">
        <f>IFERROR(K16/I16-1,"-")</f>
        <v>1.329881656804734</v>
      </c>
      <c r="M16" s="194"/>
      <c r="N16" s="118"/>
    </row>
    <row r="17" spans="1:29" x14ac:dyDescent="0.25">
      <c r="A17" s="1" t="s">
        <v>86</v>
      </c>
      <c r="B17" s="116" t="s">
        <v>87</v>
      </c>
      <c r="C17" s="194">
        <v>0.1744</v>
      </c>
      <c r="D17" s="118" t="str">
        <f t="shared" si="0"/>
        <v>-</v>
      </c>
      <c r="E17" s="194">
        <v>0.36749999999999999</v>
      </c>
      <c r="F17" s="118">
        <f t="shared" si="1"/>
        <v>1.1072247706422016</v>
      </c>
      <c r="G17" s="194">
        <v>0.54430000000000001</v>
      </c>
      <c r="H17" s="118">
        <f t="shared" si="2"/>
        <v>0.4810884353741498</v>
      </c>
      <c r="I17" s="194">
        <v>0.52170000000000005</v>
      </c>
      <c r="J17" s="118">
        <f t="shared" si="3"/>
        <v>-4.1521219915487739E-2</v>
      </c>
      <c r="K17" s="194">
        <v>0.63280000000000003</v>
      </c>
      <c r="L17" s="118">
        <f t="shared" ref="L17:L20" si="6">IFERROR(K17/I17-1,"-")</f>
        <v>0.21295763848955329</v>
      </c>
      <c r="M17" s="194"/>
      <c r="N17" s="118"/>
    </row>
    <row r="18" spans="1:29" x14ac:dyDescent="0.25">
      <c r="A18" s="1" t="s">
        <v>88</v>
      </c>
      <c r="B18" s="116" t="s">
        <v>89</v>
      </c>
      <c r="C18" s="194">
        <v>0.1298</v>
      </c>
      <c r="D18" s="118" t="str">
        <f t="shared" si="0"/>
        <v>-</v>
      </c>
      <c r="E18" s="194">
        <v>0.56200000000000006</v>
      </c>
      <c r="F18" s="118">
        <f t="shared" si="1"/>
        <v>3.3297380585516185</v>
      </c>
      <c r="G18" s="194">
        <v>0.68049999999999999</v>
      </c>
      <c r="H18" s="118">
        <f t="shared" si="2"/>
        <v>0.21085409252669018</v>
      </c>
      <c r="I18" s="194">
        <v>0.77760000000000007</v>
      </c>
      <c r="J18" s="118">
        <f t="shared" si="3"/>
        <v>0.14268919911829547</v>
      </c>
      <c r="K18" s="194">
        <v>1.0205</v>
      </c>
      <c r="L18" s="118">
        <f t="shared" si="6"/>
        <v>0.31237139917695456</v>
      </c>
      <c r="M18" s="194"/>
      <c r="N18" s="118"/>
      <c r="AB18" s="195"/>
    </row>
    <row r="19" spans="1:29" x14ac:dyDescent="0.25">
      <c r="A19" s="1" t="s">
        <v>90</v>
      </c>
      <c r="B19" s="116" t="s">
        <v>91</v>
      </c>
      <c r="C19" s="194">
        <v>0.1321</v>
      </c>
      <c r="D19" s="118" t="str">
        <f t="shared" si="0"/>
        <v>-</v>
      </c>
      <c r="E19" s="194">
        <v>0.58889999999999998</v>
      </c>
      <c r="F19" s="118">
        <f t="shared" si="1"/>
        <v>3.4579863739591215</v>
      </c>
      <c r="G19" s="194">
        <v>0.70840000000000003</v>
      </c>
      <c r="H19" s="118">
        <f t="shared" si="2"/>
        <v>0.20292069960944148</v>
      </c>
      <c r="I19" s="194">
        <v>0.54949999999999999</v>
      </c>
      <c r="J19" s="118">
        <f t="shared" si="3"/>
        <v>-0.22430830039525695</v>
      </c>
      <c r="K19" s="194">
        <v>0.6470999999999999</v>
      </c>
      <c r="L19" s="118">
        <f t="shared" si="6"/>
        <v>0.17761601455868958</v>
      </c>
      <c r="M19" s="194"/>
      <c r="N19" s="118"/>
      <c r="AB19" s="195"/>
      <c r="AC19" s="195"/>
    </row>
    <row r="20" spans="1:29" x14ac:dyDescent="0.25">
      <c r="A20" s="1" t="s">
        <v>92</v>
      </c>
      <c r="B20" s="116" t="s">
        <v>93</v>
      </c>
      <c r="C20" s="194">
        <v>0.5464</v>
      </c>
      <c r="D20" s="118" t="str">
        <f t="shared" si="0"/>
        <v>-</v>
      </c>
      <c r="E20" s="194">
        <v>0.40850000000000003</v>
      </c>
      <c r="F20" s="118">
        <f t="shared" si="1"/>
        <v>-0.25237920937042457</v>
      </c>
      <c r="G20" s="194">
        <v>0.65639999999999998</v>
      </c>
      <c r="H20" s="118">
        <f t="shared" si="2"/>
        <v>0.60685434516523862</v>
      </c>
      <c r="I20" s="194">
        <v>0.50659999999999994</v>
      </c>
      <c r="J20" s="118">
        <f t="shared" si="3"/>
        <v>-0.22821450335161497</v>
      </c>
      <c r="K20" s="194">
        <v>0.60240000000000005</v>
      </c>
      <c r="L20" s="118">
        <f t="shared" si="6"/>
        <v>0.18910382945124371</v>
      </c>
      <c r="M20" s="194"/>
      <c r="N20" s="118"/>
      <c r="O20" s="124"/>
    </row>
    <row r="21" spans="1:29" ht="15.75" x14ac:dyDescent="0.25">
      <c r="A21" s="1" t="s">
        <v>0</v>
      </c>
      <c r="B21" s="119" t="s">
        <v>30</v>
      </c>
      <c r="C21" s="201">
        <v>0.31148476369141237</v>
      </c>
      <c r="D21" s="121">
        <v>-0.44552346871311965</v>
      </c>
      <c r="E21" s="201">
        <v>0.28621210694206145</v>
      </c>
      <c r="F21" s="121">
        <v>-8.1136092982026287E-2</v>
      </c>
      <c r="G21" s="201">
        <v>0.60938004840462912</v>
      </c>
      <c r="H21" s="121">
        <v>1.1291204446777203</v>
      </c>
      <c r="I21" s="201">
        <v>0.6452598187198163</v>
      </c>
      <c r="J21" s="121">
        <v>5.8879135293518736E-2</v>
      </c>
      <c r="K21" s="196">
        <v>0.84038066713662607</v>
      </c>
      <c r="L21" s="121">
        <v>0.30239113416968366</v>
      </c>
      <c r="M21" s="196"/>
      <c r="N21" s="121"/>
      <c r="O21" s="305"/>
    </row>
    <row r="22" spans="1:29" ht="6" customHeight="1" x14ac:dyDescent="0.25">
      <c r="O22" s="305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5"/>
    </row>
    <row r="24" spans="1:29" x14ac:dyDescent="0.25">
      <c r="I24" s="197"/>
      <c r="K24" s="197"/>
      <c r="L24" s="118"/>
      <c r="M24" s="197"/>
      <c r="N24" s="118"/>
      <c r="O24" s="305"/>
    </row>
    <row r="26" spans="1:29" ht="21.75" customHeight="1" thickBot="1" x14ac:dyDescent="0.3">
      <c r="B26" s="268" t="s">
        <v>300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P26" s="1" t="s">
        <v>152</v>
      </c>
    </row>
    <row r="27" spans="1:29" ht="10.5" customHeight="1" thickBot="1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P27" s="1" t="s">
        <v>153</v>
      </c>
    </row>
    <row r="28" spans="1:29" ht="22.5" thickTop="1" thickBot="1" x14ac:dyDescent="0.3">
      <c r="B28" s="109"/>
      <c r="C28" s="293" t="s">
        <v>60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29" ht="22.5" thickTop="1" thickBot="1" x14ac:dyDescent="0.3">
      <c r="B29" s="109"/>
      <c r="C29" s="297" t="s">
        <v>313</v>
      </c>
      <c r="D29" s="296"/>
      <c r="E29" s="297" t="s">
        <v>314</v>
      </c>
      <c r="F29" s="296"/>
      <c r="G29" s="297" t="s">
        <v>315</v>
      </c>
      <c r="H29" s="296"/>
      <c r="I29" s="297">
        <v>2023</v>
      </c>
      <c r="J29" s="296"/>
      <c r="K29" s="297">
        <v>2024</v>
      </c>
      <c r="L29" s="298"/>
      <c r="M29" s="111">
        <f>M$7</f>
        <v>2025</v>
      </c>
      <c r="N29" s="112"/>
    </row>
    <row r="30" spans="1:29" ht="16.5" thickTop="1" thickBot="1" x14ac:dyDescent="0.3">
      <c r="B30" s="85"/>
      <c r="C30" s="115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29" x14ac:dyDescent="0.25">
      <c r="B31" s="116" t="s">
        <v>71</v>
      </c>
      <c r="C31" s="194">
        <v>0.49670000000000003</v>
      </c>
      <c r="D31" s="118" t="str">
        <f t="shared" ref="D31:D42" si="7">IFERROR(C31/A31-1,"-")</f>
        <v>-</v>
      </c>
      <c r="E31" s="194">
        <v>0.13550000000000001</v>
      </c>
      <c r="F31" s="118">
        <f t="shared" ref="F31:F42" si="8">IFERROR(E31/C31-1,"-")</f>
        <v>-0.7271995168109523</v>
      </c>
      <c r="G31" s="194">
        <v>0.44159999999999999</v>
      </c>
      <c r="H31" s="118">
        <f t="shared" ref="H31:H42" si="9">IFERROR(G31/E31-1,"-")</f>
        <v>2.2590405904059039</v>
      </c>
      <c r="I31" s="194">
        <v>0.96609999999999996</v>
      </c>
      <c r="J31" s="118">
        <f t="shared" ref="J31:J42" si="10">IFERROR(I31/G31-1,"-")</f>
        <v>1.1877264492753623</v>
      </c>
      <c r="K31" s="194">
        <v>0.58020000000000005</v>
      </c>
      <c r="L31" s="118">
        <f t="shared" ref="L31:L39" si="11">IFERROR(K31/I31-1,"-")</f>
        <v>-0.39944105165096777</v>
      </c>
      <c r="M31" s="194">
        <v>0.58020000000000005</v>
      </c>
      <c r="N31" s="118">
        <f t="shared" ref="N31:N32" si="12">IFERROR(M31/K31-1,"-")</f>
        <v>0</v>
      </c>
    </row>
    <row r="32" spans="1:29" x14ac:dyDescent="0.25">
      <c r="B32" s="116" t="s">
        <v>73</v>
      </c>
      <c r="C32" s="194">
        <v>0.54100000000000004</v>
      </c>
      <c r="D32" s="118" t="str">
        <f t="shared" si="7"/>
        <v>-</v>
      </c>
      <c r="E32" s="194">
        <v>0.1497</v>
      </c>
      <c r="F32" s="118">
        <f t="shared" si="8"/>
        <v>-0.72329020332717198</v>
      </c>
      <c r="G32" s="194">
        <v>0.4879</v>
      </c>
      <c r="H32" s="118">
        <f t="shared" si="9"/>
        <v>2.2591850367401469</v>
      </c>
      <c r="I32" s="194">
        <v>1.0339</v>
      </c>
      <c r="J32" s="118">
        <f t="shared" si="10"/>
        <v>1.1190817790530847</v>
      </c>
      <c r="K32" s="194">
        <v>1.1691</v>
      </c>
      <c r="L32" s="118">
        <f t="shared" si="11"/>
        <v>0.13076699874262498</v>
      </c>
      <c r="M32" s="194">
        <v>0.67519999999999991</v>
      </c>
      <c r="N32" s="118">
        <f t="shared" si="12"/>
        <v>-0.42246172269266968</v>
      </c>
    </row>
    <row r="33" spans="2:16" x14ac:dyDescent="0.25">
      <c r="B33" s="116" t="s">
        <v>75</v>
      </c>
      <c r="C33" s="194">
        <v>0.15640000000000001</v>
      </c>
      <c r="D33" s="118" t="str">
        <f t="shared" si="7"/>
        <v>-</v>
      </c>
      <c r="E33" s="194">
        <v>0.20149999999999998</v>
      </c>
      <c r="F33" s="118">
        <f t="shared" si="8"/>
        <v>0.2883631713554986</v>
      </c>
      <c r="G33" s="194">
        <v>0.53369999999999995</v>
      </c>
      <c r="H33" s="118">
        <f t="shared" si="9"/>
        <v>1.64863523573201</v>
      </c>
      <c r="I33" s="194">
        <v>0.85769999999999991</v>
      </c>
      <c r="J33" s="118">
        <f t="shared" si="10"/>
        <v>0.60708263069139967</v>
      </c>
      <c r="K33" s="194">
        <v>0.97239999999999993</v>
      </c>
      <c r="L33" s="118">
        <f t="shared" si="11"/>
        <v>0.13372974233414947</v>
      </c>
      <c r="M33" s="194"/>
      <c r="N33" s="118"/>
    </row>
    <row r="34" spans="2:16" x14ac:dyDescent="0.25">
      <c r="B34" s="116" t="s">
        <v>77</v>
      </c>
      <c r="C34" s="194">
        <v>0</v>
      </c>
      <c r="D34" s="118" t="str">
        <f t="shared" si="7"/>
        <v>-</v>
      </c>
      <c r="E34" s="194">
        <v>0.28210000000000002</v>
      </c>
      <c r="F34" s="118" t="str">
        <f t="shared" si="8"/>
        <v>-</v>
      </c>
      <c r="G34" s="194">
        <v>0.60509999999999997</v>
      </c>
      <c r="H34" s="118">
        <f t="shared" si="9"/>
        <v>1.1449840482098543</v>
      </c>
      <c r="I34" s="194">
        <v>0.55969999999999998</v>
      </c>
      <c r="J34" s="118">
        <f t="shared" si="10"/>
        <v>-7.5028920839530611E-2</v>
      </c>
      <c r="K34" s="194">
        <v>0.97870000000000001</v>
      </c>
      <c r="L34" s="118">
        <f t="shared" si="11"/>
        <v>0.74861532964087907</v>
      </c>
      <c r="M34" s="194"/>
      <c r="N34" s="118"/>
    </row>
    <row r="35" spans="2:16" x14ac:dyDescent="0.25">
      <c r="B35" s="116" t="s">
        <v>79</v>
      </c>
      <c r="C35" s="194">
        <v>0</v>
      </c>
      <c r="D35" s="118" t="str">
        <f t="shared" si="7"/>
        <v>-</v>
      </c>
      <c r="E35" s="194">
        <v>0.37670000000000003</v>
      </c>
      <c r="F35" s="118" t="str">
        <f t="shared" si="8"/>
        <v>-</v>
      </c>
      <c r="G35" s="194">
        <v>0.54820000000000002</v>
      </c>
      <c r="H35" s="118">
        <f t="shared" si="9"/>
        <v>0.4552694451818422</v>
      </c>
      <c r="I35" s="194">
        <v>0.33560000000000001</v>
      </c>
      <c r="J35" s="118">
        <f t="shared" si="10"/>
        <v>-0.3878146661802262</v>
      </c>
      <c r="K35" s="194">
        <v>0.95189999999999997</v>
      </c>
      <c r="L35" s="118">
        <f t="shared" si="11"/>
        <v>1.8364123957091776</v>
      </c>
      <c r="M35" s="194"/>
      <c r="N35" s="118"/>
    </row>
    <row r="36" spans="2:16" x14ac:dyDescent="0.25">
      <c r="B36" s="116" t="s">
        <v>81</v>
      </c>
      <c r="C36" s="194">
        <v>0</v>
      </c>
      <c r="D36" s="118" t="str">
        <f t="shared" si="7"/>
        <v>-</v>
      </c>
      <c r="E36" s="194">
        <v>0.153</v>
      </c>
      <c r="F36" s="118" t="str">
        <f t="shared" si="8"/>
        <v>-</v>
      </c>
      <c r="G36" s="194">
        <v>0.41840000000000005</v>
      </c>
      <c r="H36" s="118">
        <f t="shared" si="9"/>
        <v>1.7346405228758175</v>
      </c>
      <c r="I36" s="194">
        <v>0.54220000000000002</v>
      </c>
      <c r="J36" s="118">
        <f t="shared" si="10"/>
        <v>0.29588910133843194</v>
      </c>
      <c r="K36" s="194">
        <v>0.56200000000000006</v>
      </c>
      <c r="L36" s="118">
        <f t="shared" si="11"/>
        <v>3.6517890077462312E-2</v>
      </c>
      <c r="M36" s="194"/>
      <c r="N36" s="118"/>
    </row>
    <row r="37" spans="2:16" x14ac:dyDescent="0.25">
      <c r="B37" s="116" t="s">
        <v>83</v>
      </c>
      <c r="C37" s="194">
        <v>0</v>
      </c>
      <c r="D37" s="118" t="str">
        <f t="shared" si="7"/>
        <v>-</v>
      </c>
      <c r="E37" s="194">
        <v>5.1100000000000007E-2</v>
      </c>
      <c r="F37" s="118" t="str">
        <f t="shared" si="8"/>
        <v>-</v>
      </c>
      <c r="G37" s="194">
        <v>1.0985</v>
      </c>
      <c r="H37" s="118">
        <f t="shared" si="9"/>
        <v>20.497064579256357</v>
      </c>
      <c r="I37" s="194">
        <v>1.1444000000000001</v>
      </c>
      <c r="J37" s="118">
        <f t="shared" si="10"/>
        <v>4.1784251251706817E-2</v>
      </c>
      <c r="K37" s="194">
        <v>0.71239999999999992</v>
      </c>
      <c r="L37" s="118">
        <f t="shared" si="11"/>
        <v>-0.37749038797623224</v>
      </c>
      <c r="M37" s="194"/>
      <c r="N37" s="118"/>
    </row>
    <row r="38" spans="2:16" x14ac:dyDescent="0.25">
      <c r="B38" s="116" t="s">
        <v>85</v>
      </c>
      <c r="C38" s="194">
        <v>0.28089999999999998</v>
      </c>
      <c r="D38" s="118" t="str">
        <f t="shared" si="7"/>
        <v>-</v>
      </c>
      <c r="E38" s="194">
        <v>0.28570000000000001</v>
      </c>
      <c r="F38" s="118">
        <f t="shared" si="8"/>
        <v>1.7087931648273491E-2</v>
      </c>
      <c r="G38" s="194">
        <v>0.99390000000000001</v>
      </c>
      <c r="H38" s="118">
        <f t="shared" si="9"/>
        <v>2.4788239411970596</v>
      </c>
      <c r="I38" s="194">
        <v>0.58109999999999995</v>
      </c>
      <c r="J38" s="118">
        <f t="shared" si="10"/>
        <v>-0.41533353456082112</v>
      </c>
      <c r="K38" s="194">
        <v>1.3337000000000001</v>
      </c>
      <c r="L38" s="118">
        <f t="shared" si="11"/>
        <v>1.2951299260024096</v>
      </c>
      <c r="M38" s="194"/>
      <c r="N38" s="118"/>
    </row>
    <row r="39" spans="2:16" x14ac:dyDescent="0.25">
      <c r="B39" s="116" t="s">
        <v>87</v>
      </c>
      <c r="C39" s="194">
        <v>0.20949999999999999</v>
      </c>
      <c r="D39" s="118" t="str">
        <f t="shared" si="7"/>
        <v>-</v>
      </c>
      <c r="E39" s="194">
        <v>0.37060000000000004</v>
      </c>
      <c r="F39" s="118">
        <f t="shared" si="8"/>
        <v>0.76897374701670662</v>
      </c>
      <c r="G39" s="194">
        <v>0.61980000000000002</v>
      </c>
      <c r="H39" s="118">
        <f t="shared" si="9"/>
        <v>0.67242309767943853</v>
      </c>
      <c r="I39" s="194">
        <v>0.59279999999999999</v>
      </c>
      <c r="J39" s="118">
        <f t="shared" si="10"/>
        <v>-4.3562439496611871E-2</v>
      </c>
      <c r="K39" s="194">
        <v>0.5867</v>
      </c>
      <c r="L39" s="118">
        <f t="shared" si="11"/>
        <v>-1.0290148448043213E-2</v>
      </c>
      <c r="M39" s="194"/>
      <c r="N39" s="118"/>
    </row>
    <row r="40" spans="2:16" x14ac:dyDescent="0.25">
      <c r="B40" s="116" t="s">
        <v>89</v>
      </c>
      <c r="C40" s="194">
        <v>0.15590000000000001</v>
      </c>
      <c r="D40" s="118" t="str">
        <f t="shared" si="7"/>
        <v>-</v>
      </c>
      <c r="E40" s="194">
        <v>0.54320000000000002</v>
      </c>
      <c r="F40" s="118">
        <f t="shared" si="8"/>
        <v>2.4842847979474021</v>
      </c>
      <c r="G40" s="194">
        <v>0.75599999999999989</v>
      </c>
      <c r="H40" s="118">
        <f t="shared" si="9"/>
        <v>0.39175257731958735</v>
      </c>
      <c r="I40" s="194">
        <v>0.88049999999999995</v>
      </c>
      <c r="J40" s="118">
        <f t="shared" si="10"/>
        <v>0.16468253968253976</v>
      </c>
      <c r="K40" s="194">
        <v>1.0493999999999999</v>
      </c>
      <c r="L40" s="118">
        <f>IFERROR(K40/I40-1,"-")</f>
        <v>0.19182282793867111</v>
      </c>
      <c r="M40" s="194"/>
      <c r="N40" s="118"/>
    </row>
    <row r="41" spans="2:16" x14ac:dyDescent="0.25">
      <c r="B41" s="116" t="s">
        <v>91</v>
      </c>
      <c r="C41" s="194">
        <v>0.15710000000000002</v>
      </c>
      <c r="D41" s="118" t="str">
        <f t="shared" si="7"/>
        <v>-</v>
      </c>
      <c r="E41" s="194">
        <v>0.55179999999999996</v>
      </c>
      <c r="F41" s="118">
        <f t="shared" si="8"/>
        <v>2.5124124761298527</v>
      </c>
      <c r="G41" s="194">
        <v>0.79949999999999999</v>
      </c>
      <c r="H41" s="118">
        <f t="shared" si="9"/>
        <v>0.44889452700253729</v>
      </c>
      <c r="I41" s="194">
        <v>0.61299999999999999</v>
      </c>
      <c r="J41" s="118">
        <f t="shared" si="10"/>
        <v>-0.23327079424640396</v>
      </c>
      <c r="K41" s="194">
        <v>0.60530000000000006</v>
      </c>
      <c r="L41" s="118">
        <f>IFERROR(K41/I41-1,"-")</f>
        <v>-1.25611745513865E-2</v>
      </c>
      <c r="M41" s="194"/>
      <c r="N41" s="118"/>
    </row>
    <row r="42" spans="2:16" x14ac:dyDescent="0.25">
      <c r="B42" s="116" t="s">
        <v>93</v>
      </c>
      <c r="C42" s="194">
        <v>0.66959999999999997</v>
      </c>
      <c r="D42" s="118" t="str">
        <f t="shared" si="7"/>
        <v>-</v>
      </c>
      <c r="E42" s="194">
        <v>0.36570000000000003</v>
      </c>
      <c r="F42" s="118">
        <f t="shared" si="8"/>
        <v>-0.45385304659498205</v>
      </c>
      <c r="G42" s="194">
        <v>0.73360000000000003</v>
      </c>
      <c r="H42" s="118">
        <f t="shared" si="9"/>
        <v>1.0060158599945308</v>
      </c>
      <c r="I42" s="194">
        <v>0.55149999999999999</v>
      </c>
      <c r="J42" s="118">
        <f t="shared" si="10"/>
        <v>-0.24822791712104697</v>
      </c>
      <c r="K42" s="194">
        <v>0.56289999999999996</v>
      </c>
      <c r="L42" s="118">
        <f>IFERROR(K42/I42-1,"-")</f>
        <v>2.0670897552130585E-2</v>
      </c>
      <c r="M42" s="194"/>
      <c r="N42" s="118"/>
    </row>
    <row r="43" spans="2:16" ht="15.75" x14ac:dyDescent="0.25">
      <c r="B43" s="119" t="s">
        <v>30</v>
      </c>
      <c r="C43" s="201">
        <v>0.34528128719544549</v>
      </c>
      <c r="D43" s="121">
        <v>-0.38613729151096832</v>
      </c>
      <c r="E43" s="201">
        <v>0.2986165645236753</v>
      </c>
      <c r="F43" s="121">
        <v>-0.13514987461615824</v>
      </c>
      <c r="G43" s="201">
        <v>0.6718152990501054</v>
      </c>
      <c r="H43" s="121">
        <v>1.2497589848095707</v>
      </c>
      <c r="I43" s="201">
        <v>0.72280421765821778</v>
      </c>
      <c r="J43" s="121">
        <v>7.5897227526980693E-2</v>
      </c>
      <c r="K43" s="196">
        <v>0.83355892881497118</v>
      </c>
      <c r="L43" s="121">
        <v>0.15322919879408392</v>
      </c>
      <c r="M43" s="196"/>
      <c r="N43" s="121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I46" s="197"/>
      <c r="J46" s="197"/>
    </row>
    <row r="48" spans="2:16" ht="21.75" customHeight="1" thickBot="1" x14ac:dyDescent="0.3">
      <c r="B48" s="268" t="s">
        <v>301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P48" s="1" t="s">
        <v>154</v>
      </c>
    </row>
    <row r="49" spans="2:16" ht="10.5" customHeight="1" thickBot="1" x14ac:dyDescent="0.3">
      <c r="B49" s="106"/>
      <c r="M49" s="4"/>
      <c r="N49" s="4"/>
      <c r="P49" s="1" t="s">
        <v>155</v>
      </c>
    </row>
    <row r="50" spans="2:16" ht="22.5" thickTop="1" thickBot="1" x14ac:dyDescent="0.3">
      <c r="B50" s="109"/>
      <c r="C50" s="293" t="s">
        <v>61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2:16" ht="22.5" thickTop="1" thickBot="1" x14ac:dyDescent="0.3">
      <c r="B51" s="109"/>
      <c r="M51" s="111">
        <f>M$7</f>
        <v>2025</v>
      </c>
      <c r="N51" s="112"/>
    </row>
    <row r="52" spans="2:16" ht="16.5" thickTop="1" thickBot="1" x14ac:dyDescent="0.3">
      <c r="B52" s="85"/>
      <c r="M52" s="115" t="s">
        <v>69</v>
      </c>
      <c r="N52" s="114" t="str">
        <f>CONCATENATE("var ",RIGHT(M51,2),"/",RIGHT(K51,2))</f>
        <v>var 25/</v>
      </c>
    </row>
    <row r="53" spans="2:16" x14ac:dyDescent="0.25">
      <c r="B53" s="116" t="s">
        <v>71</v>
      </c>
      <c r="M53" s="194">
        <v>0</v>
      </c>
      <c r="N53" s="118" t="str">
        <f t="shared" ref="N53:N54" si="13">IFERROR(M53/K53-1,"-")</f>
        <v>-</v>
      </c>
    </row>
    <row r="54" spans="2:16" x14ac:dyDescent="0.25">
      <c r="B54" s="116" t="s">
        <v>73</v>
      </c>
      <c r="M54" s="194">
        <v>0</v>
      </c>
      <c r="N54" s="118" t="str">
        <f t="shared" si="13"/>
        <v>-</v>
      </c>
    </row>
    <row r="55" spans="2:16" x14ac:dyDescent="0.25">
      <c r="B55" s="116" t="s">
        <v>75</v>
      </c>
      <c r="M55" s="194"/>
      <c r="N55" s="118"/>
    </row>
    <row r="56" spans="2:16" x14ac:dyDescent="0.25">
      <c r="B56" s="116" t="s">
        <v>77</v>
      </c>
      <c r="M56" s="194"/>
      <c r="N56" s="118"/>
    </row>
    <row r="57" spans="2:16" x14ac:dyDescent="0.25">
      <c r="B57" s="116" t="s">
        <v>79</v>
      </c>
      <c r="M57" s="194"/>
      <c r="N57" s="118"/>
    </row>
    <row r="58" spans="2:16" x14ac:dyDescent="0.25">
      <c r="B58" s="116" t="s">
        <v>81</v>
      </c>
      <c r="M58" s="194"/>
      <c r="N58" s="118"/>
    </row>
    <row r="59" spans="2:16" x14ac:dyDescent="0.25">
      <c r="B59" s="116" t="s">
        <v>83</v>
      </c>
      <c r="M59" s="194"/>
      <c r="N59" s="118"/>
    </row>
    <row r="60" spans="2:16" x14ac:dyDescent="0.25">
      <c r="B60" s="116" t="s">
        <v>85</v>
      </c>
      <c r="M60" s="194"/>
      <c r="N60" s="118"/>
    </row>
    <row r="61" spans="2:16" x14ac:dyDescent="0.25">
      <c r="B61" s="116" t="s">
        <v>87</v>
      </c>
      <c r="M61" s="194"/>
      <c r="N61" s="118"/>
    </row>
    <row r="62" spans="2:16" x14ac:dyDescent="0.25">
      <c r="B62" s="116" t="s">
        <v>89</v>
      </c>
      <c r="M62" s="194"/>
      <c r="N62" s="118"/>
    </row>
    <row r="63" spans="2:16" x14ac:dyDescent="0.25">
      <c r="B63" s="116" t="s">
        <v>91</v>
      </c>
      <c r="M63" s="194"/>
      <c r="N63" s="118"/>
    </row>
    <row r="64" spans="2:16" x14ac:dyDescent="0.25">
      <c r="B64" s="116" t="s">
        <v>93</v>
      </c>
      <c r="M64" s="194"/>
      <c r="N64" s="118"/>
    </row>
    <row r="65" spans="2:16" ht="15.75" x14ac:dyDescent="0.25">
      <c r="B65" s="119" t="s">
        <v>30</v>
      </c>
      <c r="M65" s="200"/>
      <c r="N65" s="199"/>
    </row>
    <row r="66" spans="2:16" ht="6" customHeight="1" x14ac:dyDescent="0.25"/>
    <row r="67" spans="2:16" x14ac:dyDescent="0.25">
      <c r="B67" s="105" t="s">
        <v>55</v>
      </c>
      <c r="M67" s="105"/>
      <c r="N67" s="105"/>
    </row>
    <row r="70" spans="2:16" ht="21.75" customHeight="1" thickBot="1" x14ac:dyDescent="0.3">
      <c r="B70" s="268" t="s">
        <v>302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P70" s="1" t="s">
        <v>156</v>
      </c>
    </row>
    <row r="71" spans="2:16" ht="10.5" customHeight="1" thickBot="1" x14ac:dyDescent="0.3">
      <c r="B71" s="106"/>
      <c r="M71" s="4"/>
      <c r="N71" s="4"/>
      <c r="P71" s="1" t="s">
        <v>157</v>
      </c>
    </row>
    <row r="72" spans="2:16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2:16" ht="22.5" thickTop="1" thickBot="1" x14ac:dyDescent="0.3">
      <c r="B73" s="109"/>
      <c r="M73" s="111">
        <f>M$7</f>
        <v>2025</v>
      </c>
      <c r="N73" s="112"/>
    </row>
    <row r="74" spans="2:16" ht="16.5" thickTop="1" thickBot="1" x14ac:dyDescent="0.3">
      <c r="B74" s="85"/>
      <c r="M74" s="115" t="s">
        <v>69</v>
      </c>
      <c r="N74" s="114" t="str">
        <f>CONCATENATE("var ",RIGHT(M73,2),"/",RIGHT(K73,2))</f>
        <v>var 25/</v>
      </c>
    </row>
    <row r="75" spans="2:16" x14ac:dyDescent="0.25">
      <c r="B75" s="116" t="s">
        <v>71</v>
      </c>
      <c r="M75" s="194">
        <v>0</v>
      </c>
      <c r="N75" s="118" t="str">
        <f t="shared" ref="N75:N76" si="14">IFERROR(M75/K75-1,"-")</f>
        <v>-</v>
      </c>
    </row>
    <row r="76" spans="2:16" x14ac:dyDescent="0.25">
      <c r="B76" s="116" t="s">
        <v>73</v>
      </c>
      <c r="M76" s="194">
        <v>0</v>
      </c>
      <c r="N76" s="118" t="str">
        <f t="shared" si="14"/>
        <v>-</v>
      </c>
    </row>
    <row r="77" spans="2:16" x14ac:dyDescent="0.25">
      <c r="B77" s="116" t="s">
        <v>75</v>
      </c>
      <c r="M77" s="194"/>
      <c r="N77" s="118"/>
    </row>
    <row r="78" spans="2:16" x14ac:dyDescent="0.25">
      <c r="B78" s="116" t="s">
        <v>77</v>
      </c>
      <c r="M78" s="194"/>
      <c r="N78" s="118"/>
    </row>
    <row r="79" spans="2:16" x14ac:dyDescent="0.25">
      <c r="B79" s="116" t="s">
        <v>79</v>
      </c>
      <c r="M79" s="194"/>
      <c r="N79" s="118"/>
    </row>
    <row r="80" spans="2:16" x14ac:dyDescent="0.25">
      <c r="B80" s="116" t="s">
        <v>81</v>
      </c>
      <c r="M80" s="194"/>
      <c r="N80" s="118"/>
    </row>
    <row r="81" spans="2:16" x14ac:dyDescent="0.25">
      <c r="B81" s="116" t="s">
        <v>83</v>
      </c>
      <c r="M81" s="194"/>
      <c r="N81" s="118"/>
    </row>
    <row r="82" spans="2:16" x14ac:dyDescent="0.25">
      <c r="B82" s="116" t="s">
        <v>85</v>
      </c>
      <c r="M82" s="194"/>
      <c r="N82" s="118"/>
    </row>
    <row r="83" spans="2:16" x14ac:dyDescent="0.25">
      <c r="B83" s="116" t="s">
        <v>87</v>
      </c>
      <c r="M83" s="194"/>
      <c r="N83" s="118"/>
    </row>
    <row r="84" spans="2:16" x14ac:dyDescent="0.25">
      <c r="B84" s="116" t="s">
        <v>89</v>
      </c>
      <c r="M84" s="194"/>
      <c r="N84" s="118"/>
    </row>
    <row r="85" spans="2:16" x14ac:dyDescent="0.25">
      <c r="B85" s="116" t="s">
        <v>91</v>
      </c>
      <c r="M85" s="194"/>
      <c r="N85" s="118"/>
    </row>
    <row r="86" spans="2:16" x14ac:dyDescent="0.25">
      <c r="B86" s="116" t="s">
        <v>93</v>
      </c>
      <c r="M86" s="194"/>
      <c r="N86" s="118"/>
    </row>
    <row r="87" spans="2:16" ht="15.75" x14ac:dyDescent="0.25">
      <c r="B87" s="119" t="s">
        <v>30</v>
      </c>
      <c r="M87" s="198"/>
      <c r="N87" s="199"/>
    </row>
    <row r="88" spans="2:16" ht="6" customHeight="1" x14ac:dyDescent="0.25"/>
    <row r="89" spans="2:16" x14ac:dyDescent="0.25">
      <c r="B89" s="105" t="s">
        <v>55</v>
      </c>
      <c r="M89" s="105"/>
      <c r="N89" s="105"/>
    </row>
    <row r="92" spans="2:16" ht="21.75" customHeight="1" thickBot="1" x14ac:dyDescent="0.3">
      <c r="B92" s="268" t="s">
        <v>303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P92" s="1" t="s">
        <v>158</v>
      </c>
    </row>
    <row r="93" spans="2:16" ht="10.5" customHeight="1" thickBot="1" x14ac:dyDescent="0.3">
      <c r="B93" s="106"/>
      <c r="M93" s="4"/>
      <c r="N93" s="4"/>
      <c r="P93" s="1" t="s">
        <v>159</v>
      </c>
    </row>
    <row r="94" spans="2:16" ht="22.5" thickTop="1" thickBot="1" x14ac:dyDescent="0.3">
      <c r="B94" s="109"/>
      <c r="C94" s="293" t="s">
        <v>32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2:16" ht="22.5" thickTop="1" thickBot="1" x14ac:dyDescent="0.3">
      <c r="B95" s="109"/>
      <c r="M95" s="111">
        <f>M$7</f>
        <v>2025</v>
      </c>
      <c r="N95" s="112"/>
    </row>
    <row r="96" spans="2:16" ht="16.5" thickTop="1" thickBot="1" x14ac:dyDescent="0.3">
      <c r="B96" s="85"/>
      <c r="M96" s="115" t="s">
        <v>69</v>
      </c>
      <c r="N96" s="114" t="str">
        <f>CONCATENATE("var ",RIGHT(M95,2),"/",RIGHT(K95,2))</f>
        <v>var 25/</v>
      </c>
    </row>
    <row r="97" spans="2:14" x14ac:dyDescent="0.25">
      <c r="B97" s="116" t="s">
        <v>71</v>
      </c>
      <c r="M97" s="194" t="s">
        <v>228</v>
      </c>
      <c r="N97" s="118" t="str">
        <f t="shared" ref="N97:N98" si="15">IFERROR(M97/K97-1,"-")</f>
        <v>-</v>
      </c>
    </row>
    <row r="98" spans="2:14" x14ac:dyDescent="0.25">
      <c r="B98" s="116" t="s">
        <v>73</v>
      </c>
      <c r="M98" s="194" t="s">
        <v>228</v>
      </c>
      <c r="N98" s="118" t="str">
        <f t="shared" si="15"/>
        <v>-</v>
      </c>
    </row>
    <row r="99" spans="2:14" x14ac:dyDescent="0.25">
      <c r="B99" s="116" t="s">
        <v>75</v>
      </c>
      <c r="M99" s="194"/>
      <c r="N99" s="118"/>
    </row>
    <row r="100" spans="2:14" x14ac:dyDescent="0.25">
      <c r="B100" s="116" t="s">
        <v>77</v>
      </c>
      <c r="M100" s="194"/>
      <c r="N100" s="118"/>
    </row>
    <row r="101" spans="2:14" x14ac:dyDescent="0.25">
      <c r="B101" s="116" t="s">
        <v>79</v>
      </c>
      <c r="M101" s="194"/>
      <c r="N101" s="118"/>
    </row>
    <row r="102" spans="2:14" x14ac:dyDescent="0.25">
      <c r="B102" s="116" t="s">
        <v>81</v>
      </c>
      <c r="M102" s="194"/>
      <c r="N102" s="118"/>
    </row>
    <row r="103" spans="2:14" x14ac:dyDescent="0.25">
      <c r="B103" s="116" t="s">
        <v>83</v>
      </c>
      <c r="M103" s="194"/>
      <c r="N103" s="118"/>
    </row>
    <row r="104" spans="2:14" x14ac:dyDescent="0.25">
      <c r="B104" s="116" t="s">
        <v>85</v>
      </c>
      <c r="M104" s="194"/>
      <c r="N104" s="118"/>
    </row>
    <row r="105" spans="2:14" x14ac:dyDescent="0.25">
      <c r="B105" s="116" t="s">
        <v>87</v>
      </c>
      <c r="M105" s="194"/>
      <c r="N105" s="118"/>
    </row>
    <row r="106" spans="2:14" x14ac:dyDescent="0.25">
      <c r="B106" s="116" t="s">
        <v>89</v>
      </c>
      <c r="M106" s="194"/>
      <c r="N106" s="118"/>
    </row>
    <row r="107" spans="2:14" x14ac:dyDescent="0.25">
      <c r="B107" s="116" t="s">
        <v>91</v>
      </c>
      <c r="M107" s="194"/>
      <c r="N107" s="118"/>
    </row>
    <row r="108" spans="2:14" x14ac:dyDescent="0.25">
      <c r="B108" s="116" t="s">
        <v>93</v>
      </c>
      <c r="M108" s="194"/>
      <c r="N108" s="118"/>
    </row>
    <row r="109" spans="2:14" ht="15.75" x14ac:dyDescent="0.25">
      <c r="B109" s="119" t="s">
        <v>30</v>
      </c>
      <c r="M109" s="201"/>
      <c r="N109" s="121"/>
    </row>
    <row r="110" spans="2:14" ht="6" customHeight="1" x14ac:dyDescent="0.25"/>
    <row r="111" spans="2:14" x14ac:dyDescent="0.25">
      <c r="B111" s="105" t="s">
        <v>55</v>
      </c>
      <c r="M111" s="105"/>
      <c r="N111" s="105"/>
    </row>
  </sheetData>
  <mergeCells count="22"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DF512-1073-42A1-8828-08B34C4E235B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9EACA-0B5A-4A85-8785-5417D1D825FD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2"/>
    </row>
    <row r="5" spans="2:48" ht="50.25" customHeight="1" thickBot="1" x14ac:dyDescent="0.3">
      <c r="B5" s="268" t="s">
        <v>161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P5" s="268" t="s">
        <v>162</v>
      </c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D5" s="268" t="s">
        <v>163</v>
      </c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143"/>
      <c r="AV5" s="143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3" t="s">
        <v>259</v>
      </c>
      <c r="D7" s="203" t="s">
        <v>260</v>
      </c>
      <c r="E7" s="203" t="s">
        <v>261</v>
      </c>
      <c r="F7" s="90" t="s">
        <v>262</v>
      </c>
      <c r="G7" s="90" t="s">
        <v>263</v>
      </c>
      <c r="H7" s="14" t="str">
        <f>CONCATENATE("var. ",RIGHT(G7,2),"/",RIGHT(F7,2))</f>
        <v>var. 25/24</v>
      </c>
      <c r="I7" s="203" t="s">
        <v>223</v>
      </c>
      <c r="J7" s="204" t="s">
        <v>224</v>
      </c>
      <c r="K7" s="204" t="s">
        <v>225</v>
      </c>
      <c r="L7" s="13" t="s">
        <v>226</v>
      </c>
      <c r="M7" s="13" t="s">
        <v>227</v>
      </c>
      <c r="N7" s="14" t="str">
        <f>CONCATENATE("var. ",RIGHT(M7,2),"/",RIGHT(L7,2))</f>
        <v>var. 25/24</v>
      </c>
      <c r="P7" s="85"/>
      <c r="Q7" s="203" t="s">
        <v>259</v>
      </c>
      <c r="R7" s="204" t="s">
        <v>260</v>
      </c>
      <c r="S7" s="204" t="s">
        <v>261</v>
      </c>
      <c r="T7" s="90" t="s">
        <v>262</v>
      </c>
      <c r="U7" s="90" t="s">
        <v>263</v>
      </c>
      <c r="V7" s="14" t="str">
        <f>CONCATENATE("var. ",RIGHT(U7,2),"/",RIGHT(T7,2))</f>
        <v>var. 25/24</v>
      </c>
      <c r="W7" s="203" t="s">
        <v>223</v>
      </c>
      <c r="X7" s="203" t="s">
        <v>224</v>
      </c>
      <c r="Y7" s="203" t="s">
        <v>225</v>
      </c>
      <c r="Z7" s="13" t="s">
        <v>226</v>
      </c>
      <c r="AA7" s="13" t="s">
        <v>227</v>
      </c>
      <c r="AB7" s="14" t="str">
        <f>CONCATENATE("var. ",RIGHT(AA7,2),"/",RIGHT(Z7,2))</f>
        <v>var. 25/24</v>
      </c>
      <c r="AD7" s="85"/>
      <c r="AE7" s="203" t="s">
        <v>259</v>
      </c>
      <c r="AF7" s="204" t="s">
        <v>260</v>
      </c>
      <c r="AG7" s="204" t="s">
        <v>261</v>
      </c>
      <c r="AH7" s="90" t="s">
        <v>262</v>
      </c>
      <c r="AI7" s="90" t="s">
        <v>263</v>
      </c>
      <c r="AJ7" s="14" t="str">
        <f>CONCATENATE("var. ",RIGHT(AI7,2),"/",RIGHT(AH7,2))</f>
        <v>var. 25/24</v>
      </c>
      <c r="AK7" s="205" t="str">
        <f>CONCATENATE("dif. ",RIGHT(AI7,2),"/",RIGHT(AH7,2))</f>
        <v>dif. 25/24</v>
      </c>
      <c r="AL7" s="206" t="str">
        <f>CONCATENATE("cuota ",RIGHT(AI7,2))</f>
        <v>cuota 25</v>
      </c>
      <c r="AM7" s="203" t="s">
        <v>223</v>
      </c>
      <c r="AN7" s="204" t="s">
        <v>224</v>
      </c>
      <c r="AO7" s="204" t="s">
        <v>225</v>
      </c>
      <c r="AP7" s="13" t="s">
        <v>226</v>
      </c>
      <c r="AQ7" s="13" t="s">
        <v>227</v>
      </c>
      <c r="AR7" s="14" t="str">
        <f>CONCATENATE("var. ",RIGHT(AQ7,2),"/",RIGHT(AP7,2))</f>
        <v>var. 25/24</v>
      </c>
      <c r="AS7" s="205" t="str">
        <f>CONCATENATE("dif. ",RIGHT(AQ7,2),"/",RIGHT(AP7,2))</f>
        <v>dif. 25/24</v>
      </c>
      <c r="AT7" s="205" t="str">
        <f>CONCATENATE("var. ",RIGHT(AQ7,2),"/",RIGHT(AM7,2))</f>
        <v>var. 25/21</v>
      </c>
      <c r="AU7" s="205" t="str">
        <f>CONCATENATE("dif. ",RIGHT(AQ7,2),"/",RIGHT(AM7,2))</f>
        <v>dif. 25/21</v>
      </c>
      <c r="AV7" s="206" t="str">
        <f>CONCATENATE("cuota ",RIGHT(AQ7,2))</f>
        <v>cuota 25</v>
      </c>
    </row>
    <row r="8" spans="2:48" ht="15.75" x14ac:dyDescent="0.25">
      <c r="B8" s="207" t="s">
        <v>43</v>
      </c>
      <c r="C8" s="208">
        <v>86.092515369776081</v>
      </c>
      <c r="D8" s="209">
        <v>107.42662960551083</v>
      </c>
      <c r="E8" s="209">
        <v>115.97720294608973</v>
      </c>
      <c r="F8" s="210">
        <v>131.83160921610559</v>
      </c>
      <c r="G8" s="209">
        <v>140.24995067639651</v>
      </c>
      <c r="H8" s="133">
        <f>G8/F8-1</f>
        <v>6.385677539967749E-2</v>
      </c>
      <c r="I8" s="208">
        <v>84.28</v>
      </c>
      <c r="J8" s="211">
        <v>109.22</v>
      </c>
      <c r="K8" s="211">
        <v>2757.6700000000005</v>
      </c>
      <c r="L8" s="211">
        <v>3088.0800000000004</v>
      </c>
      <c r="M8" s="211">
        <v>3271.2199999999993</v>
      </c>
      <c r="N8" s="133">
        <f t="shared" ref="N8:N18" si="0">M8/L8-1</f>
        <v>5.9305458407812983E-2</v>
      </c>
      <c r="P8" s="207" t="s">
        <v>43</v>
      </c>
      <c r="Q8" s="208">
        <v>18.462340641567451</v>
      </c>
      <c r="R8" s="210">
        <v>73.087706577330749</v>
      </c>
      <c r="S8" s="210">
        <v>100.82416988105642</v>
      </c>
      <c r="T8" s="210">
        <v>116.06558507604032</v>
      </c>
      <c r="U8" s="210">
        <v>123.70608683020585</v>
      </c>
      <c r="V8" s="133">
        <f t="shared" ref="V8:V18" si="1">U8/T8-1</f>
        <v>6.5829175368046E-2</v>
      </c>
      <c r="W8" s="208">
        <v>21.69</v>
      </c>
      <c r="X8" s="211">
        <v>81.88</v>
      </c>
      <c r="Y8" s="211">
        <v>2415.9299999999998</v>
      </c>
      <c r="Z8" s="211">
        <v>2691.3199999999997</v>
      </c>
      <c r="AA8" s="211">
        <v>2913.87</v>
      </c>
      <c r="AB8" s="133">
        <f t="shared" ref="AB8:AB18" si="2">AA8/Z8-1</f>
        <v>8.2691764635940856E-2</v>
      </c>
      <c r="AD8" s="63" t="s">
        <v>43</v>
      </c>
      <c r="AE8" s="212">
        <v>22574297.390000001</v>
      </c>
      <c r="AF8" s="132">
        <v>217035028.01999998</v>
      </c>
      <c r="AG8" s="132">
        <v>317518559.50999999</v>
      </c>
      <c r="AH8" s="132">
        <v>371849567.08000004</v>
      </c>
      <c r="AI8" s="132">
        <v>391082419.55000001</v>
      </c>
      <c r="AJ8" s="133">
        <f t="shared" ref="AJ8:AJ18" si="3">AI8/AH8-1</f>
        <v>5.1722132208001703E-2</v>
      </c>
      <c r="AK8" s="132">
        <f t="shared" ref="AK8:AK18" si="4">AI8-AH8</f>
        <v>19232852.469999969</v>
      </c>
      <c r="AL8" s="134">
        <f t="shared" ref="AL8:AL18" si="5">AI8/AI$8</f>
        <v>1</v>
      </c>
      <c r="AM8" s="213">
        <v>11125107.67</v>
      </c>
      <c r="AN8" s="214">
        <v>115132359.81999999</v>
      </c>
      <c r="AO8" s="214">
        <v>464598106.24000001</v>
      </c>
      <c r="AP8" s="214">
        <v>546003004.75</v>
      </c>
      <c r="AQ8" s="214">
        <v>562975740.7299999</v>
      </c>
      <c r="AR8" s="133">
        <f t="shared" ref="AR8:AR18" si="6">AQ8/AP8-1</f>
        <v>3.1085425963491176E-2</v>
      </c>
      <c r="AS8" s="132">
        <f t="shared" ref="AS8:AS18" si="7">AQ8-AP8</f>
        <v>16972735.9799999</v>
      </c>
      <c r="AT8" s="133">
        <f t="shared" ref="AT8:AT18" si="8">AQ8/AM8-1</f>
        <v>49.604071208058691</v>
      </c>
      <c r="AU8" s="132">
        <f t="shared" ref="AU8:AU18" si="9">AQ8-AM8</f>
        <v>551850633.05999994</v>
      </c>
      <c r="AV8" s="134">
        <f t="shared" ref="AV8:AV18" si="10">AQ8/AQ$8</f>
        <v>1</v>
      </c>
    </row>
    <row r="9" spans="2:48" x14ac:dyDescent="0.25">
      <c r="B9" s="15" t="s">
        <v>44</v>
      </c>
      <c r="C9" s="215">
        <v>117.1382232549568</v>
      </c>
      <c r="D9" s="216">
        <v>136.87146565085982</v>
      </c>
      <c r="E9" s="216">
        <v>146.31592200561823</v>
      </c>
      <c r="F9" s="216">
        <v>162.70668308817508</v>
      </c>
      <c r="G9" s="216">
        <v>171.54227989407727</v>
      </c>
      <c r="H9" s="74">
        <f>G9/F9-1</f>
        <v>5.4303834594882305E-2</v>
      </c>
      <c r="I9" s="215">
        <v>118.15</v>
      </c>
      <c r="J9" s="216">
        <v>137.80000000000001</v>
      </c>
      <c r="K9" s="216">
        <v>149.51</v>
      </c>
      <c r="L9" s="216">
        <v>166.26</v>
      </c>
      <c r="M9" s="216">
        <v>175.82</v>
      </c>
      <c r="N9" s="74">
        <f t="shared" si="0"/>
        <v>5.7500300733790422E-2</v>
      </c>
      <c r="P9" s="15" t="s">
        <v>44</v>
      </c>
      <c r="Q9" s="215">
        <v>27.440638922364815</v>
      </c>
      <c r="R9" s="216">
        <v>98.586857706960444</v>
      </c>
      <c r="S9" s="216">
        <v>130.22835309565522</v>
      </c>
      <c r="T9" s="216">
        <v>143.11321512292295</v>
      </c>
      <c r="U9" s="216">
        <v>154.83658556020316</v>
      </c>
      <c r="V9" s="74">
        <f t="shared" si="1"/>
        <v>8.1916756794337742E-2</v>
      </c>
      <c r="W9" s="215">
        <v>34.17</v>
      </c>
      <c r="X9" s="216">
        <v>110.27</v>
      </c>
      <c r="Y9" s="216">
        <v>135.19999999999999</v>
      </c>
      <c r="Z9" s="216">
        <v>145.38999999999999</v>
      </c>
      <c r="AA9" s="216">
        <v>161.09</v>
      </c>
      <c r="AB9" s="74">
        <f t="shared" si="2"/>
        <v>0.10798541852947263</v>
      </c>
      <c r="AD9" s="15" t="s">
        <v>44</v>
      </c>
      <c r="AE9" s="217">
        <v>11276517.379999999</v>
      </c>
      <c r="AF9" s="52">
        <v>106455964.21000001</v>
      </c>
      <c r="AG9" s="52">
        <v>151198533.88</v>
      </c>
      <c r="AH9" s="52">
        <v>171581394.75</v>
      </c>
      <c r="AI9" s="52">
        <v>175665654.5</v>
      </c>
      <c r="AJ9" s="74">
        <f t="shared" si="3"/>
        <v>2.3803628335991256E-2</v>
      </c>
      <c r="AK9" s="52">
        <f t="shared" si="4"/>
        <v>4084259.75</v>
      </c>
      <c r="AL9" s="98">
        <f t="shared" si="5"/>
        <v>0.4491780906493576</v>
      </c>
      <c r="AM9" s="218">
        <v>5867762.0700000003</v>
      </c>
      <c r="AN9" s="219">
        <v>56661102.710000001</v>
      </c>
      <c r="AO9" s="219">
        <v>74388405.060000002</v>
      </c>
      <c r="AP9" s="219">
        <v>84113618.079999998</v>
      </c>
      <c r="AQ9" s="219">
        <v>85078597.590000004</v>
      </c>
      <c r="AR9" s="74">
        <f t="shared" si="6"/>
        <v>1.1472333874429363E-2</v>
      </c>
      <c r="AS9" s="52">
        <f t="shared" si="7"/>
        <v>964979.51000000536</v>
      </c>
      <c r="AT9" s="74">
        <f t="shared" si="8"/>
        <v>13.499326416962234</v>
      </c>
      <c r="AU9" s="52">
        <f t="shared" si="9"/>
        <v>79210835.520000011</v>
      </c>
      <c r="AV9" s="98">
        <f t="shared" si="10"/>
        <v>0.15112302615327652</v>
      </c>
    </row>
    <row r="10" spans="2:48" x14ac:dyDescent="0.25">
      <c r="B10" s="19" t="s">
        <v>45</v>
      </c>
      <c r="C10" s="215">
        <v>67.873711911668366</v>
      </c>
      <c r="D10" s="216">
        <v>95.802470136595772</v>
      </c>
      <c r="E10" s="216">
        <v>104.80183527069782</v>
      </c>
      <c r="F10" s="216">
        <v>119.80364545051206</v>
      </c>
      <c r="G10" s="216">
        <v>128.90218915036343</v>
      </c>
      <c r="H10" s="74">
        <f>G10/F10-1</f>
        <v>7.5945466147019358E-2</v>
      </c>
      <c r="I10" s="215">
        <v>68.47</v>
      </c>
      <c r="J10" s="216">
        <v>96.08</v>
      </c>
      <c r="K10" s="216">
        <v>106.63</v>
      </c>
      <c r="L10" s="216">
        <v>120.73</v>
      </c>
      <c r="M10" s="216">
        <v>128.07</v>
      </c>
      <c r="N10" s="74">
        <f t="shared" si="0"/>
        <v>6.0796819348960307E-2</v>
      </c>
      <c r="P10" s="19" t="s">
        <v>45</v>
      </c>
      <c r="Q10" s="215">
        <v>10.830962079351238</v>
      </c>
      <c r="R10" s="216">
        <v>65.841190792023127</v>
      </c>
      <c r="S10" s="216">
        <v>91.417039203133882</v>
      </c>
      <c r="T10" s="216">
        <v>106.20388479695613</v>
      </c>
      <c r="U10" s="216">
        <v>112.420524559057</v>
      </c>
      <c r="V10" s="74">
        <f t="shared" si="1"/>
        <v>5.8534956362340518E-2</v>
      </c>
      <c r="W10" s="215">
        <v>14.03</v>
      </c>
      <c r="X10" s="216">
        <v>71.63</v>
      </c>
      <c r="Y10" s="216">
        <v>95.9</v>
      </c>
      <c r="Z10" s="216">
        <v>108.1</v>
      </c>
      <c r="AA10" s="216">
        <v>112.67</v>
      </c>
      <c r="AB10" s="74">
        <f t="shared" si="2"/>
        <v>4.2275670675300692E-2</v>
      </c>
      <c r="AD10" s="19" t="s">
        <v>45</v>
      </c>
      <c r="AE10" s="217">
        <v>3474618.16</v>
      </c>
      <c r="AF10" s="52">
        <v>53875636.230000004</v>
      </c>
      <c r="AG10" s="52">
        <v>79034503.379999995</v>
      </c>
      <c r="AH10" s="52">
        <v>92244111.329999998</v>
      </c>
      <c r="AI10" s="52">
        <v>98683177.930000007</v>
      </c>
      <c r="AJ10" s="74">
        <f t="shared" si="3"/>
        <v>6.9804635842438456E-2</v>
      </c>
      <c r="AK10" s="52">
        <f t="shared" si="4"/>
        <v>6439066.6000000089</v>
      </c>
      <c r="AL10" s="98">
        <f t="shared" si="5"/>
        <v>0.25233345452743711</v>
      </c>
      <c r="AM10" s="218">
        <v>1819598.93</v>
      </c>
      <c r="AN10" s="219">
        <v>27254185.800000001</v>
      </c>
      <c r="AO10" s="219">
        <v>38290390.469999999</v>
      </c>
      <c r="AP10" s="219">
        <v>45381964.280000001</v>
      </c>
      <c r="AQ10" s="219">
        <v>46405015.079999998</v>
      </c>
      <c r="AR10" s="74">
        <f t="shared" si="6"/>
        <v>2.2543114125424868E-2</v>
      </c>
      <c r="AS10" s="52">
        <f t="shared" si="7"/>
        <v>1023050.799999997</v>
      </c>
      <c r="AT10" s="74">
        <f t="shared" si="8"/>
        <v>24.502881055222428</v>
      </c>
      <c r="AU10" s="52">
        <f t="shared" si="9"/>
        <v>44585416.149999999</v>
      </c>
      <c r="AV10" s="98">
        <f t="shared" si="10"/>
        <v>8.2428090098211865E-2</v>
      </c>
    </row>
    <row r="11" spans="2:48" x14ac:dyDescent="0.25">
      <c r="B11" s="19" t="s">
        <v>46</v>
      </c>
      <c r="C11" s="215">
        <v>54.587324200520982</v>
      </c>
      <c r="D11" s="216">
        <v>69.78140055723847</v>
      </c>
      <c r="E11" s="216">
        <v>83.372344282581096</v>
      </c>
      <c r="F11" s="216">
        <v>95.90016603236603</v>
      </c>
      <c r="G11" s="216">
        <v>112.06444531766402</v>
      </c>
      <c r="H11" s="74">
        <f>G11/F11-1</f>
        <v>0.16855319395216273</v>
      </c>
      <c r="I11" s="215">
        <v>54.69</v>
      </c>
      <c r="J11" s="216">
        <v>63.06</v>
      </c>
      <c r="K11" s="216">
        <v>88.36</v>
      </c>
      <c r="L11" s="216">
        <v>88.62</v>
      </c>
      <c r="M11" s="216">
        <v>105.44</v>
      </c>
      <c r="N11" s="74">
        <f t="shared" si="0"/>
        <v>0.18979914240577744</v>
      </c>
      <c r="P11" s="19" t="s">
        <v>46</v>
      </c>
      <c r="Q11" s="215">
        <v>15.278985343804386</v>
      </c>
      <c r="R11" s="216">
        <v>55.992255037951011</v>
      </c>
      <c r="S11" s="216">
        <v>68.629433075493111</v>
      </c>
      <c r="T11" s="216">
        <v>87.054306000784564</v>
      </c>
      <c r="U11" s="216">
        <v>89.219955641196947</v>
      </c>
      <c r="V11" s="74">
        <f t="shared" si="1"/>
        <v>2.4876996209617364E-2</v>
      </c>
      <c r="W11" s="215">
        <v>13.86</v>
      </c>
      <c r="X11" s="216">
        <v>53.26</v>
      </c>
      <c r="Y11" s="216">
        <v>73.39</v>
      </c>
      <c r="Z11" s="216">
        <v>80.260000000000005</v>
      </c>
      <c r="AA11" s="216">
        <v>86.12</v>
      </c>
      <c r="AB11" s="74">
        <f t="shared" si="2"/>
        <v>7.3012708696735595E-2</v>
      </c>
      <c r="AD11" s="19" t="s">
        <v>46</v>
      </c>
      <c r="AE11" s="217">
        <v>212745.25</v>
      </c>
      <c r="AF11" s="52">
        <v>1281840.23</v>
      </c>
      <c r="AG11" s="52">
        <v>1822118.37</v>
      </c>
      <c r="AH11" s="52">
        <v>2350482.4900000002</v>
      </c>
      <c r="AI11" s="52">
        <v>2379411.17</v>
      </c>
      <c r="AJ11" s="74">
        <f t="shared" si="3"/>
        <v>1.2307549672492923E-2</v>
      </c>
      <c r="AK11" s="52">
        <f t="shared" si="4"/>
        <v>28928.679999999702</v>
      </c>
      <c r="AL11" s="98">
        <f t="shared" si="5"/>
        <v>6.0841680706022923E-3</v>
      </c>
      <c r="AM11" s="218">
        <v>91562.77</v>
      </c>
      <c r="AN11" s="219">
        <v>578634.11</v>
      </c>
      <c r="AO11" s="219">
        <v>924668.49</v>
      </c>
      <c r="AP11" s="219">
        <v>1047377.27</v>
      </c>
      <c r="AQ11" s="219">
        <v>1089994.77</v>
      </c>
      <c r="AR11" s="74">
        <f t="shared" si="6"/>
        <v>4.0689731599770074E-2</v>
      </c>
      <c r="AS11" s="52">
        <f t="shared" si="7"/>
        <v>42617.5</v>
      </c>
      <c r="AT11" s="74">
        <f t="shared" si="8"/>
        <v>10.904344637017862</v>
      </c>
      <c r="AU11" s="52">
        <f t="shared" si="9"/>
        <v>998432</v>
      </c>
      <c r="AV11" s="98">
        <f t="shared" si="10"/>
        <v>1.9361309753536176E-3</v>
      </c>
    </row>
    <row r="12" spans="2:48" x14ac:dyDescent="0.25">
      <c r="B12" s="19" t="s">
        <v>47</v>
      </c>
      <c r="C12" s="215">
        <v>157.2614275062293</v>
      </c>
      <c r="D12" s="216">
        <v>167.63678421516943</v>
      </c>
      <c r="E12" s="216">
        <v>149.52445538577581</v>
      </c>
      <c r="F12" s="216">
        <v>230.14657399325958</v>
      </c>
      <c r="G12" s="216">
        <v>231.29722419533266</v>
      </c>
      <c r="H12" s="74">
        <f t="shared" ref="H12:H18" si="11">G12/F12-1</f>
        <v>4.9996408032855211E-3</v>
      </c>
      <c r="I12" s="215">
        <v>152.04</v>
      </c>
      <c r="J12" s="216">
        <v>193.53</v>
      </c>
      <c r="K12" s="216">
        <v>149.53</v>
      </c>
      <c r="L12" s="216">
        <v>208.35</v>
      </c>
      <c r="M12" s="216">
        <v>233.96</v>
      </c>
      <c r="N12" s="74">
        <f t="shared" si="0"/>
        <v>0.12291816654667631</v>
      </c>
      <c r="P12" s="19" t="s">
        <v>47</v>
      </c>
      <c r="Q12" s="215">
        <v>26.396172079124494</v>
      </c>
      <c r="R12" s="216">
        <v>78.094776988409933</v>
      </c>
      <c r="S12" s="216">
        <v>95.437385718013189</v>
      </c>
      <c r="T12" s="216">
        <v>156.82995377802305</v>
      </c>
      <c r="U12" s="216">
        <v>184.26105015376331</v>
      </c>
      <c r="V12" s="74">
        <f t="shared" si="1"/>
        <v>0.17490980335661011</v>
      </c>
      <c r="W12" s="215">
        <v>20.39</v>
      </c>
      <c r="X12" s="216">
        <v>110.2</v>
      </c>
      <c r="Y12" s="216">
        <v>89.6</v>
      </c>
      <c r="Z12" s="216">
        <v>145.49</v>
      </c>
      <c r="AA12" s="216">
        <v>192.4</v>
      </c>
      <c r="AB12" s="74">
        <f t="shared" si="2"/>
        <v>0.32242765825829944</v>
      </c>
      <c r="AD12" s="19" t="s">
        <v>47</v>
      </c>
      <c r="AE12" s="217">
        <v>1901574.9</v>
      </c>
      <c r="AF12" s="52">
        <v>7250696.9000000004</v>
      </c>
      <c r="AG12" s="52">
        <v>9296528.870000001</v>
      </c>
      <c r="AH12" s="52">
        <v>12017713.08</v>
      </c>
      <c r="AI12" s="52">
        <v>18372750.880000003</v>
      </c>
      <c r="AJ12" s="74">
        <f t="shared" si="3"/>
        <v>0.52880591820552958</v>
      </c>
      <c r="AK12" s="52">
        <f t="shared" si="4"/>
        <v>6355037.8000000026</v>
      </c>
      <c r="AL12" s="98">
        <f t="shared" si="5"/>
        <v>4.6979229854261041E-2</v>
      </c>
      <c r="AM12" s="218">
        <v>697026.65</v>
      </c>
      <c r="AN12" s="219">
        <v>5100532.28</v>
      </c>
      <c r="AO12" s="219">
        <v>4142115.84</v>
      </c>
      <c r="AP12" s="219">
        <v>4387982.59</v>
      </c>
      <c r="AQ12" s="219">
        <v>9104239.6300000008</v>
      </c>
      <c r="AR12" s="74">
        <f t="shared" si="6"/>
        <v>1.07481215872372</v>
      </c>
      <c r="AS12" s="52">
        <f t="shared" si="7"/>
        <v>4716257.040000001</v>
      </c>
      <c r="AT12" s="74">
        <f t="shared" si="8"/>
        <v>12.06153736015689</v>
      </c>
      <c r="AU12" s="52">
        <f t="shared" si="9"/>
        <v>8407212.9800000004</v>
      </c>
      <c r="AV12" s="98">
        <f t="shared" si="10"/>
        <v>1.6171637552614092E-2</v>
      </c>
    </row>
    <row r="13" spans="2:48" x14ac:dyDescent="0.25">
      <c r="B13" s="19" t="s">
        <v>48</v>
      </c>
      <c r="C13" s="215">
        <v>35.762478807146508</v>
      </c>
      <c r="D13" s="216">
        <v>58.25432326977181</v>
      </c>
      <c r="E13" s="216">
        <v>66.56507773904157</v>
      </c>
      <c r="F13" s="216">
        <v>78.188695246355707</v>
      </c>
      <c r="G13" s="216">
        <v>84.908828652714405</v>
      </c>
      <c r="H13" s="74">
        <f t="shared" si="11"/>
        <v>8.5947634567695497E-2</v>
      </c>
      <c r="I13" s="215">
        <v>33.74</v>
      </c>
      <c r="J13" s="216">
        <v>60.31</v>
      </c>
      <c r="K13" s="216">
        <v>66.91</v>
      </c>
      <c r="L13" s="216">
        <v>79.790000000000006</v>
      </c>
      <c r="M13" s="216">
        <v>83.79</v>
      </c>
      <c r="N13" s="74">
        <f t="shared" si="0"/>
        <v>5.0131595438024812E-2</v>
      </c>
      <c r="P13" s="19" t="s">
        <v>48</v>
      </c>
      <c r="Q13" s="215">
        <v>8.129008659713385</v>
      </c>
      <c r="R13" s="216">
        <v>34.708747045986314</v>
      </c>
      <c r="S13" s="216">
        <v>58.15162644809719</v>
      </c>
      <c r="T13" s="216">
        <v>69.272694510035379</v>
      </c>
      <c r="U13" s="216">
        <v>74.918979873060664</v>
      </c>
      <c r="V13" s="74">
        <f t="shared" si="1"/>
        <v>8.1508094971061373E-2</v>
      </c>
      <c r="W13" s="215">
        <v>8.58</v>
      </c>
      <c r="X13" s="216">
        <v>39.25</v>
      </c>
      <c r="Y13" s="216">
        <v>58.46</v>
      </c>
      <c r="Z13" s="216">
        <v>71.67</v>
      </c>
      <c r="AA13" s="216">
        <v>75.38</v>
      </c>
      <c r="AB13" s="74">
        <f t="shared" si="2"/>
        <v>5.1765034184456438E-2</v>
      </c>
      <c r="AD13" s="19" t="s">
        <v>48</v>
      </c>
      <c r="AE13" s="217">
        <v>1366030.98</v>
      </c>
      <c r="AF13" s="52">
        <v>18148115.27</v>
      </c>
      <c r="AG13" s="52">
        <v>32073511.609999999</v>
      </c>
      <c r="AH13" s="52">
        <v>40013796.18</v>
      </c>
      <c r="AI13" s="52">
        <v>43111140.289999999</v>
      </c>
      <c r="AJ13" s="74">
        <f t="shared" si="3"/>
        <v>7.7406904760217055E-2</v>
      </c>
      <c r="AK13" s="52">
        <f t="shared" si="4"/>
        <v>3097344.1099999994</v>
      </c>
      <c r="AL13" s="98">
        <f t="shared" si="5"/>
        <v>0.11023543410518413</v>
      </c>
      <c r="AM13" s="218">
        <v>618719.71</v>
      </c>
      <c r="AN13" s="219">
        <v>9785463.75</v>
      </c>
      <c r="AO13" s="219">
        <v>15390930.710000001</v>
      </c>
      <c r="AP13" s="219">
        <v>20009545.25</v>
      </c>
      <c r="AQ13" s="219">
        <v>20907432.23</v>
      </c>
      <c r="AR13" s="74">
        <f t="shared" si="6"/>
        <v>4.4872932831894419E-2</v>
      </c>
      <c r="AS13" s="52">
        <f t="shared" si="7"/>
        <v>897886.98000000045</v>
      </c>
      <c r="AT13" s="74">
        <f t="shared" si="8"/>
        <v>32.791443673258769</v>
      </c>
      <c r="AU13" s="52">
        <f t="shared" si="9"/>
        <v>20288712.52</v>
      </c>
      <c r="AV13" s="98">
        <f t="shared" si="10"/>
        <v>3.71373590678876E-2</v>
      </c>
    </row>
    <row r="14" spans="2:48" x14ac:dyDescent="0.25">
      <c r="B14" s="19" t="s">
        <v>49</v>
      </c>
      <c r="C14" s="215">
        <v>79.674837064959704</v>
      </c>
      <c r="D14" s="216">
        <v>92.388557572071193</v>
      </c>
      <c r="E14" s="216">
        <v>104.4906656836398</v>
      </c>
      <c r="F14" s="216">
        <v>120.77090852800318</v>
      </c>
      <c r="G14" s="216">
        <v>122.70263355211419</v>
      </c>
      <c r="H14" s="74">
        <f t="shared" si="11"/>
        <v>1.5994953152671743E-2</v>
      </c>
      <c r="I14" s="215">
        <v>77.47</v>
      </c>
      <c r="J14" s="216">
        <v>93.97</v>
      </c>
      <c r="K14" s="216">
        <v>104.31</v>
      </c>
      <c r="L14" s="216">
        <v>119.12</v>
      </c>
      <c r="M14" s="216">
        <v>122.29</v>
      </c>
      <c r="N14" s="74">
        <f t="shared" si="0"/>
        <v>2.6611820013431764E-2</v>
      </c>
      <c r="P14" s="19" t="s">
        <v>49</v>
      </c>
      <c r="Q14" s="215">
        <v>27.020157101702143</v>
      </c>
      <c r="R14" s="216">
        <v>73.154152809057592</v>
      </c>
      <c r="S14" s="216">
        <v>91.251643124888915</v>
      </c>
      <c r="T14" s="216">
        <v>109.67482083851289</v>
      </c>
      <c r="U14" s="216">
        <v>109.25321377647434</v>
      </c>
      <c r="V14" s="74">
        <f t="shared" si="1"/>
        <v>-3.8441554662699273E-3</v>
      </c>
      <c r="W14" s="215">
        <v>28.88</v>
      </c>
      <c r="X14" s="216">
        <v>79.06</v>
      </c>
      <c r="Y14" s="216">
        <v>92.87</v>
      </c>
      <c r="Z14" s="216">
        <v>109.06</v>
      </c>
      <c r="AA14" s="216">
        <v>109.6</v>
      </c>
      <c r="AB14" s="74">
        <f t="shared" si="2"/>
        <v>4.9514028974875224E-3</v>
      </c>
      <c r="AD14" s="19" t="s">
        <v>49</v>
      </c>
      <c r="AE14" s="217">
        <v>377819.68</v>
      </c>
      <c r="AF14" s="52">
        <v>1363843.4</v>
      </c>
      <c r="AG14" s="52">
        <v>1825163.71</v>
      </c>
      <c r="AH14" s="52">
        <v>2263664.7599999998</v>
      </c>
      <c r="AI14" s="52">
        <v>2217432.63</v>
      </c>
      <c r="AJ14" s="74">
        <f t="shared" si="3"/>
        <v>-2.0423576324967829E-2</v>
      </c>
      <c r="AK14" s="52">
        <f t="shared" si="4"/>
        <v>-46232.129999999888</v>
      </c>
      <c r="AL14" s="98">
        <f t="shared" si="5"/>
        <v>5.6699880105873703E-3</v>
      </c>
      <c r="AM14" s="218">
        <v>191663.99</v>
      </c>
      <c r="AN14" s="219">
        <v>699489.94</v>
      </c>
      <c r="AO14" s="219">
        <v>881509.93</v>
      </c>
      <c r="AP14" s="219">
        <v>1087994.8799999999</v>
      </c>
      <c r="AQ14" s="219">
        <v>1055659.08</v>
      </c>
      <c r="AR14" s="74">
        <f t="shared" si="6"/>
        <v>-2.9720544273149407E-2</v>
      </c>
      <c r="AS14" s="52">
        <f t="shared" si="7"/>
        <v>-32335.799999999814</v>
      </c>
      <c r="AT14" s="74">
        <f t="shared" si="8"/>
        <v>4.5078634228578887</v>
      </c>
      <c r="AU14" s="52">
        <f t="shared" si="9"/>
        <v>863995.09000000008</v>
      </c>
      <c r="AV14" s="98">
        <f t="shared" si="10"/>
        <v>1.8751413313673998E-3</v>
      </c>
    </row>
    <row r="15" spans="2:48" x14ac:dyDescent="0.25">
      <c r="B15" s="19" t="s">
        <v>50</v>
      </c>
      <c r="C15" s="215">
        <v>53.835516295579104</v>
      </c>
      <c r="D15" s="216">
        <v>119.93955630267902</v>
      </c>
      <c r="E15" s="216">
        <v>138.43574065188142</v>
      </c>
      <c r="F15" s="216">
        <v>165.91066487128586</v>
      </c>
      <c r="G15" s="216">
        <v>210.72256792565835</v>
      </c>
      <c r="H15" s="74">
        <f t="shared" si="11"/>
        <v>0.27009657931958597</v>
      </c>
      <c r="I15" s="215">
        <v>40.299999999999997</v>
      </c>
      <c r="J15" s="216">
        <v>119.87</v>
      </c>
      <c r="K15" s="216">
        <v>139.19999999999999</v>
      </c>
      <c r="L15" s="216">
        <v>175.68</v>
      </c>
      <c r="M15" s="216">
        <v>199.71</v>
      </c>
      <c r="N15" s="74">
        <f t="shared" si="0"/>
        <v>0.13678278688524581</v>
      </c>
      <c r="P15" s="19" t="s">
        <v>50</v>
      </c>
      <c r="Q15" s="215">
        <v>15.271490041236387</v>
      </c>
      <c r="R15" s="216">
        <v>91.141707350527511</v>
      </c>
      <c r="S15" s="216">
        <v>111.57289709304678</v>
      </c>
      <c r="T15" s="216">
        <v>148.50237753800619</v>
      </c>
      <c r="U15" s="216">
        <v>184.85581894920168</v>
      </c>
      <c r="V15" s="74">
        <f t="shared" si="1"/>
        <v>0.24480039992552682</v>
      </c>
      <c r="W15" s="215">
        <v>19.100000000000001</v>
      </c>
      <c r="X15" s="216">
        <v>96.58</v>
      </c>
      <c r="Y15" s="216">
        <v>112.65</v>
      </c>
      <c r="Z15" s="216">
        <v>159.28</v>
      </c>
      <c r="AA15" s="216">
        <v>178.74</v>
      </c>
      <c r="AB15" s="74">
        <f t="shared" si="2"/>
        <v>0.12217478653942737</v>
      </c>
      <c r="AD15" s="19" t="s">
        <v>50</v>
      </c>
      <c r="AE15" s="217">
        <v>445446.5</v>
      </c>
      <c r="AF15" s="52">
        <v>8281147.7800000003</v>
      </c>
      <c r="AG15" s="52">
        <v>11750040.949999999</v>
      </c>
      <c r="AH15" s="52">
        <v>15931310.390000001</v>
      </c>
      <c r="AI15" s="52">
        <v>19751553.379999999</v>
      </c>
      <c r="AJ15" s="74">
        <f t="shared" si="3"/>
        <v>0.23979464943435813</v>
      </c>
      <c r="AK15" s="52">
        <f t="shared" si="4"/>
        <v>3820242.9899999984</v>
      </c>
      <c r="AL15" s="98">
        <f t="shared" si="5"/>
        <v>5.0504835790693876E-2</v>
      </c>
      <c r="AM15" s="218">
        <v>159924.10999999999</v>
      </c>
      <c r="AN15" s="219">
        <v>4164402.6</v>
      </c>
      <c r="AO15" s="219">
        <v>5630214.1100000003</v>
      </c>
      <c r="AP15" s="219">
        <v>8259009.9800000004</v>
      </c>
      <c r="AQ15" s="219">
        <v>9063685.0899999999</v>
      </c>
      <c r="AR15" s="74">
        <f t="shared" si="6"/>
        <v>9.7429971866918486E-2</v>
      </c>
      <c r="AS15" s="52">
        <f t="shared" si="7"/>
        <v>804675.1099999994</v>
      </c>
      <c r="AT15" s="74">
        <f t="shared" si="8"/>
        <v>55.674913432377402</v>
      </c>
      <c r="AU15" s="52">
        <f t="shared" si="9"/>
        <v>8903760.9800000004</v>
      </c>
      <c r="AV15" s="98">
        <f t="shared" si="10"/>
        <v>1.6099601517904294E-2</v>
      </c>
    </row>
    <row r="16" spans="2:48" x14ac:dyDescent="0.25">
      <c r="B16" s="19" t="s">
        <v>51</v>
      </c>
      <c r="C16" s="215">
        <v>58.994359969542423</v>
      </c>
      <c r="D16" s="216">
        <v>77.651477594610085</v>
      </c>
      <c r="E16" s="216">
        <v>93.294652633269465</v>
      </c>
      <c r="F16" s="216">
        <v>105.50522080219248</v>
      </c>
      <c r="G16" s="216">
        <v>111.63449935485727</v>
      </c>
      <c r="H16" s="74">
        <f t="shared" si="11"/>
        <v>5.8094552156393586E-2</v>
      </c>
      <c r="I16" s="215">
        <v>58.87</v>
      </c>
      <c r="J16" s="216">
        <v>78</v>
      </c>
      <c r="K16" s="216">
        <v>100.67</v>
      </c>
      <c r="L16" s="216">
        <v>115.98</v>
      </c>
      <c r="M16" s="216">
        <v>111.65</v>
      </c>
      <c r="N16" s="74">
        <f t="shared" si="0"/>
        <v>-3.7334023107432279E-2</v>
      </c>
      <c r="P16" s="19" t="s">
        <v>51</v>
      </c>
      <c r="Q16" s="215">
        <v>21.211507343856809</v>
      </c>
      <c r="R16" s="216">
        <v>58.696839499282781</v>
      </c>
      <c r="S16" s="216">
        <v>75.486412476286418</v>
      </c>
      <c r="T16" s="216">
        <v>91.11646188212616</v>
      </c>
      <c r="U16" s="216">
        <v>90.943394029091721</v>
      </c>
      <c r="V16" s="74">
        <f t="shared" si="1"/>
        <v>-1.899413667514116E-3</v>
      </c>
      <c r="W16" s="215">
        <v>27.27</v>
      </c>
      <c r="X16" s="216">
        <v>62.38</v>
      </c>
      <c r="Y16" s="216">
        <v>81.86</v>
      </c>
      <c r="Z16" s="216">
        <v>99.13</v>
      </c>
      <c r="AA16" s="216">
        <v>92.63</v>
      </c>
      <c r="AB16" s="74">
        <f t="shared" si="2"/>
        <v>-6.5570463028346571E-2</v>
      </c>
      <c r="AD16" s="19" t="s">
        <v>51</v>
      </c>
      <c r="AE16" s="217">
        <v>1135091.92</v>
      </c>
      <c r="AF16" s="52">
        <v>4543456.59</v>
      </c>
      <c r="AG16" s="52">
        <v>6782968.5600000005</v>
      </c>
      <c r="AH16" s="52">
        <v>8036896.1699999999</v>
      </c>
      <c r="AI16" s="52">
        <v>7555050</v>
      </c>
      <c r="AJ16" s="74">
        <f t="shared" si="3"/>
        <v>-5.9954260924587777E-2</v>
      </c>
      <c r="AK16" s="52">
        <f t="shared" si="4"/>
        <v>-481846.16999999993</v>
      </c>
      <c r="AL16" s="98">
        <f t="shared" si="5"/>
        <v>1.9318306378213669E-2</v>
      </c>
      <c r="AM16" s="218">
        <v>692504.05</v>
      </c>
      <c r="AN16" s="219">
        <v>2291558.0699999998</v>
      </c>
      <c r="AO16" s="219">
        <v>3490710.75</v>
      </c>
      <c r="AP16" s="219">
        <v>4226113.49</v>
      </c>
      <c r="AQ16" s="219">
        <v>3651952.04</v>
      </c>
      <c r="AR16" s="74">
        <f t="shared" si="6"/>
        <v>-0.13586039545757678</v>
      </c>
      <c r="AS16" s="52">
        <f t="shared" si="7"/>
        <v>-574161.45000000019</v>
      </c>
      <c r="AT16" s="74">
        <f t="shared" si="8"/>
        <v>4.2735461113909725</v>
      </c>
      <c r="AU16" s="52">
        <f t="shared" si="9"/>
        <v>2959447.99</v>
      </c>
      <c r="AV16" s="98">
        <f t="shared" si="10"/>
        <v>6.486872836233731E-3</v>
      </c>
    </row>
    <row r="17" spans="2:48" x14ac:dyDescent="0.25">
      <c r="B17" s="19" t="s">
        <v>52</v>
      </c>
      <c r="C17" s="215">
        <v>84.594845157910441</v>
      </c>
      <c r="D17" s="216">
        <v>109.50289224983422</v>
      </c>
      <c r="E17" s="216">
        <v>126.62676373998313</v>
      </c>
      <c r="F17" s="216">
        <v>143.4337387961688</v>
      </c>
      <c r="G17" s="216">
        <v>122.38976891181632</v>
      </c>
      <c r="H17" s="74">
        <f t="shared" si="11"/>
        <v>-0.14671561977658343</v>
      </c>
      <c r="I17" s="215">
        <v>73.34</v>
      </c>
      <c r="J17" s="216">
        <v>109.54</v>
      </c>
      <c r="K17" s="216">
        <v>131.43</v>
      </c>
      <c r="L17" s="216">
        <v>146.72</v>
      </c>
      <c r="M17" s="216">
        <v>122.24</v>
      </c>
      <c r="N17" s="74">
        <f t="shared" si="0"/>
        <v>-0.16684841875681578</v>
      </c>
      <c r="P17" s="19" t="s">
        <v>52</v>
      </c>
      <c r="Q17" s="215">
        <v>21.77660577681884</v>
      </c>
      <c r="R17" s="216">
        <v>75.097096502328881</v>
      </c>
      <c r="S17" s="216">
        <v>114.94070238862606</v>
      </c>
      <c r="T17" s="216">
        <v>131.19328524099379</v>
      </c>
      <c r="U17" s="216">
        <v>111.15490606919488</v>
      </c>
      <c r="V17" s="74">
        <f t="shared" si="1"/>
        <v>-0.15273936569992641</v>
      </c>
      <c r="W17" s="215">
        <v>20.79</v>
      </c>
      <c r="X17" s="216">
        <v>84.87</v>
      </c>
      <c r="Y17" s="216">
        <v>120.71</v>
      </c>
      <c r="Z17" s="216">
        <v>134.19</v>
      </c>
      <c r="AA17" s="216">
        <v>113.12</v>
      </c>
      <c r="AB17" s="74">
        <f t="shared" si="2"/>
        <v>-0.15701617110067811</v>
      </c>
      <c r="AD17" s="19" t="s">
        <v>52</v>
      </c>
      <c r="AE17" s="217">
        <v>1610087.0899999999</v>
      </c>
      <c r="AF17" s="52">
        <v>12055550.190000001</v>
      </c>
      <c r="AG17" s="52">
        <v>18459396.420000002</v>
      </c>
      <c r="AH17" s="52">
        <v>21426380.91</v>
      </c>
      <c r="AI17" s="52">
        <v>17975230.740000002</v>
      </c>
      <c r="AJ17" s="74">
        <f t="shared" si="3"/>
        <v>-0.16107013986619156</v>
      </c>
      <c r="AK17" s="52">
        <f t="shared" si="4"/>
        <v>-3451150.1699999981</v>
      </c>
      <c r="AL17" s="98">
        <f t="shared" si="5"/>
        <v>4.5962768565979639E-2</v>
      </c>
      <c r="AM17" s="218">
        <v>571184.14</v>
      </c>
      <c r="AN17" s="219">
        <v>6465811.2400000002</v>
      </c>
      <c r="AO17" s="219">
        <v>9199851.7400000002</v>
      </c>
      <c r="AP17" s="219">
        <v>10592455.880000001</v>
      </c>
      <c r="AQ17" s="219">
        <v>8681384.8000000007</v>
      </c>
      <c r="AR17" s="74">
        <f t="shared" si="6"/>
        <v>-0.18041812981334782</v>
      </c>
      <c r="AS17" s="52">
        <f t="shared" si="7"/>
        <v>-1911071.08</v>
      </c>
      <c r="AT17" s="74">
        <f t="shared" si="8"/>
        <v>14.198924816084705</v>
      </c>
      <c r="AU17" s="52">
        <f t="shared" si="9"/>
        <v>8110200.6600000011</v>
      </c>
      <c r="AV17" s="98">
        <f t="shared" si="10"/>
        <v>1.5420530889560205E-2</v>
      </c>
    </row>
    <row r="18" spans="2:48" x14ac:dyDescent="0.25">
      <c r="B18" s="23" t="s">
        <v>53</v>
      </c>
      <c r="C18" s="215">
        <v>83.377005194947884</v>
      </c>
      <c r="D18" s="216">
        <v>69.276224605892551</v>
      </c>
      <c r="E18" s="216">
        <v>82.895625194551073</v>
      </c>
      <c r="F18" s="216">
        <v>88.958102397746657</v>
      </c>
      <c r="G18" s="216">
        <v>83.692218603661388</v>
      </c>
      <c r="H18" s="74">
        <f t="shared" si="11"/>
        <v>-5.9195100301719705E-2</v>
      </c>
      <c r="I18" s="215">
        <v>80.14</v>
      </c>
      <c r="J18" s="216">
        <v>68.989999999999995</v>
      </c>
      <c r="K18" s="216">
        <v>82.61</v>
      </c>
      <c r="L18" s="216">
        <v>87.34</v>
      </c>
      <c r="M18" s="216">
        <v>85.25</v>
      </c>
      <c r="N18" s="74">
        <f t="shared" si="0"/>
        <v>-2.3929471032745675E-2</v>
      </c>
      <c r="P18" s="23" t="s">
        <v>53</v>
      </c>
      <c r="Q18" s="215">
        <v>11.711288813482998</v>
      </c>
      <c r="R18" s="216">
        <v>44.261594791575249</v>
      </c>
      <c r="S18" s="216">
        <v>72.936955094116485</v>
      </c>
      <c r="T18" s="216">
        <v>79.083250461088042</v>
      </c>
      <c r="U18" s="216">
        <v>71.288195161621573</v>
      </c>
      <c r="V18" s="74">
        <f t="shared" si="1"/>
        <v>-9.8567715085281282E-2</v>
      </c>
      <c r="W18" s="215">
        <v>13.54</v>
      </c>
      <c r="X18" s="216">
        <v>52.6</v>
      </c>
      <c r="Y18" s="216">
        <v>73.62</v>
      </c>
      <c r="Z18" s="216">
        <v>78.23</v>
      </c>
      <c r="AA18" s="216">
        <v>73.290000000000006</v>
      </c>
      <c r="AB18" s="74">
        <f t="shared" si="2"/>
        <v>-6.3147130256934636E-2</v>
      </c>
      <c r="AD18" s="23" t="s">
        <v>53</v>
      </c>
      <c r="AE18" s="217">
        <v>774365.54</v>
      </c>
      <c r="AF18" s="52">
        <v>3778777.21</v>
      </c>
      <c r="AG18" s="52">
        <v>5275793.76</v>
      </c>
      <c r="AH18" s="52">
        <v>5983817</v>
      </c>
      <c r="AI18" s="52">
        <v>5371018.0099999998</v>
      </c>
      <c r="AJ18" s="74">
        <f t="shared" si="3"/>
        <v>-0.10240938016653922</v>
      </c>
      <c r="AK18" s="52">
        <f t="shared" si="4"/>
        <v>-612798.99000000022</v>
      </c>
      <c r="AL18" s="98">
        <f t="shared" si="5"/>
        <v>1.3733723996543172E-2</v>
      </c>
      <c r="AM18" s="218">
        <v>415161.25</v>
      </c>
      <c r="AN18" s="219">
        <v>2131179.3199999998</v>
      </c>
      <c r="AO18" s="219">
        <v>2527238.31</v>
      </c>
      <c r="AP18" s="219">
        <v>2894939.88</v>
      </c>
      <c r="AQ18" s="219">
        <v>2620619.92</v>
      </c>
      <c r="AR18" s="74">
        <f t="shared" si="6"/>
        <v>-9.4758430700122132E-2</v>
      </c>
      <c r="AS18" s="52">
        <f t="shared" si="7"/>
        <v>-274319.95999999996</v>
      </c>
      <c r="AT18" s="74">
        <f t="shared" si="8"/>
        <v>5.3122941266796939</v>
      </c>
      <c r="AU18" s="52">
        <f t="shared" si="9"/>
        <v>2205458.67</v>
      </c>
      <c r="AV18" s="98">
        <f t="shared" si="10"/>
        <v>4.6549428872403849E-3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20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85" t="s">
        <v>164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P21" s="285" t="s">
        <v>165</v>
      </c>
      <c r="Q21" s="285"/>
      <c r="R21" s="285"/>
      <c r="S21" s="285"/>
      <c r="T21" s="285"/>
      <c r="U21" s="285"/>
      <c r="V21" s="285"/>
      <c r="W21" s="285"/>
      <c r="X21" s="221"/>
      <c r="Y21" s="221"/>
      <c r="Z21" s="221"/>
      <c r="AA21" s="221"/>
      <c r="AB21" s="221"/>
      <c r="AD21" s="306" t="s">
        <v>166</v>
      </c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</row>
    <row r="22" spans="2:48" ht="24" customHeight="1" x14ac:dyDescent="0.25">
      <c r="B22" s="285" t="s">
        <v>167</v>
      </c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P22" s="307" t="s">
        <v>168</v>
      </c>
      <c r="Q22" s="307"/>
      <c r="R22" s="307"/>
      <c r="S22" s="307"/>
      <c r="T22" s="307"/>
      <c r="U22" s="307"/>
      <c r="V22" s="307"/>
      <c r="W22" s="307"/>
      <c r="X22" s="222"/>
      <c r="Y22" s="222"/>
      <c r="Z22" s="222"/>
      <c r="AA22" s="222"/>
      <c r="AB22" s="222"/>
      <c r="AQ22" s="52">
        <f>AQ11/M11</f>
        <v>10337.583175265554</v>
      </c>
    </row>
    <row r="23" spans="2:48" x14ac:dyDescent="0.25"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</row>
    <row r="27" spans="2:48" ht="50.25" customHeight="1" thickBot="1" x14ac:dyDescent="0.3">
      <c r="B27" s="268" t="s">
        <v>169</v>
      </c>
      <c r="C27" s="268"/>
      <c r="D27" s="268"/>
      <c r="E27" s="268"/>
      <c r="F27" s="268"/>
      <c r="G27" s="268"/>
      <c r="H27" s="268"/>
      <c r="I27" s="143"/>
      <c r="P27" s="268" t="s">
        <v>170</v>
      </c>
      <c r="Q27" s="268"/>
      <c r="R27" s="268"/>
      <c r="S27" s="268"/>
      <c r="T27" s="268"/>
      <c r="U27" s="268"/>
      <c r="V27" s="268"/>
      <c r="W27" s="268"/>
      <c r="AE27" s="268" t="s">
        <v>171</v>
      </c>
      <c r="AF27" s="268"/>
      <c r="AG27" s="268"/>
      <c r="AH27" s="268"/>
      <c r="AI27" s="268"/>
      <c r="AJ27" s="268"/>
      <c r="AK27" s="268"/>
      <c r="AL27" s="143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5" t="str">
        <f>CONCATENATE("dif. ",RIGHT(G29,2),"/",RIGHT(F29,2))</f>
        <v>dif. 24/23</v>
      </c>
      <c r="P29" s="85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5" t="str">
        <f>CONCATENATE("dif. ",RIGHT(U29,2),"/",RIGHT(T29,2))</f>
        <v>dif. 24/23</v>
      </c>
      <c r="AE29" s="85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5" t="str">
        <f>CONCATENATE("dif. ",RIGHT(AJ29,2),"/",RIGHT(AI29,2))</f>
        <v>dif. 24/23</v>
      </c>
    </row>
    <row r="30" spans="2:48" ht="15.75" x14ac:dyDescent="0.25">
      <c r="B30" s="207" t="s">
        <v>43</v>
      </c>
      <c r="C30" s="208">
        <v>95.05</v>
      </c>
      <c r="D30" s="208">
        <v>99.07</v>
      </c>
      <c r="E30" s="208">
        <v>105.63</v>
      </c>
      <c r="F30" s="208">
        <v>113.88</v>
      </c>
      <c r="G30" s="208">
        <v>125.25</v>
      </c>
      <c r="H30" s="133">
        <f>G30/F30-1</f>
        <v>9.984193888303472E-2</v>
      </c>
      <c r="I30" s="208">
        <f>G30-F30</f>
        <v>11.370000000000005</v>
      </c>
      <c r="P30" s="207" t="s">
        <v>43</v>
      </c>
      <c r="Q30" s="208">
        <v>47.83</v>
      </c>
      <c r="R30" s="208">
        <v>53</v>
      </c>
      <c r="S30" s="208">
        <v>80.58</v>
      </c>
      <c r="T30" s="208">
        <v>93.24</v>
      </c>
      <c r="U30" s="208">
        <v>104.71</v>
      </c>
      <c r="V30" s="133">
        <f>U30/T30-1</f>
        <v>0.12301587301587302</v>
      </c>
      <c r="W30" s="208">
        <f>U30-T30</f>
        <v>11.469999999999999</v>
      </c>
      <c r="AE30" s="207" t="s">
        <v>43</v>
      </c>
      <c r="AF30" s="213">
        <v>477122731.20999998</v>
      </c>
      <c r="AG30" s="213">
        <v>651901800.17999995</v>
      </c>
      <c r="AH30" s="213">
        <v>1528879517.8</v>
      </c>
      <c r="AI30" s="213">
        <v>1797799676.5999999</v>
      </c>
      <c r="AJ30" s="213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44</v>
      </c>
      <c r="C31" s="215">
        <v>119.42</v>
      </c>
      <c r="D31" s="215">
        <v>126.49</v>
      </c>
      <c r="E31" s="215">
        <v>131.02000000000001</v>
      </c>
      <c r="F31" s="215">
        <v>139.02000000000001</v>
      </c>
      <c r="G31" s="215">
        <v>151.54</v>
      </c>
      <c r="H31" s="74">
        <f t="shared" ref="H31:H35" si="12">G31/F31-1</f>
        <v>9.0058984318802882E-2</v>
      </c>
      <c r="I31" s="216">
        <f t="shared" ref="I31:I40" si="13">G31-F31</f>
        <v>12.519999999999982</v>
      </c>
      <c r="P31" s="15" t="s">
        <v>44</v>
      </c>
      <c r="Q31" s="215">
        <v>61.17</v>
      </c>
      <c r="R31" s="216">
        <v>72.88</v>
      </c>
      <c r="S31" s="216">
        <v>107.72</v>
      </c>
      <c r="T31" s="216">
        <v>119.35</v>
      </c>
      <c r="U31" s="216">
        <v>131.18</v>
      </c>
      <c r="V31" s="74">
        <f t="shared" ref="V31:V40" si="14">U31/T31-1</f>
        <v>9.9120234604105573E-2</v>
      </c>
      <c r="W31" s="216">
        <f t="shared" ref="W31:W40" si="15">U31-T31</f>
        <v>11.830000000000013</v>
      </c>
      <c r="AE31" s="15" t="s">
        <v>44</v>
      </c>
      <c r="AF31" s="218">
        <v>217815325.03999999</v>
      </c>
      <c r="AG31" s="219">
        <v>333738906.93000001</v>
      </c>
      <c r="AH31" s="219">
        <v>743382276.49000001</v>
      </c>
      <c r="AI31" s="219">
        <v>857710368.34000003</v>
      </c>
      <c r="AJ31" s="219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5">
        <v>89.5</v>
      </c>
      <c r="D32" s="215">
        <v>85.87</v>
      </c>
      <c r="E32" s="215">
        <v>93.47</v>
      </c>
      <c r="F32" s="215">
        <v>101.28999999999999</v>
      </c>
      <c r="G32" s="215">
        <v>115.79999999999998</v>
      </c>
      <c r="H32" s="74">
        <f t="shared" si="12"/>
        <v>0.14325204857340301</v>
      </c>
      <c r="I32" s="216">
        <f t="shared" si="13"/>
        <v>14.509999999999991</v>
      </c>
      <c r="P32" s="19" t="s">
        <v>45</v>
      </c>
      <c r="Q32" s="215">
        <v>44.55</v>
      </c>
      <c r="R32" s="216">
        <v>43.14</v>
      </c>
      <c r="S32" s="216">
        <v>71.23</v>
      </c>
      <c r="T32" s="216">
        <v>83.79</v>
      </c>
      <c r="U32" s="216">
        <v>97.120000000000019</v>
      </c>
      <c r="V32" s="74">
        <f t="shared" si="14"/>
        <v>0.15908819668218177</v>
      </c>
      <c r="W32" s="216">
        <f t="shared" si="15"/>
        <v>13.330000000000013</v>
      </c>
      <c r="AE32" s="19" t="s">
        <v>45</v>
      </c>
      <c r="AF32" s="218">
        <v>122348722.31</v>
      </c>
      <c r="AG32" s="219">
        <v>137154616.22</v>
      </c>
      <c r="AH32" s="219">
        <v>381071528.48000002</v>
      </c>
      <c r="AI32" s="219">
        <v>437636228.67000002</v>
      </c>
      <c r="AJ32" s="219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5">
        <v>70.819999999999993</v>
      </c>
      <c r="D33" s="215">
        <v>66.41</v>
      </c>
      <c r="E33" s="215">
        <v>77.45</v>
      </c>
      <c r="F33" s="215">
        <v>80.180000000000007</v>
      </c>
      <c r="G33" s="215">
        <v>89.86</v>
      </c>
      <c r="H33" s="74">
        <f t="shared" si="12"/>
        <v>0.12072836118732844</v>
      </c>
      <c r="I33" s="216">
        <f t="shared" si="13"/>
        <v>9.6799999999999926</v>
      </c>
      <c r="P33" s="19" t="s">
        <v>46</v>
      </c>
      <c r="Q33" s="215">
        <v>38.090000000000003</v>
      </c>
      <c r="R33" s="216">
        <v>36.92</v>
      </c>
      <c r="S33" s="216">
        <v>53.920000000000009</v>
      </c>
      <c r="T33" s="216">
        <v>54.70000000000001</v>
      </c>
      <c r="U33" s="216">
        <v>64.64</v>
      </c>
      <c r="V33" s="74">
        <f t="shared" si="14"/>
        <v>0.18171846435100525</v>
      </c>
      <c r="W33" s="216">
        <f t="shared" si="15"/>
        <v>9.9399999999999906</v>
      </c>
      <c r="AE33" s="19" t="s">
        <v>46</v>
      </c>
      <c r="AF33" s="218">
        <v>2812428.07</v>
      </c>
      <c r="AG33" s="219">
        <v>4381169.17</v>
      </c>
      <c r="AH33" s="219">
        <v>8179727.9699999997</v>
      </c>
      <c r="AI33" s="219">
        <v>8858381.8200000003</v>
      </c>
      <c r="AJ33" s="219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5">
        <v>135.87</v>
      </c>
      <c r="D34" s="215">
        <v>154.08000000000001</v>
      </c>
      <c r="E34" s="215">
        <v>185.51</v>
      </c>
      <c r="F34" s="215">
        <v>208.15999999999997</v>
      </c>
      <c r="G34" s="215">
        <v>202.39</v>
      </c>
      <c r="H34" s="74">
        <f t="shared" si="12"/>
        <v>-2.7719062259800031E-2</v>
      </c>
      <c r="I34" s="216">
        <f t="shared" si="13"/>
        <v>-5.7699999999999818</v>
      </c>
      <c r="P34" s="19" t="s">
        <v>47</v>
      </c>
      <c r="Q34" s="215">
        <v>44.86</v>
      </c>
      <c r="R34" s="216">
        <v>46.13</v>
      </c>
      <c r="S34" s="216">
        <v>94.79</v>
      </c>
      <c r="T34" s="216">
        <v>114.31</v>
      </c>
      <c r="U34" s="216">
        <v>127.83</v>
      </c>
      <c r="V34" s="74">
        <f t="shared" si="14"/>
        <v>0.11827486659084951</v>
      </c>
      <c r="W34" s="216">
        <f t="shared" si="15"/>
        <v>13.519999999999996</v>
      </c>
      <c r="AE34" s="19" t="s">
        <v>47</v>
      </c>
      <c r="AF34" s="218">
        <v>19929247.640000001</v>
      </c>
      <c r="AG34" s="219">
        <v>22694182.550000001</v>
      </c>
      <c r="AH34" s="219">
        <v>56687870.049999997</v>
      </c>
      <c r="AI34" s="219">
        <v>62672686.409999996</v>
      </c>
      <c r="AJ34" s="219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5">
        <v>53.52</v>
      </c>
      <c r="D35" s="215">
        <v>51.25</v>
      </c>
      <c r="E35" s="215">
        <v>59.12</v>
      </c>
      <c r="F35" s="215">
        <v>65.87</v>
      </c>
      <c r="G35" s="215">
        <v>74.569999999999993</v>
      </c>
      <c r="H35" s="74">
        <f t="shared" si="12"/>
        <v>0.13207833611659314</v>
      </c>
      <c r="I35" s="216">
        <f t="shared" si="13"/>
        <v>8.6999999999999886</v>
      </c>
      <c r="P35" s="19" t="s">
        <v>48</v>
      </c>
      <c r="Q35" s="215">
        <v>28.760000000000005</v>
      </c>
      <c r="R35" s="216">
        <v>28.24</v>
      </c>
      <c r="S35" s="216">
        <v>42.01</v>
      </c>
      <c r="T35" s="216">
        <v>51.99</v>
      </c>
      <c r="U35" s="216">
        <v>61.31</v>
      </c>
      <c r="V35" s="74">
        <f t="shared" si="14"/>
        <v>0.17926524331602223</v>
      </c>
      <c r="W35" s="216">
        <f t="shared" si="15"/>
        <v>9.32</v>
      </c>
      <c r="AE35" s="19" t="s">
        <v>48</v>
      </c>
      <c r="AF35" s="218">
        <v>46497100.399999999</v>
      </c>
      <c r="AG35" s="219">
        <v>54944687.289999999</v>
      </c>
      <c r="AH35" s="219">
        <v>136922674.63999999</v>
      </c>
      <c r="AI35" s="219">
        <v>177625996.66999999</v>
      </c>
      <c r="AJ35" s="219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5">
        <v>86.79</v>
      </c>
      <c r="D36" s="215">
        <v>84.44</v>
      </c>
      <c r="E36" s="215">
        <v>89.45</v>
      </c>
      <c r="F36" s="215">
        <v>98.5</v>
      </c>
      <c r="G36" s="215">
        <v>108.5</v>
      </c>
      <c r="H36" s="74">
        <f>G36/F36-1</f>
        <v>0.10152284263959399</v>
      </c>
      <c r="I36" s="216">
        <f t="shared" si="13"/>
        <v>10</v>
      </c>
      <c r="P36" s="19" t="s">
        <v>49</v>
      </c>
      <c r="Q36" s="215">
        <v>49.1</v>
      </c>
      <c r="R36" s="216">
        <v>45.63</v>
      </c>
      <c r="S36" s="216">
        <v>64.64</v>
      </c>
      <c r="T36" s="216">
        <v>73.62</v>
      </c>
      <c r="U36" s="216">
        <v>81.849999999999994</v>
      </c>
      <c r="V36" s="74">
        <f t="shared" si="14"/>
        <v>0.11179027438196121</v>
      </c>
      <c r="W36" s="216">
        <f t="shared" si="15"/>
        <v>8.2299999999999898</v>
      </c>
      <c r="AE36" s="19" t="s">
        <v>49</v>
      </c>
      <c r="AF36" s="218">
        <v>3114952.08</v>
      </c>
      <c r="AG36" s="219">
        <v>4498900.47</v>
      </c>
      <c r="AH36" s="219">
        <v>7864755.4299999997</v>
      </c>
      <c r="AI36" s="219">
        <v>9097368.0999999996</v>
      </c>
      <c r="AJ36" s="219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5">
        <v>106.13</v>
      </c>
      <c r="D37" s="215">
        <v>125.31</v>
      </c>
      <c r="E37" s="215">
        <v>128.06</v>
      </c>
      <c r="F37" s="215">
        <v>149.08000000000001</v>
      </c>
      <c r="G37" s="215">
        <v>167.62</v>
      </c>
      <c r="H37" s="74">
        <f t="shared" ref="H37:H40" si="18">G37/F37-1</f>
        <v>0.12436275825060372</v>
      </c>
      <c r="I37" s="216">
        <f t="shared" si="13"/>
        <v>18.539999999999992</v>
      </c>
      <c r="P37" s="19" t="s">
        <v>50</v>
      </c>
      <c r="Q37" s="215">
        <v>64.31</v>
      </c>
      <c r="R37" s="216">
        <v>82.55</v>
      </c>
      <c r="S37" s="216">
        <v>96.70999999999998</v>
      </c>
      <c r="T37" s="216">
        <v>122.12</v>
      </c>
      <c r="U37" s="216">
        <v>143.97</v>
      </c>
      <c r="V37" s="74">
        <f t="shared" si="14"/>
        <v>0.17892237143792977</v>
      </c>
      <c r="W37" s="216">
        <f t="shared" si="15"/>
        <v>21.849999999999994</v>
      </c>
      <c r="AE37" s="19" t="s">
        <v>50</v>
      </c>
      <c r="AF37" s="218">
        <v>18804870.850000001</v>
      </c>
      <c r="AG37" s="219">
        <v>30921945.879999999</v>
      </c>
      <c r="AH37" s="219">
        <v>58482134.030000001</v>
      </c>
      <c r="AI37" s="219">
        <v>79534420.480000004</v>
      </c>
      <c r="AJ37" s="219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5">
        <v>64.19</v>
      </c>
      <c r="D38" s="215">
        <v>68.989999999999995</v>
      </c>
      <c r="E38" s="215">
        <v>76.34</v>
      </c>
      <c r="F38" s="215">
        <v>86.65</v>
      </c>
      <c r="G38" s="215">
        <v>96.86</v>
      </c>
      <c r="H38" s="74">
        <f t="shared" si="18"/>
        <v>0.1178303519907673</v>
      </c>
      <c r="I38" s="216">
        <f t="shared" si="13"/>
        <v>10.209999999999994</v>
      </c>
      <c r="P38" s="19" t="s">
        <v>51</v>
      </c>
      <c r="Q38" s="215">
        <v>33.54</v>
      </c>
      <c r="R38" s="216">
        <v>37.840000000000003</v>
      </c>
      <c r="S38" s="216">
        <v>53.16</v>
      </c>
      <c r="T38" s="216">
        <v>62.04999999999999</v>
      </c>
      <c r="U38" s="216">
        <v>69.75</v>
      </c>
      <c r="V38" s="74">
        <f t="shared" si="14"/>
        <v>0.12409347300564089</v>
      </c>
      <c r="W38" s="216">
        <f t="shared" si="15"/>
        <v>7.7000000000000099</v>
      </c>
      <c r="AE38" s="19" t="s">
        <v>51</v>
      </c>
      <c r="AF38" s="218">
        <v>10173605.369999999</v>
      </c>
      <c r="AG38" s="219">
        <v>16610861.380000001</v>
      </c>
      <c r="AH38" s="219">
        <v>27747259.210000001</v>
      </c>
      <c r="AI38" s="219">
        <v>33504230.199999999</v>
      </c>
      <c r="AJ38" s="219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5">
        <v>102.24</v>
      </c>
      <c r="D39" s="215">
        <v>98.71</v>
      </c>
      <c r="E39" s="215">
        <v>114.5</v>
      </c>
      <c r="F39" s="215">
        <v>129.04</v>
      </c>
      <c r="G39" s="215">
        <v>138.44999999999999</v>
      </c>
      <c r="H39" s="74">
        <f t="shared" si="18"/>
        <v>7.292312461252326E-2</v>
      </c>
      <c r="I39" s="216">
        <f t="shared" si="13"/>
        <v>9.4099999999999966</v>
      </c>
      <c r="P39" s="19" t="s">
        <v>52</v>
      </c>
      <c r="Q39" s="215">
        <v>50.94</v>
      </c>
      <c r="R39" s="216">
        <v>53.72</v>
      </c>
      <c r="S39" s="216">
        <v>88.72</v>
      </c>
      <c r="T39" s="216">
        <v>108.87</v>
      </c>
      <c r="U39" s="216">
        <v>119.53</v>
      </c>
      <c r="V39" s="74">
        <f t="shared" si="14"/>
        <v>9.791494442913562E-2</v>
      </c>
      <c r="W39" s="216">
        <f t="shared" si="15"/>
        <v>10.659999999999997</v>
      </c>
      <c r="AE39" s="19" t="s">
        <v>52</v>
      </c>
      <c r="AF39" s="218">
        <v>28411183</v>
      </c>
      <c r="AG39" s="219">
        <v>34127770.07</v>
      </c>
      <c r="AH39" s="219">
        <v>88124626.280000001</v>
      </c>
      <c r="AI39" s="219">
        <v>107018992.04000001</v>
      </c>
      <c r="AJ39" s="219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5">
        <v>58.1</v>
      </c>
      <c r="D40" s="215">
        <v>74.28</v>
      </c>
      <c r="E40" s="215">
        <v>64.23</v>
      </c>
      <c r="F40" s="215">
        <v>69.86</v>
      </c>
      <c r="G40" s="215">
        <v>72.739999999999995</v>
      </c>
      <c r="H40" s="74">
        <f t="shared" si="18"/>
        <v>4.1225307758373742E-2</v>
      </c>
      <c r="I40" s="216">
        <f t="shared" si="13"/>
        <v>2.8799999999999955</v>
      </c>
      <c r="P40" s="23" t="s">
        <v>53</v>
      </c>
      <c r="Q40" s="215">
        <v>22.7</v>
      </c>
      <c r="R40" s="216">
        <v>29.35</v>
      </c>
      <c r="S40" s="216">
        <v>43.18</v>
      </c>
      <c r="T40" s="216">
        <v>54</v>
      </c>
      <c r="U40" s="216">
        <v>56.57</v>
      </c>
      <c r="V40" s="74">
        <f t="shared" si="14"/>
        <v>4.7592592592592631E-2</v>
      </c>
      <c r="W40" s="216">
        <f t="shared" si="15"/>
        <v>2.5700000000000003</v>
      </c>
      <c r="AE40" s="23" t="s">
        <v>53</v>
      </c>
      <c r="AF40" s="218">
        <v>7215296.4500000002</v>
      </c>
      <c r="AG40" s="219">
        <v>12828760.220000001</v>
      </c>
      <c r="AH40" s="219">
        <v>20416665.23</v>
      </c>
      <c r="AI40" s="219">
        <v>24141003.859999999</v>
      </c>
      <c r="AJ40" s="219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8" t="s">
        <v>55</v>
      </c>
      <c r="C42" s="308"/>
      <c r="D42" s="308"/>
      <c r="E42" s="308"/>
      <c r="F42" s="308"/>
      <c r="G42" s="308"/>
      <c r="H42" s="308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85" t="s">
        <v>164</v>
      </c>
      <c r="C43" s="285"/>
      <c r="D43" s="285"/>
      <c r="E43" s="285"/>
      <c r="F43" s="285"/>
      <c r="G43" s="285"/>
      <c r="H43" s="285"/>
      <c r="P43" s="285" t="s">
        <v>165</v>
      </c>
      <c r="Q43" s="285"/>
      <c r="R43" s="285"/>
      <c r="S43" s="285"/>
      <c r="T43" s="285"/>
      <c r="U43" s="285"/>
      <c r="V43" s="285"/>
      <c r="W43" s="285"/>
      <c r="AE43" s="306" t="s">
        <v>166</v>
      </c>
      <c r="AF43" s="306"/>
      <c r="AG43" s="306"/>
      <c r="AH43" s="306"/>
      <c r="AI43" s="306"/>
      <c r="AJ43" s="306"/>
      <c r="AK43" s="306"/>
      <c r="AL43" s="306"/>
      <c r="AM43" s="306"/>
    </row>
    <row r="44" spans="2:39" ht="24" customHeight="1" x14ac:dyDescent="0.25">
      <c r="B44" s="285" t="s">
        <v>167</v>
      </c>
      <c r="C44" s="285"/>
      <c r="D44" s="285"/>
      <c r="E44" s="285"/>
      <c r="F44" s="285"/>
      <c r="G44" s="285"/>
      <c r="H44" s="285"/>
      <c r="P44" s="307" t="s">
        <v>168</v>
      </c>
      <c r="Q44" s="307"/>
      <c r="R44" s="307"/>
      <c r="S44" s="307"/>
      <c r="T44" s="307"/>
      <c r="U44" s="307"/>
      <c r="V44" s="307"/>
      <c r="W44" s="307"/>
      <c r="AF44" s="122"/>
      <c r="AG44" s="122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87C14-3E21-405F-84E1-C6FB10119E8B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098DA-1EDF-4CD4-9876-842B0911122A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304</v>
      </c>
      <c r="C1" s="1"/>
      <c r="D1" s="1"/>
      <c r="F1" s="224"/>
      <c r="G1" s="224"/>
      <c r="H1" s="224"/>
      <c r="J1" s="224"/>
    </row>
    <row r="3" spans="1:31" s="4" customFormat="1" ht="25.5" customHeight="1" thickBot="1" x14ac:dyDescent="0.3">
      <c r="B3" s="62" t="s">
        <v>305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258</v>
      </c>
      <c r="D5" s="171" t="s">
        <v>259</v>
      </c>
      <c r="E5" s="171" t="s">
        <v>260</v>
      </c>
      <c r="F5" s="171" t="s">
        <v>261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262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263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25" t="s">
        <v>172</v>
      </c>
      <c r="C6" s="226">
        <v>21496</v>
      </c>
      <c r="D6" s="226">
        <v>2751</v>
      </c>
      <c r="E6" s="226">
        <v>20293</v>
      </c>
      <c r="F6" s="226">
        <v>36336</v>
      </c>
      <c r="G6" s="227">
        <f t="shared" ref="G6:G11" si="0">F6/E6-1</f>
        <v>0.79056817621840048</v>
      </c>
      <c r="H6" s="226">
        <f t="shared" ref="H6:H11" si="1">F6-E6</f>
        <v>16043</v>
      </c>
      <c r="I6" s="227"/>
      <c r="J6" s="226">
        <v>40248</v>
      </c>
      <c r="K6" s="227">
        <f t="shared" ref="K6:K11" si="2">J6/F6-1</f>
        <v>0.10766182298546889</v>
      </c>
      <c r="L6" s="226">
        <f t="shared" ref="L6:L11" si="3">J6-F6</f>
        <v>3912</v>
      </c>
      <c r="M6" s="227"/>
      <c r="N6" s="226">
        <v>30561</v>
      </c>
      <c r="O6" s="227">
        <f t="shared" ref="O6:O11" si="4">N6/J6-1</f>
        <v>-0.24068276684555756</v>
      </c>
      <c r="P6" s="226">
        <f t="shared" ref="P6:P11" si="5">N6-J6</f>
        <v>-9687</v>
      </c>
      <c r="Q6" s="227">
        <f>N6/C6-1</f>
        <v>0.42170636397469297</v>
      </c>
      <c r="R6" s="226">
        <f>N6-C6</f>
        <v>9065</v>
      </c>
      <c r="S6" s="227"/>
      <c r="T6" s="227"/>
      <c r="V6" s="29"/>
      <c r="AE6" s="1"/>
    </row>
    <row r="7" spans="1:31" ht="18.75" x14ac:dyDescent="0.3">
      <c r="A7" s="4"/>
      <c r="B7" s="225" t="s">
        <v>173</v>
      </c>
      <c r="C7" s="226">
        <v>5321</v>
      </c>
      <c r="D7" s="226">
        <v>1365</v>
      </c>
      <c r="E7" s="226">
        <v>4452</v>
      </c>
      <c r="F7" s="226">
        <v>5075</v>
      </c>
      <c r="G7" s="227">
        <f t="shared" si="0"/>
        <v>0.13993710691823891</v>
      </c>
      <c r="H7" s="226">
        <f t="shared" si="1"/>
        <v>623</v>
      </c>
      <c r="I7" s="227">
        <f>F7/$F$7</f>
        <v>1</v>
      </c>
      <c r="J7" s="226">
        <v>6440</v>
      </c>
      <c r="K7" s="227">
        <f t="shared" si="2"/>
        <v>0.2689655172413794</v>
      </c>
      <c r="L7" s="226">
        <f t="shared" si="3"/>
        <v>1365</v>
      </c>
      <c r="M7" s="227">
        <f>J7/$J$7</f>
        <v>1</v>
      </c>
      <c r="N7" s="226">
        <v>4045</v>
      </c>
      <c r="O7" s="227">
        <f t="shared" si="4"/>
        <v>-0.37189440993788825</v>
      </c>
      <c r="P7" s="226">
        <f t="shared" si="5"/>
        <v>-2395</v>
      </c>
      <c r="Q7" s="227">
        <f t="shared" ref="Q7:Q11" si="6">N7/C7-1</f>
        <v>-0.23980454801729001</v>
      </c>
      <c r="R7" s="226">
        <f t="shared" ref="R7:R11" si="7">N7-C7</f>
        <v>-1276</v>
      </c>
      <c r="S7" s="227">
        <f>N7/$N$7</f>
        <v>1</v>
      </c>
      <c r="T7" s="227">
        <f>N7/$N$6</f>
        <v>0.13235823435097019</v>
      </c>
      <c r="V7" s="29"/>
      <c r="W7" s="79"/>
      <c r="AE7" s="1" t="s">
        <v>174</v>
      </c>
    </row>
    <row r="8" spans="1:31" ht="15.75" x14ac:dyDescent="0.25">
      <c r="A8" s="4"/>
      <c r="B8" s="228" t="s">
        <v>100</v>
      </c>
      <c r="C8" s="229">
        <v>3140</v>
      </c>
      <c r="D8" s="229">
        <v>26</v>
      </c>
      <c r="E8" s="229">
        <v>1678</v>
      </c>
      <c r="F8" s="229">
        <v>872</v>
      </c>
      <c r="G8" s="230">
        <f t="shared" si="0"/>
        <v>-0.48033373063170437</v>
      </c>
      <c r="H8" s="229">
        <f t="shared" si="1"/>
        <v>-806</v>
      </c>
      <c r="I8" s="230">
        <f>F8/$F$7</f>
        <v>0.17182266009852218</v>
      </c>
      <c r="J8" s="229">
        <v>2470</v>
      </c>
      <c r="K8" s="230">
        <f t="shared" si="2"/>
        <v>1.8325688073394497</v>
      </c>
      <c r="L8" s="229">
        <f t="shared" si="3"/>
        <v>1598</v>
      </c>
      <c r="M8" s="230">
        <f>J8/$J$7</f>
        <v>0.38354037267080743</v>
      </c>
      <c r="N8" s="229">
        <v>2937</v>
      </c>
      <c r="O8" s="230">
        <f t="shared" si="4"/>
        <v>0.18906882591093122</v>
      </c>
      <c r="P8" s="229">
        <f t="shared" si="5"/>
        <v>467</v>
      </c>
      <c r="Q8" s="230">
        <f t="shared" si="6"/>
        <v>-6.4649681528662462E-2</v>
      </c>
      <c r="R8" s="229">
        <f t="shared" si="7"/>
        <v>-203</v>
      </c>
      <c r="S8" s="230">
        <f>N8/$N$7</f>
        <v>0.72608158220024721</v>
      </c>
      <c r="T8" s="230">
        <f>N8/$N$6</f>
        <v>9.6102876214783542E-2</v>
      </c>
      <c r="V8" s="29"/>
      <c r="W8" s="79"/>
      <c r="AE8" s="1" t="s">
        <v>175</v>
      </c>
    </row>
    <row r="9" spans="1:31" s="4" customFormat="1" x14ac:dyDescent="0.25">
      <c r="B9" s="231" t="s">
        <v>103</v>
      </c>
      <c r="C9" s="232">
        <v>2181</v>
      </c>
      <c r="D9" s="232">
        <v>1339</v>
      </c>
      <c r="E9" s="232">
        <v>2774</v>
      </c>
      <c r="F9" s="232">
        <v>4203</v>
      </c>
      <c r="G9" s="233">
        <f t="shared" si="0"/>
        <v>0.51514059120403743</v>
      </c>
      <c r="H9" s="234">
        <f t="shared" si="1"/>
        <v>1429</v>
      </c>
      <c r="I9" s="235">
        <f>F9/$F$7</f>
        <v>0.82817733990147779</v>
      </c>
      <c r="J9" s="232">
        <v>3970</v>
      </c>
      <c r="K9" s="233">
        <f t="shared" si="2"/>
        <v>-5.5436592909826277E-2</v>
      </c>
      <c r="L9" s="234">
        <f t="shared" si="3"/>
        <v>-233</v>
      </c>
      <c r="M9" s="235">
        <f>J9/$J$7</f>
        <v>0.61645962732919257</v>
      </c>
      <c r="N9" s="232">
        <v>1108</v>
      </c>
      <c r="O9" s="233">
        <f t="shared" si="4"/>
        <v>-0.72090680100755666</v>
      </c>
      <c r="P9" s="234">
        <f t="shared" si="5"/>
        <v>-2862</v>
      </c>
      <c r="Q9" s="233">
        <f t="shared" si="6"/>
        <v>-0.49197615772581382</v>
      </c>
      <c r="R9" s="234">
        <f t="shared" si="7"/>
        <v>-1073</v>
      </c>
      <c r="S9" s="235">
        <f>N9/$N$7</f>
        <v>0.27391841779975279</v>
      </c>
      <c r="T9" s="235">
        <f>N9/$N$6</f>
        <v>3.625535813618664E-2</v>
      </c>
      <c r="V9" s="29"/>
      <c r="W9" s="79"/>
      <c r="AE9" s="1" t="s">
        <v>176</v>
      </c>
    </row>
    <row r="10" spans="1:31" s="4" customFormat="1" x14ac:dyDescent="0.25">
      <c r="B10" s="236" t="s">
        <v>177</v>
      </c>
      <c r="C10" s="29">
        <v>2181</v>
      </c>
      <c r="D10" s="29">
        <v>1337</v>
      </c>
      <c r="E10" s="29">
        <v>226</v>
      </c>
      <c r="F10" s="29">
        <v>4192</v>
      </c>
      <c r="G10" s="22">
        <f t="shared" si="0"/>
        <v>17.548672566371682</v>
      </c>
      <c r="H10" s="20">
        <f t="shared" si="1"/>
        <v>3966</v>
      </c>
      <c r="I10" s="31">
        <f>F10/$F$7</f>
        <v>0.82600985221674872</v>
      </c>
      <c r="J10" s="29">
        <v>370</v>
      </c>
      <c r="K10" s="22">
        <f t="shared" si="2"/>
        <v>-0.9117366412213741</v>
      </c>
      <c r="L10" s="20">
        <f t="shared" si="3"/>
        <v>-3822</v>
      </c>
      <c r="M10" s="31">
        <f>J10/$J$7</f>
        <v>5.745341614906832E-2</v>
      </c>
      <c r="N10" s="29">
        <v>875</v>
      </c>
      <c r="O10" s="22">
        <f t="shared" si="4"/>
        <v>1.3648648648648649</v>
      </c>
      <c r="P10" s="20">
        <f t="shared" si="5"/>
        <v>505</v>
      </c>
      <c r="Q10" s="22">
        <f t="shared" si="6"/>
        <v>-0.59880788629069237</v>
      </c>
      <c r="R10" s="20">
        <f t="shared" si="7"/>
        <v>-1306</v>
      </c>
      <c r="S10" s="31">
        <f>N10/$N$7</f>
        <v>0.21631644004944375</v>
      </c>
      <c r="T10" s="31">
        <f>N10/$N$6</f>
        <v>2.8631262066031872E-2</v>
      </c>
      <c r="V10" s="29"/>
      <c r="W10" s="79"/>
      <c r="AE10" s="1" t="s">
        <v>178</v>
      </c>
    </row>
    <row r="11" spans="1:31" s="4" customFormat="1" x14ac:dyDescent="0.25">
      <c r="B11" s="236" t="s">
        <v>179</v>
      </c>
      <c r="C11" s="29">
        <f>C9-C10</f>
        <v>0</v>
      </c>
      <c r="D11" s="29">
        <f>D9-D10</f>
        <v>2</v>
      </c>
      <c r="E11" s="29">
        <f>E9-E10</f>
        <v>2548</v>
      </c>
      <c r="F11" s="29">
        <f>F9-F10</f>
        <v>11</v>
      </c>
      <c r="G11" s="22">
        <f t="shared" si="0"/>
        <v>-0.9956828885400314</v>
      </c>
      <c r="H11" s="20">
        <f t="shared" si="1"/>
        <v>-2537</v>
      </c>
      <c r="I11" s="31">
        <f>F11/$F$7</f>
        <v>2.1674876847290639E-3</v>
      </c>
      <c r="J11" s="29">
        <f>J9-J10</f>
        <v>3600</v>
      </c>
      <c r="K11" s="22">
        <f t="shared" si="2"/>
        <v>326.27272727272725</v>
      </c>
      <c r="L11" s="20">
        <f t="shared" si="3"/>
        <v>3589</v>
      </c>
      <c r="M11" s="31">
        <f>J11/$J$7</f>
        <v>0.55900621118012417</v>
      </c>
      <c r="N11" s="29">
        <f>N9-N10</f>
        <v>233</v>
      </c>
      <c r="O11" s="22">
        <f t="shared" si="4"/>
        <v>-0.93527777777777776</v>
      </c>
      <c r="P11" s="20">
        <f t="shared" si="5"/>
        <v>-3367</v>
      </c>
      <c r="Q11" s="22" t="e">
        <f t="shared" si="6"/>
        <v>#DIV/0!</v>
      </c>
      <c r="R11" s="20">
        <f t="shared" si="7"/>
        <v>233</v>
      </c>
      <c r="S11" s="31">
        <f>N11/$N$7</f>
        <v>5.7601977750309022E-2</v>
      </c>
      <c r="T11" s="31">
        <f>N11/$N$6</f>
        <v>7.6240960701547721E-3</v>
      </c>
      <c r="V11" s="29"/>
      <c r="W11" s="79"/>
      <c r="AE11" s="1" t="s">
        <v>180</v>
      </c>
    </row>
    <row r="12" spans="1:31" s="4" customFormat="1" ht="7.5" customHeight="1" x14ac:dyDescent="0.25"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AE12" s="1" t="s">
        <v>181</v>
      </c>
    </row>
    <row r="13" spans="1:31" s="4" customFormat="1" x14ac:dyDescent="0.25">
      <c r="B13" s="170" t="s">
        <v>182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183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8" t="s">
        <v>184</v>
      </c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185</v>
      </c>
      <c r="N39" s="14">
        <v>2021</v>
      </c>
      <c r="O39" s="14" t="s">
        <v>185</v>
      </c>
      <c r="P39" s="14" t="s">
        <v>186</v>
      </c>
      <c r="Q39" s="14" t="s">
        <v>187</v>
      </c>
      <c r="R39" s="14" t="s">
        <v>188</v>
      </c>
      <c r="S39" s="87"/>
      <c r="T39" s="87"/>
      <c r="AE39" s="1"/>
    </row>
    <row r="40" spans="2:31" s="4" customFormat="1" ht="18.75" hidden="1" x14ac:dyDescent="0.3">
      <c r="B40" s="225" t="s">
        <v>172</v>
      </c>
      <c r="C40" s="225"/>
      <c r="D40" s="225"/>
      <c r="E40" s="226"/>
      <c r="F40" s="226"/>
      <c r="G40" s="226"/>
      <c r="H40" s="226"/>
      <c r="I40" s="226"/>
      <c r="J40" s="226">
        <v>1824653</v>
      </c>
      <c r="K40" s="226"/>
      <c r="L40" s="226"/>
      <c r="M40" s="227"/>
      <c r="N40" s="226">
        <v>2354005</v>
      </c>
      <c r="O40" s="227"/>
      <c r="P40" s="227">
        <v>1</v>
      </c>
      <c r="Q40" s="227">
        <v>0.2901110512519367</v>
      </c>
      <c r="R40" s="226">
        <v>529352</v>
      </c>
      <c r="S40" s="238"/>
      <c r="T40" s="238"/>
      <c r="AE40" s="1"/>
    </row>
    <row r="41" spans="2:31" ht="18.75" hidden="1" x14ac:dyDescent="0.3">
      <c r="B41" s="225" t="s">
        <v>173</v>
      </c>
      <c r="C41" s="225"/>
      <c r="D41" s="225"/>
      <c r="E41" s="226"/>
      <c r="F41" s="226"/>
      <c r="G41" s="226"/>
      <c r="H41" s="226"/>
      <c r="I41" s="226"/>
      <c r="J41" s="226">
        <v>603938</v>
      </c>
      <c r="K41" s="226"/>
      <c r="L41" s="226"/>
      <c r="M41" s="227">
        <v>1</v>
      </c>
      <c r="N41" s="226">
        <v>936181</v>
      </c>
      <c r="O41" s="227">
        <v>1</v>
      </c>
      <c r="P41" s="227">
        <v>0.39769711619134201</v>
      </c>
      <c r="Q41" s="227">
        <v>0.55012766211101138</v>
      </c>
      <c r="R41" s="226">
        <v>332243</v>
      </c>
      <c r="S41" s="238"/>
      <c r="T41" s="238"/>
      <c r="AE41" s="1" t="s">
        <v>174</v>
      </c>
    </row>
    <row r="42" spans="2:31" ht="15.75" hidden="1" x14ac:dyDescent="0.25">
      <c r="B42" s="228" t="s">
        <v>100</v>
      </c>
      <c r="C42" s="228"/>
      <c r="D42" s="228"/>
      <c r="E42" s="229"/>
      <c r="F42" s="229"/>
      <c r="G42" s="229"/>
      <c r="H42" s="229"/>
      <c r="I42" s="229"/>
      <c r="J42" s="229">
        <v>276550.36166633503</v>
      </c>
      <c r="K42" s="229"/>
      <c r="L42" s="229"/>
      <c r="M42" s="230">
        <v>0.45791184139155844</v>
      </c>
      <c r="N42" s="229">
        <v>430252.45635520399</v>
      </c>
      <c r="O42" s="230">
        <v>0.4595825554622493</v>
      </c>
      <c r="P42" s="230">
        <v>0.18277465695918402</v>
      </c>
      <c r="Q42" s="230">
        <v>0.55578337978930015</v>
      </c>
      <c r="R42" s="229">
        <v>153702.09468886897</v>
      </c>
      <c r="S42" s="239"/>
      <c r="T42" s="239"/>
      <c r="AE42" s="1" t="s">
        <v>175</v>
      </c>
    </row>
    <row r="43" spans="2:31" s="4" customFormat="1" hidden="1" x14ac:dyDescent="0.25">
      <c r="B43" s="231" t="s">
        <v>103</v>
      </c>
      <c r="C43" s="240"/>
      <c r="D43" s="240"/>
      <c r="E43" s="232"/>
      <c r="F43" s="232"/>
      <c r="G43" s="232"/>
      <c r="H43" s="232"/>
      <c r="I43" s="232"/>
      <c r="J43" s="232">
        <v>327387.63833385095</v>
      </c>
      <c r="K43" s="232"/>
      <c r="L43" s="232"/>
      <c r="M43" s="235">
        <v>0.54208815860874948</v>
      </c>
      <c r="N43" s="232">
        <v>505927.5436448183</v>
      </c>
      <c r="O43" s="235">
        <v>0.54041637636826456</v>
      </c>
      <c r="P43" s="235">
        <v>0.21492203442423372</v>
      </c>
      <c r="Q43" s="233">
        <v>0.54534711884540576</v>
      </c>
      <c r="R43" s="234">
        <v>178539.90531096736</v>
      </c>
      <c r="S43" s="241"/>
      <c r="T43" s="241"/>
      <c r="AE43" s="1" t="s">
        <v>176</v>
      </c>
    </row>
    <row r="44" spans="2:31" s="4" customFormat="1" hidden="1" x14ac:dyDescent="0.25">
      <c r="B44" s="236" t="s">
        <v>177</v>
      </c>
      <c r="C44" s="236"/>
      <c r="D44" s="236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178</v>
      </c>
    </row>
    <row r="45" spans="2:31" s="4" customFormat="1" hidden="1" x14ac:dyDescent="0.25">
      <c r="B45" s="236" t="s">
        <v>179</v>
      </c>
      <c r="C45" s="236"/>
      <c r="D45" s="236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180</v>
      </c>
    </row>
    <row r="46" spans="2:31" s="4" customFormat="1" ht="7.5" hidden="1" customHeight="1" x14ac:dyDescent="0.25"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AE46" s="1" t="s">
        <v>181</v>
      </c>
    </row>
    <row r="47" spans="2:31" s="4" customFormat="1" hidden="1" x14ac:dyDescent="0.25">
      <c r="B47" s="286" t="s">
        <v>182</v>
      </c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48"/>
      <c r="T47" s="48"/>
      <c r="AE47" s="1" t="s">
        <v>183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25" t="s">
        <v>172</v>
      </c>
      <c r="C124" s="226">
        <v>55313</v>
      </c>
      <c r="D124" s="226">
        <v>70304</v>
      </c>
      <c r="E124" s="226">
        <v>161080</v>
      </c>
      <c r="F124" s="226">
        <v>179837</v>
      </c>
      <c r="G124" s="227">
        <f t="shared" ref="G124:G129" si="8">F124/E124-1</f>
        <v>0.116445244598957</v>
      </c>
      <c r="H124" s="226">
        <f t="shared" ref="H124:H129" si="9">F124-E124</f>
        <v>18757</v>
      </c>
      <c r="I124" s="227"/>
      <c r="J124" s="226">
        <v>231856</v>
      </c>
      <c r="K124" s="227"/>
      <c r="L124" s="227">
        <f t="shared" ref="L124:L129" si="10">J124/F124-1</f>
        <v>0.28925638216829674</v>
      </c>
      <c r="M124" s="226">
        <f t="shared" ref="M124:M129" si="11">J124-F124</f>
        <v>52019</v>
      </c>
      <c r="N124" s="227">
        <f t="shared" ref="N124:N129" si="12">J124/D124-1</f>
        <v>2.2979062357760585</v>
      </c>
      <c r="O124" s="226">
        <f t="shared" ref="O124:O129" si="13">J124-D124</f>
        <v>161552</v>
      </c>
      <c r="Z124" s="1"/>
      <c r="AE124"/>
    </row>
    <row r="125" spans="2:31" ht="18.75" x14ac:dyDescent="0.3">
      <c r="B125" s="225" t="s">
        <v>173</v>
      </c>
      <c r="C125" s="226">
        <v>24273</v>
      </c>
      <c r="D125" s="226">
        <v>26311</v>
      </c>
      <c r="E125" s="226">
        <v>32375</v>
      </c>
      <c r="F125" s="226">
        <v>47068</v>
      </c>
      <c r="G125" s="227">
        <f t="shared" si="8"/>
        <v>0.45383783783783782</v>
      </c>
      <c r="H125" s="226">
        <f t="shared" si="9"/>
        <v>14693</v>
      </c>
      <c r="I125" s="227">
        <f>F125/$F$7</f>
        <v>9.2744827586206888</v>
      </c>
      <c r="J125" s="226">
        <v>61312</v>
      </c>
      <c r="K125" s="227">
        <f>J125/$J$125</f>
        <v>1</v>
      </c>
      <c r="L125" s="227">
        <f t="shared" si="10"/>
        <v>0.30262598793235318</v>
      </c>
      <c r="M125" s="226">
        <f t="shared" si="11"/>
        <v>14244</v>
      </c>
      <c r="N125" s="227">
        <f t="shared" si="12"/>
        <v>1.3302801109801985</v>
      </c>
      <c r="O125" s="226">
        <f t="shared" si="13"/>
        <v>35001</v>
      </c>
      <c r="Z125" s="1"/>
      <c r="AE125"/>
    </row>
    <row r="126" spans="2:31" ht="15.75" x14ac:dyDescent="0.25">
      <c r="B126" s="228" t="s">
        <v>100</v>
      </c>
      <c r="C126" s="229">
        <v>15343</v>
      </c>
      <c r="D126" s="229">
        <v>4744</v>
      </c>
      <c r="E126" s="229">
        <v>9037</v>
      </c>
      <c r="F126" s="229">
        <v>15069</v>
      </c>
      <c r="G126" s="230">
        <f t="shared" si="8"/>
        <v>0.66747814540223516</v>
      </c>
      <c r="H126" s="229">
        <f t="shared" si="9"/>
        <v>6032</v>
      </c>
      <c r="I126" s="230">
        <f>F126/$F$7</f>
        <v>2.9692610837438425</v>
      </c>
      <c r="J126" s="229">
        <v>23750</v>
      </c>
      <c r="K126" s="230">
        <f>J126/$J$125</f>
        <v>0.38736299582463468</v>
      </c>
      <c r="L126" s="230">
        <f t="shared" si="10"/>
        <v>0.57608334992368437</v>
      </c>
      <c r="M126" s="229">
        <f t="shared" si="11"/>
        <v>8681</v>
      </c>
      <c r="N126" s="230">
        <f t="shared" si="12"/>
        <v>4.0063237774030354</v>
      </c>
      <c r="O126" s="229">
        <f t="shared" si="13"/>
        <v>19006</v>
      </c>
      <c r="Z126" s="1"/>
      <c r="AE126"/>
    </row>
    <row r="127" spans="2:31" x14ac:dyDescent="0.25">
      <c r="B127" s="231" t="s">
        <v>103</v>
      </c>
      <c r="C127" s="232">
        <v>8930</v>
      </c>
      <c r="D127" s="232">
        <v>21567</v>
      </c>
      <c r="E127" s="232">
        <v>23338</v>
      </c>
      <c r="F127" s="232">
        <v>31999</v>
      </c>
      <c r="G127" s="233">
        <f t="shared" si="8"/>
        <v>0.37111149198731685</v>
      </c>
      <c r="H127" s="234">
        <f t="shared" si="9"/>
        <v>8661</v>
      </c>
      <c r="I127" s="235">
        <f>F127/$F$7</f>
        <v>6.3052216748768473</v>
      </c>
      <c r="J127" s="232">
        <v>37562</v>
      </c>
      <c r="K127" s="235">
        <f>J127/$J$125</f>
        <v>0.61263700417536537</v>
      </c>
      <c r="L127" s="233">
        <f t="shared" si="10"/>
        <v>0.17384918278696215</v>
      </c>
      <c r="M127" s="234">
        <f t="shared" si="11"/>
        <v>5563</v>
      </c>
      <c r="N127" s="233">
        <f t="shared" si="12"/>
        <v>0.74164232392080498</v>
      </c>
      <c r="O127" s="234">
        <f t="shared" si="13"/>
        <v>15995</v>
      </c>
      <c r="Z127" s="1"/>
      <c r="AE127"/>
    </row>
    <row r="128" spans="2:31" x14ac:dyDescent="0.25">
      <c r="B128" s="236" t="s">
        <v>177</v>
      </c>
      <c r="C128" s="29">
        <v>8908</v>
      </c>
      <c r="D128" s="29">
        <v>11511</v>
      </c>
      <c r="E128" s="29">
        <v>13915</v>
      </c>
      <c r="F128" s="29">
        <v>15149</v>
      </c>
      <c r="G128" s="22">
        <f t="shared" si="8"/>
        <v>8.8681279195113261E-2</v>
      </c>
      <c r="H128" s="20">
        <f t="shared" si="9"/>
        <v>1234</v>
      </c>
      <c r="I128" s="31">
        <f>F128/$F$7</f>
        <v>2.9850246305418717</v>
      </c>
      <c r="J128" s="29">
        <v>23360</v>
      </c>
      <c r="K128" s="31">
        <f>J128/$J$125</f>
        <v>0.38100208768267224</v>
      </c>
      <c r="L128" s="22">
        <f t="shared" si="10"/>
        <v>0.5420159746517923</v>
      </c>
      <c r="M128" s="20">
        <f t="shared" si="11"/>
        <v>8211</v>
      </c>
      <c r="N128" s="22">
        <f t="shared" si="12"/>
        <v>1.0293632177916776</v>
      </c>
      <c r="O128" s="20">
        <f t="shared" si="13"/>
        <v>11849</v>
      </c>
      <c r="Z128" s="1"/>
      <c r="AE128"/>
    </row>
    <row r="129" spans="2:31" x14ac:dyDescent="0.25">
      <c r="B129" s="236" t="s">
        <v>179</v>
      </c>
      <c r="C129" s="29">
        <f>C127-C128</f>
        <v>22</v>
      </c>
      <c r="D129" s="29">
        <f>D127-D128</f>
        <v>10056</v>
      </c>
      <c r="E129" s="29">
        <f>E127-E128</f>
        <v>9423</v>
      </c>
      <c r="F129" s="29">
        <f>F127-F128</f>
        <v>16850</v>
      </c>
      <c r="G129" s="22">
        <f t="shared" si="8"/>
        <v>0.78817786267642997</v>
      </c>
      <c r="H129" s="20">
        <f t="shared" si="9"/>
        <v>7427</v>
      </c>
      <c r="I129" s="31">
        <f>F129/$F$7</f>
        <v>3.3201970443349755</v>
      </c>
      <c r="J129" s="29">
        <f>J127-J128</f>
        <v>14202</v>
      </c>
      <c r="K129" s="31">
        <f>J129/$J$125</f>
        <v>0.2316349164926931</v>
      </c>
      <c r="L129" s="22">
        <f t="shared" si="10"/>
        <v>-0.15715133531157266</v>
      </c>
      <c r="M129" s="20">
        <f t="shared" si="11"/>
        <v>-2648</v>
      </c>
      <c r="N129" s="22">
        <f t="shared" si="12"/>
        <v>0.41229116945107402</v>
      </c>
      <c r="O129" s="20">
        <f t="shared" si="13"/>
        <v>4146</v>
      </c>
      <c r="Z129" s="1"/>
      <c r="AE129"/>
    </row>
    <row r="130" spans="2:31" x14ac:dyDescent="0.25"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Z130" s="1"/>
      <c r="AE130"/>
    </row>
    <row r="131" spans="2:31" x14ac:dyDescent="0.25">
      <c r="B131" s="170" t="s">
        <v>182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257A6-0866-4426-A3C3-6389AE24652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306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258</v>
      </c>
      <c r="D5" s="242" t="s">
        <v>259</v>
      </c>
      <c r="E5" s="242" t="s">
        <v>260</v>
      </c>
      <c r="F5" s="243" t="str">
        <f>CONCATENATE("%/s total Tenerife ",RIGHT(E5,4))</f>
        <v>%/s total Tenerife 2022</v>
      </c>
      <c r="G5" s="242" t="s">
        <v>261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262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263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190</v>
      </c>
      <c r="C6" s="244">
        <v>5321</v>
      </c>
      <c r="D6" s="244">
        <v>1365</v>
      </c>
      <c r="E6" s="244">
        <v>4452</v>
      </c>
      <c r="F6" s="245">
        <f>E6/$E$6</f>
        <v>1</v>
      </c>
      <c r="G6" s="244">
        <v>5075</v>
      </c>
      <c r="H6" s="245">
        <f>G6/E6-1</f>
        <v>0.13993710691823891</v>
      </c>
      <c r="I6" s="244">
        <f>G6-E6</f>
        <v>623</v>
      </c>
      <c r="J6" s="245">
        <f>G6/$G$6</f>
        <v>1</v>
      </c>
      <c r="K6" s="244">
        <v>6440</v>
      </c>
      <c r="L6" s="245">
        <f t="shared" ref="L6:L12" si="0">K6/G6-1</f>
        <v>0.2689655172413794</v>
      </c>
      <c r="M6" s="244">
        <f t="shared" ref="M6:M12" si="1">K6-G6</f>
        <v>1365</v>
      </c>
      <c r="N6" s="245">
        <f>K6/$K$6</f>
        <v>1</v>
      </c>
      <c r="O6" s="244">
        <v>4045</v>
      </c>
      <c r="P6" s="245">
        <f t="shared" ref="P6:P11" si="2">O6/K6-1</f>
        <v>-0.37189440993788825</v>
      </c>
      <c r="Q6" s="244">
        <f t="shared" ref="Q6:Q12" si="3">O6-K6</f>
        <v>-2395</v>
      </c>
      <c r="R6" s="245">
        <f>O6/C6-1</f>
        <v>-0.23980454801729001</v>
      </c>
      <c r="S6" s="244">
        <f>O6-C6</f>
        <v>-1276</v>
      </c>
      <c r="T6" s="245">
        <f>O6/$O$6</f>
        <v>1</v>
      </c>
      <c r="V6" s="29"/>
      <c r="W6" s="79"/>
      <c r="AE6" s="1" t="s">
        <v>174</v>
      </c>
    </row>
    <row r="7" spans="1:31" s="4" customFormat="1" x14ac:dyDescent="0.25">
      <c r="B7" s="246" t="s">
        <v>191</v>
      </c>
      <c r="C7" s="247">
        <v>5283</v>
      </c>
      <c r="D7" s="247">
        <v>1333</v>
      </c>
      <c r="E7" s="247">
        <v>4205</v>
      </c>
      <c r="F7" s="248">
        <f t="shared" ref="F7:F12" si="4">E7/$E$6</f>
        <v>0.9445193171608266</v>
      </c>
      <c r="G7" s="247">
        <v>5012</v>
      </c>
      <c r="H7" s="249">
        <f>G7/E7-1</f>
        <v>0.19191438763376922</v>
      </c>
      <c r="I7" s="250">
        <f>G7-E7</f>
        <v>807</v>
      </c>
      <c r="J7" s="248">
        <f>G7/$G$6</f>
        <v>0.98758620689655174</v>
      </c>
      <c r="K7" s="247">
        <v>5970</v>
      </c>
      <c r="L7" s="251">
        <f t="shared" si="0"/>
        <v>0.19114126097366313</v>
      </c>
      <c r="M7" s="252">
        <f t="shared" si="1"/>
        <v>958</v>
      </c>
      <c r="N7" s="248">
        <f>K7/$K$6</f>
        <v>0.92701863354037262</v>
      </c>
      <c r="O7" s="247">
        <v>3902</v>
      </c>
      <c r="P7" s="249">
        <f t="shared" si="2"/>
        <v>-0.34639865996649921</v>
      </c>
      <c r="Q7" s="250">
        <f t="shared" si="3"/>
        <v>-2068</v>
      </c>
      <c r="R7" s="249">
        <f t="shared" ref="R7:R10" si="5">O7/C7-1</f>
        <v>-0.26140450501608936</v>
      </c>
      <c r="S7" s="250">
        <f t="shared" ref="S7:S10" si="6">O7-C7</f>
        <v>-1381</v>
      </c>
      <c r="T7" s="248">
        <f>O7/$O$6</f>
        <v>0.96464771322620524</v>
      </c>
      <c r="V7" s="29"/>
      <c r="W7" s="79"/>
      <c r="AE7" s="1" t="s">
        <v>176</v>
      </c>
    </row>
    <row r="8" spans="1:31" s="4" customFormat="1" x14ac:dyDescent="0.25">
      <c r="B8" s="97" t="s">
        <v>62</v>
      </c>
      <c r="C8" s="253">
        <v>73</v>
      </c>
      <c r="D8" s="253">
        <v>0</v>
      </c>
      <c r="E8" s="253">
        <v>0</v>
      </c>
      <c r="F8" s="254">
        <f t="shared" si="4"/>
        <v>0</v>
      </c>
      <c r="G8" s="253">
        <v>0</v>
      </c>
      <c r="H8" s="255" t="str">
        <f>IFERROR(G8/E8-1,"-")</f>
        <v>-</v>
      </c>
      <c r="I8" s="256">
        <f t="shared" ref="I8:I12" si="7">G8-E8</f>
        <v>0</v>
      </c>
      <c r="J8" s="254">
        <f t="shared" ref="J8:J12" si="8">G8/$G$6</f>
        <v>0</v>
      </c>
      <c r="K8" s="253">
        <v>0</v>
      </c>
      <c r="L8" s="257" t="str">
        <f>IFERROR(K8/G8-1,"-")</f>
        <v>-</v>
      </c>
      <c r="M8" s="258" t="str">
        <f>IF(G8=0,"nd",K8-G8)</f>
        <v>nd</v>
      </c>
      <c r="N8" s="259">
        <f t="shared" ref="N8:N12" si="9">K8/$K$6</f>
        <v>0</v>
      </c>
      <c r="O8" s="253">
        <v>0</v>
      </c>
      <c r="P8" s="257" t="str">
        <f>IFERROR(O8/K8-1,"-")</f>
        <v>-</v>
      </c>
      <c r="Q8" s="260">
        <f t="shared" si="3"/>
        <v>0</v>
      </c>
      <c r="R8" s="257">
        <f>IFERROR(O8/C8-1,"-")</f>
        <v>-1</v>
      </c>
      <c r="S8" s="260">
        <f t="shared" si="6"/>
        <v>-73</v>
      </c>
      <c r="T8" s="259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3">
        <v>5210</v>
      </c>
      <c r="D9" s="253">
        <v>1333</v>
      </c>
      <c r="E9" s="253">
        <v>0</v>
      </c>
      <c r="F9" s="259">
        <f t="shared" si="4"/>
        <v>0</v>
      </c>
      <c r="G9" s="253">
        <v>0</v>
      </c>
      <c r="H9" s="255" t="str">
        <f>IFERROR(G9/E9-1,"-")</f>
        <v>-</v>
      </c>
      <c r="I9" s="260">
        <f t="shared" si="7"/>
        <v>0</v>
      </c>
      <c r="J9" s="259">
        <f t="shared" si="8"/>
        <v>0</v>
      </c>
      <c r="K9" s="253">
        <v>0</v>
      </c>
      <c r="L9" s="257" t="str">
        <f>IFERROR(K9/G9-1,"-")</f>
        <v>-</v>
      </c>
      <c r="M9" s="258" t="str">
        <f>IF(G9=0,"nd",K9-G9)</f>
        <v>nd</v>
      </c>
      <c r="N9" s="259">
        <f t="shared" si="9"/>
        <v>0</v>
      </c>
      <c r="O9" s="253">
        <v>0</v>
      </c>
      <c r="P9" s="257" t="e">
        <f t="shared" si="2"/>
        <v>#DIV/0!</v>
      </c>
      <c r="Q9" s="260">
        <f t="shared" si="3"/>
        <v>0</v>
      </c>
      <c r="R9" s="261">
        <f t="shared" si="5"/>
        <v>-1</v>
      </c>
      <c r="S9" s="260">
        <f t="shared" si="6"/>
        <v>-5210</v>
      </c>
      <c r="T9" s="259">
        <f t="shared" si="10"/>
        <v>0</v>
      </c>
      <c r="V9" s="29"/>
      <c r="W9" s="79"/>
      <c r="AE9" s="1"/>
    </row>
    <row r="10" spans="1:31" s="4" customFormat="1" x14ac:dyDescent="0.25">
      <c r="B10" s="246" t="s">
        <v>192</v>
      </c>
      <c r="C10" s="262" t="e">
        <v>#REF!</v>
      </c>
      <c r="D10" s="262" t="e">
        <v>#REF!</v>
      </c>
      <c r="E10" s="262" t="e">
        <v>#REF!</v>
      </c>
      <c r="F10" s="263" t="str">
        <f>IFERROR(E10/$E$6,"-")</f>
        <v>-</v>
      </c>
      <c r="G10" s="262" t="e">
        <v>#REF!</v>
      </c>
      <c r="H10" s="251" t="str">
        <f>IFERROR(G10/E10-1,"-")</f>
        <v>-</v>
      </c>
      <c r="I10" s="252" t="str">
        <f>IFERROR(G10-E10,"-")</f>
        <v>-</v>
      </c>
      <c r="J10" s="263" t="str">
        <f>IFERROR(G10/$G$6,"-")</f>
        <v>-</v>
      </c>
      <c r="K10" s="262" t="e">
        <v>#REF!</v>
      </c>
      <c r="L10" s="251" t="str">
        <f>IFERROR(K10/G10-1,"-")</f>
        <v>-</v>
      </c>
      <c r="M10" s="252" t="str">
        <f>IFERROR(K10-G10,"-")</f>
        <v>-</v>
      </c>
      <c r="N10" s="263" t="str">
        <f>IFERROR(K10/$K$6,"-")</f>
        <v>-</v>
      </c>
      <c r="O10" s="262" t="e">
        <v>#REF!</v>
      </c>
      <c r="P10" s="251" t="str">
        <f>IFERROR(O10/K10-1,"-")</f>
        <v>-</v>
      </c>
      <c r="Q10" s="252" t="str">
        <f>IFERROR(O10-K10,"-")</f>
        <v>-</v>
      </c>
      <c r="R10" s="251" t="e">
        <f t="shared" si="5"/>
        <v>#REF!</v>
      </c>
      <c r="S10" s="252" t="e">
        <f t="shared" si="6"/>
        <v>#REF!</v>
      </c>
      <c r="T10" s="263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3" t="e">
        <v>#REF!</v>
      </c>
      <c r="D11" s="253" t="e">
        <v>#REF!</v>
      </c>
      <c r="E11" s="253" t="e">
        <v>#REF!</v>
      </c>
      <c r="F11" s="259" t="e">
        <f t="shared" si="4"/>
        <v>#REF!</v>
      </c>
      <c r="G11" s="253" t="e">
        <v>#REF!</v>
      </c>
      <c r="H11" s="261" t="e">
        <f t="shared" ref="H11:H12" si="11">G11/E11-1</f>
        <v>#REF!</v>
      </c>
      <c r="I11" s="260" t="e">
        <f t="shared" si="7"/>
        <v>#REF!</v>
      </c>
      <c r="J11" s="259" t="e">
        <f t="shared" si="8"/>
        <v>#REF!</v>
      </c>
      <c r="K11" s="253" t="e">
        <v>#REF!</v>
      </c>
      <c r="L11" s="257" t="e">
        <f>K11/G11-1</f>
        <v>#REF!</v>
      </c>
      <c r="M11" s="260" t="e">
        <f t="shared" si="1"/>
        <v>#REF!</v>
      </c>
      <c r="N11" s="259" t="e">
        <f t="shared" si="9"/>
        <v>#REF!</v>
      </c>
      <c r="O11" s="253" t="e">
        <v>#REF!</v>
      </c>
      <c r="P11" s="261" t="e">
        <f t="shared" si="2"/>
        <v>#REF!</v>
      </c>
      <c r="Q11" s="260" t="e">
        <f t="shared" si="3"/>
        <v>#REF!</v>
      </c>
      <c r="R11" s="261" t="e">
        <f t="shared" ref="R11:R12" si="12">O11/D11-1</f>
        <v>#REF!</v>
      </c>
      <c r="S11" s="260" t="e">
        <f t="shared" ref="S11:S12" si="13">O11-D11</f>
        <v>#REF!</v>
      </c>
      <c r="T11" s="259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3" t="e">
        <v>#REF!</v>
      </c>
      <c r="D12" s="253" t="e">
        <v>#REF!</v>
      </c>
      <c r="E12" s="253" t="e">
        <v>#REF!</v>
      </c>
      <c r="F12" s="259" t="e">
        <f t="shared" si="4"/>
        <v>#REF!</v>
      </c>
      <c r="G12" s="253" t="e">
        <v>#REF!</v>
      </c>
      <c r="H12" s="261" t="e">
        <f t="shared" si="11"/>
        <v>#REF!</v>
      </c>
      <c r="I12" s="260" t="e">
        <f t="shared" si="7"/>
        <v>#REF!</v>
      </c>
      <c r="J12" s="259" t="e">
        <f t="shared" si="8"/>
        <v>#REF!</v>
      </c>
      <c r="K12" s="253" t="e">
        <v>#REF!</v>
      </c>
      <c r="L12" s="257" t="e">
        <f t="shared" si="0"/>
        <v>#REF!</v>
      </c>
      <c r="M12" s="260" t="e">
        <f t="shared" si="1"/>
        <v>#REF!</v>
      </c>
      <c r="N12" s="259" t="e">
        <f t="shared" si="9"/>
        <v>#REF!</v>
      </c>
      <c r="O12" s="253" t="e">
        <v>#REF!</v>
      </c>
      <c r="P12" s="261" t="e">
        <f>O12/K12-1</f>
        <v>#REF!</v>
      </c>
      <c r="Q12" s="260" t="e">
        <f t="shared" si="3"/>
        <v>#REF!</v>
      </c>
      <c r="R12" s="261" t="e">
        <f t="shared" si="12"/>
        <v>#REF!</v>
      </c>
      <c r="S12" s="260" t="e">
        <f t="shared" si="13"/>
        <v>#REF!</v>
      </c>
      <c r="T12" s="259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181</v>
      </c>
    </row>
    <row r="14" spans="1:31" s="4" customFormat="1" x14ac:dyDescent="0.25">
      <c r="B14" s="170" t="s">
        <v>182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183</v>
      </c>
    </row>
    <row r="15" spans="1:31" s="4" customFormat="1" x14ac:dyDescent="0.25">
      <c r="AE15" s="1"/>
    </row>
    <row r="18" spans="1:27" x14ac:dyDescent="0.25">
      <c r="A18" t="s">
        <v>193</v>
      </c>
    </row>
    <row r="19" spans="1:27" x14ac:dyDescent="0.25">
      <c r="AA19" t="str">
        <f>CONCATENATE("Hoteles: 
",FIXED(O7,0)," viajeros 
cuota: ",FIXED(T7*100,1),"%")</f>
        <v>Hoteles: 
3.902 viajeros 
cuota: 96,5%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68" t="s">
        <v>184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185</v>
      </c>
      <c r="O40" s="14">
        <v>2021</v>
      </c>
      <c r="P40" s="14" t="s">
        <v>185</v>
      </c>
      <c r="Q40" s="14" t="s">
        <v>186</v>
      </c>
      <c r="R40" s="14" t="s">
        <v>187</v>
      </c>
      <c r="S40" s="14" t="s">
        <v>188</v>
      </c>
      <c r="T40" s="87"/>
      <c r="AE40" s="1"/>
    </row>
    <row r="41" spans="2:31" s="4" customFormat="1" ht="18.75" hidden="1" x14ac:dyDescent="0.3">
      <c r="B41" s="225" t="s">
        <v>172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173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174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175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176</v>
      </c>
    </row>
    <row r="45" spans="2:31" s="4" customFormat="1" hidden="1" x14ac:dyDescent="0.25">
      <c r="B45" s="236" t="s">
        <v>177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178</v>
      </c>
    </row>
    <row r="46" spans="2:31" s="4" customFormat="1" hidden="1" x14ac:dyDescent="0.25">
      <c r="B46" s="236" t="s">
        <v>179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180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181</v>
      </c>
    </row>
    <row r="48" spans="2:31" s="4" customFormat="1" hidden="1" x14ac:dyDescent="0.25">
      <c r="B48" s="286" t="s">
        <v>182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48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194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190</v>
      </c>
      <c r="C134" s="244">
        <v>5321</v>
      </c>
      <c r="D134" s="229">
        <v>4744</v>
      </c>
      <c r="E134" s="229">
        <v>9037</v>
      </c>
      <c r="F134" s="229">
        <v>15069</v>
      </c>
      <c r="G134" s="230">
        <f>F134/E134-1</f>
        <v>0.66747814540223516</v>
      </c>
      <c r="H134" s="229">
        <f>F134-E134</f>
        <v>6032</v>
      </c>
      <c r="I134" s="230">
        <f>F134/F$134</f>
        <v>1</v>
      </c>
      <c r="J134" s="229">
        <v>23750</v>
      </c>
      <c r="K134" s="230">
        <f>J134/J$134</f>
        <v>1</v>
      </c>
      <c r="L134" s="230">
        <f>J134/F134-1</f>
        <v>0.57608334992368437</v>
      </c>
      <c r="M134" s="229">
        <f>J134-F134</f>
        <v>8681</v>
      </c>
      <c r="N134" s="230">
        <f>J134/D134-1</f>
        <v>4.0063237774030354</v>
      </c>
      <c r="O134" s="229">
        <f>J134-D134</f>
        <v>19006</v>
      </c>
      <c r="Q134" s="29"/>
      <c r="R134" s="79"/>
      <c r="Z134" s="1" t="s">
        <v>174</v>
      </c>
      <c r="AE134"/>
    </row>
    <row r="135" spans="1:31" s="4" customFormat="1" x14ac:dyDescent="0.25">
      <c r="B135" s="246" t="s">
        <v>191</v>
      </c>
      <c r="C135" s="247">
        <v>5283</v>
      </c>
      <c r="D135" s="247">
        <v>4596</v>
      </c>
      <c r="E135" s="247">
        <v>8021</v>
      </c>
      <c r="F135" s="247">
        <v>14084</v>
      </c>
      <c r="G135" s="251">
        <f>IFERROR(F135/E135-1,"-")</f>
        <v>0.75589078668495202</v>
      </c>
      <c r="H135" s="247">
        <f t="shared" ref="H135:H138" si="14">F135-E135</f>
        <v>6063</v>
      </c>
      <c r="I135" s="249">
        <f>F135/F$134</f>
        <v>0.93463401685579672</v>
      </c>
      <c r="J135" s="247">
        <v>23750</v>
      </c>
      <c r="K135" s="248">
        <f t="shared" ref="K135:K138" si="15">J135/J$134</f>
        <v>1</v>
      </c>
      <c r="L135" s="249">
        <f t="shared" ref="L135:L138" si="16">J135/F135-1</f>
        <v>0.68631070718545861</v>
      </c>
      <c r="M135" s="250">
        <f t="shared" ref="M135:M138" si="17">J135-F135</f>
        <v>9666</v>
      </c>
      <c r="N135" s="248">
        <f t="shared" ref="N135:N138" si="18">J135/D135-1</f>
        <v>4.1675369886858133</v>
      </c>
      <c r="O135" s="247">
        <f t="shared" ref="O135:O138" si="19">J135-D135</f>
        <v>19154</v>
      </c>
      <c r="Q135" s="29"/>
      <c r="R135" s="79"/>
      <c r="Z135" s="1" t="s">
        <v>176</v>
      </c>
    </row>
    <row r="136" spans="1:31" s="4" customFormat="1" x14ac:dyDescent="0.25">
      <c r="B136" s="97" t="s">
        <v>62</v>
      </c>
      <c r="C136" s="253">
        <v>73</v>
      </c>
      <c r="D136" s="253">
        <v>0</v>
      </c>
      <c r="E136" s="253">
        <v>0</v>
      </c>
      <c r="F136" s="253">
        <v>0</v>
      </c>
      <c r="G136" s="257" t="str">
        <f t="shared" ref="G136:G138" si="20">IFERROR(F136/E136-1,"-")</f>
        <v>-</v>
      </c>
      <c r="H136" s="253">
        <f t="shared" si="14"/>
        <v>0</v>
      </c>
      <c r="I136" s="261">
        <f t="shared" ref="I136:I138" si="21">F136/F$134</f>
        <v>0</v>
      </c>
      <c r="J136" s="253">
        <v>0</v>
      </c>
      <c r="K136" s="259">
        <f t="shared" si="15"/>
        <v>0</v>
      </c>
      <c r="L136" s="261" t="e">
        <f t="shared" si="16"/>
        <v>#DIV/0!</v>
      </c>
      <c r="M136" s="260">
        <f t="shared" si="17"/>
        <v>0</v>
      </c>
      <c r="N136" s="259" t="e">
        <f t="shared" si="18"/>
        <v>#DIV/0!</v>
      </c>
      <c r="O136" s="253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0</v>
      </c>
      <c r="D137" s="253">
        <v>0</v>
      </c>
      <c r="E137" s="253">
        <v>0</v>
      </c>
      <c r="F137" s="253">
        <v>0</v>
      </c>
      <c r="G137" s="255" t="str">
        <f t="shared" si="20"/>
        <v>-</v>
      </c>
      <c r="H137" s="253">
        <f t="shared" si="14"/>
        <v>0</v>
      </c>
      <c r="I137" s="265">
        <f t="shared" si="21"/>
        <v>0</v>
      </c>
      <c r="J137" s="253">
        <v>0</v>
      </c>
      <c r="K137" s="259">
        <f t="shared" si="15"/>
        <v>0</v>
      </c>
      <c r="L137" s="261" t="e">
        <f t="shared" si="16"/>
        <v>#DIV/0!</v>
      </c>
      <c r="M137" s="260">
        <f t="shared" si="17"/>
        <v>0</v>
      </c>
      <c r="N137" s="259" t="e">
        <f t="shared" si="18"/>
        <v>#DIV/0!</v>
      </c>
      <c r="O137" s="253">
        <f t="shared" si="19"/>
        <v>0</v>
      </c>
      <c r="Q137" s="29"/>
      <c r="R137" s="79"/>
      <c r="Z137" s="1"/>
    </row>
    <row r="138" spans="1:31" s="4" customFormat="1" x14ac:dyDescent="0.25">
      <c r="B138" s="246" t="s">
        <v>192</v>
      </c>
      <c r="C138" s="247" t="e">
        <v>#REF!</v>
      </c>
      <c r="D138" s="247" t="e">
        <v>#REF!</v>
      </c>
      <c r="E138" s="247" t="e">
        <v>#REF!</v>
      </c>
      <c r="F138" s="247" t="e">
        <v>#REF!</v>
      </c>
      <c r="G138" s="251" t="str">
        <f t="shared" si="20"/>
        <v>-</v>
      </c>
      <c r="H138" s="247" t="e">
        <f t="shared" si="14"/>
        <v>#REF!</v>
      </c>
      <c r="I138" s="249" t="e">
        <f t="shared" si="21"/>
        <v>#REF!</v>
      </c>
      <c r="J138" s="247" t="e">
        <v>#REF!</v>
      </c>
      <c r="K138" s="248" t="e">
        <f t="shared" si="15"/>
        <v>#REF!</v>
      </c>
      <c r="L138" s="249" t="e">
        <f t="shared" si="16"/>
        <v>#REF!</v>
      </c>
      <c r="M138" s="250" t="e">
        <f t="shared" si="17"/>
        <v>#REF!</v>
      </c>
      <c r="N138" s="248" t="e">
        <f t="shared" si="18"/>
        <v>#REF!</v>
      </c>
      <c r="O138" s="247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181</v>
      </c>
    </row>
    <row r="140" spans="1:31" s="4" customFormat="1" ht="32.25" customHeight="1" x14ac:dyDescent="0.25">
      <c r="B140" s="309" t="s">
        <v>195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0A7BA-85D7-48F3-BAD3-00AD99810EA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307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258</v>
      </c>
      <c r="D5" s="242" t="s">
        <v>259</v>
      </c>
      <c r="E5" s="242" t="s">
        <v>260</v>
      </c>
      <c r="F5" s="243" t="str">
        <f>CONCATENATE("%/s total Tenerife ",RIGHT(E5,4))</f>
        <v>%/s total Tenerife 2022</v>
      </c>
      <c r="G5" s="242" t="s">
        <v>261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262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263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196</v>
      </c>
      <c r="C6" s="244">
        <v>3140</v>
      </c>
      <c r="D6" s="244">
        <v>26</v>
      </c>
      <c r="E6" s="244">
        <v>1678</v>
      </c>
      <c r="F6" s="245">
        <f>E6/$E$6</f>
        <v>1</v>
      </c>
      <c r="G6" s="244">
        <v>872</v>
      </c>
      <c r="H6" s="245">
        <f>G6/E6-1</f>
        <v>-0.48033373063170437</v>
      </c>
      <c r="I6" s="244">
        <f>G6-E6</f>
        <v>-806</v>
      </c>
      <c r="J6" s="245">
        <f>G6/$G$6</f>
        <v>1</v>
      </c>
      <c r="K6" s="244">
        <v>2470</v>
      </c>
      <c r="L6" s="245">
        <f t="shared" ref="L6:L12" si="0">K6/G6-1</f>
        <v>1.8325688073394497</v>
      </c>
      <c r="M6" s="244">
        <f t="shared" ref="M6:M12" si="1">K6-G6</f>
        <v>1598</v>
      </c>
      <c r="N6" s="245">
        <f>K6/$K$6</f>
        <v>1</v>
      </c>
      <c r="O6" s="244">
        <v>2937</v>
      </c>
      <c r="P6" s="245">
        <f t="shared" ref="P6:P11" si="2">O6/K6-1</f>
        <v>0.18906882591093122</v>
      </c>
      <c r="Q6" s="244">
        <f t="shared" ref="Q6:Q12" si="3">O6-K6</f>
        <v>467</v>
      </c>
      <c r="R6" s="245">
        <f>O6/C6-1</f>
        <v>-6.4649681528662462E-2</v>
      </c>
      <c r="S6" s="244">
        <f>O6-C6</f>
        <v>-203</v>
      </c>
      <c r="T6" s="245">
        <f>O6/$O$6</f>
        <v>1</v>
      </c>
      <c r="V6" s="29"/>
      <c r="W6" s="79"/>
      <c r="AE6" s="1" t="s">
        <v>174</v>
      </c>
    </row>
    <row r="7" spans="1:31" s="4" customFormat="1" x14ac:dyDescent="0.25">
      <c r="B7" s="246" t="s">
        <v>191</v>
      </c>
      <c r="C7" s="247">
        <v>3140</v>
      </c>
      <c r="D7" s="247">
        <v>0</v>
      </c>
      <c r="E7" s="247">
        <v>1657</v>
      </c>
      <c r="F7" s="248">
        <f t="shared" ref="F7:F12" si="4">E7/$E$6</f>
        <v>0.98748510131108458</v>
      </c>
      <c r="G7" s="247">
        <v>822</v>
      </c>
      <c r="H7" s="249">
        <f>G7/E7-1</f>
        <v>-0.50392275196137604</v>
      </c>
      <c r="I7" s="250">
        <f>G7-E7</f>
        <v>-835</v>
      </c>
      <c r="J7" s="248">
        <f>G7/$G$6</f>
        <v>0.94266055045871555</v>
      </c>
      <c r="K7" s="247">
        <v>2470</v>
      </c>
      <c r="L7" s="251">
        <f t="shared" si="0"/>
        <v>2.004866180048662</v>
      </c>
      <c r="M7" s="252">
        <f t="shared" si="1"/>
        <v>1648</v>
      </c>
      <c r="N7" s="248">
        <f>K7/$K$6</f>
        <v>1</v>
      </c>
      <c r="O7" s="247">
        <v>2937</v>
      </c>
      <c r="P7" s="249">
        <f t="shared" si="2"/>
        <v>0.18906882591093122</v>
      </c>
      <c r="Q7" s="250">
        <f t="shared" si="3"/>
        <v>467</v>
      </c>
      <c r="R7" s="249">
        <f t="shared" ref="R7:R10" si="5">O7/C7-1</f>
        <v>-6.4649681528662462E-2</v>
      </c>
      <c r="S7" s="250">
        <f t="shared" ref="S7:S10" si="6">O7-C7</f>
        <v>-203</v>
      </c>
      <c r="T7" s="248">
        <f>O7/$O$6</f>
        <v>1</v>
      </c>
      <c r="V7" s="29"/>
      <c r="W7" s="79"/>
      <c r="AE7" s="1" t="s">
        <v>176</v>
      </c>
    </row>
    <row r="8" spans="1:31" s="4" customFormat="1" x14ac:dyDescent="0.25">
      <c r="B8" s="97" t="s">
        <v>62</v>
      </c>
      <c r="C8" s="253">
        <v>24</v>
      </c>
      <c r="D8" s="253">
        <v>0</v>
      </c>
      <c r="E8" s="253">
        <v>0</v>
      </c>
      <c r="F8" s="254">
        <f t="shared" si="4"/>
        <v>0</v>
      </c>
      <c r="G8" s="253">
        <v>0</v>
      </c>
      <c r="H8" s="255" t="str">
        <f>IFERROR(G8/E8-1,"-")</f>
        <v>-</v>
      </c>
      <c r="I8" s="256">
        <f t="shared" ref="I8:I12" si="7">G8-E8</f>
        <v>0</v>
      </c>
      <c r="J8" s="254">
        <f t="shared" ref="J8:J12" si="8">G8/$G$6</f>
        <v>0</v>
      </c>
      <c r="K8" s="253">
        <v>0</v>
      </c>
      <c r="L8" s="257" t="str">
        <f>IFERROR(K8/G8-1,"-")</f>
        <v>-</v>
      </c>
      <c r="M8" s="258" t="str">
        <f>IF(G8=0,"nd",K8-G8)</f>
        <v>nd</v>
      </c>
      <c r="N8" s="259">
        <f t="shared" ref="N8:N12" si="9">K8/$K$6</f>
        <v>0</v>
      </c>
      <c r="O8" s="253">
        <v>0</v>
      </c>
      <c r="P8" s="257" t="str">
        <f>IFERROR(O8/K8-1,"-")</f>
        <v>-</v>
      </c>
      <c r="Q8" s="260">
        <f t="shared" si="3"/>
        <v>0</v>
      </c>
      <c r="R8" s="257">
        <f>IFERROR(O8/C8-1,"-")</f>
        <v>-1</v>
      </c>
      <c r="S8" s="260">
        <f t="shared" si="6"/>
        <v>-24</v>
      </c>
      <c r="T8" s="259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3">
        <v>3116</v>
      </c>
      <c r="D9" s="253">
        <v>0</v>
      </c>
      <c r="E9" s="253">
        <v>0</v>
      </c>
      <c r="F9" s="259">
        <f t="shared" si="4"/>
        <v>0</v>
      </c>
      <c r="G9" s="253">
        <v>0</v>
      </c>
      <c r="H9" s="255" t="str">
        <f>IFERROR(G9/E9-1,"-")</f>
        <v>-</v>
      </c>
      <c r="I9" s="260">
        <f t="shared" si="7"/>
        <v>0</v>
      </c>
      <c r="J9" s="259">
        <f t="shared" si="8"/>
        <v>0</v>
      </c>
      <c r="K9" s="253">
        <v>0</v>
      </c>
      <c r="L9" s="257" t="str">
        <f>IFERROR(K9/G9-1,"-")</f>
        <v>-</v>
      </c>
      <c r="M9" s="258" t="str">
        <f>IF(G9=0,"nd",K9-G9)</f>
        <v>nd</v>
      </c>
      <c r="N9" s="259">
        <f t="shared" si="9"/>
        <v>0</v>
      </c>
      <c r="O9" s="253">
        <v>0</v>
      </c>
      <c r="P9" s="257" t="e">
        <f t="shared" si="2"/>
        <v>#DIV/0!</v>
      </c>
      <c r="Q9" s="260">
        <f t="shared" si="3"/>
        <v>0</v>
      </c>
      <c r="R9" s="261">
        <f t="shared" si="5"/>
        <v>-1</v>
      </c>
      <c r="S9" s="260">
        <f t="shared" si="6"/>
        <v>-3116</v>
      </c>
      <c r="T9" s="259">
        <f t="shared" si="10"/>
        <v>0</v>
      </c>
      <c r="V9" s="29"/>
      <c r="W9" s="79"/>
      <c r="AE9" s="1"/>
    </row>
    <row r="10" spans="1:31" s="4" customFormat="1" x14ac:dyDescent="0.25">
      <c r="B10" s="246" t="s">
        <v>192</v>
      </c>
      <c r="C10" s="262" t="s">
        <v>228</v>
      </c>
      <c r="D10" s="262" t="s">
        <v>228</v>
      </c>
      <c r="E10" s="262" t="s">
        <v>228</v>
      </c>
      <c r="F10" s="263" t="str">
        <f>IFERROR(E10/$E$6,"-")</f>
        <v>-</v>
      </c>
      <c r="G10" s="262" t="s">
        <v>228</v>
      </c>
      <c r="H10" s="251" t="str">
        <f>IFERROR(G10/E10-1,"-")</f>
        <v>-</v>
      </c>
      <c r="I10" s="252" t="str">
        <f>IFERROR(G10-E10,"-")</f>
        <v>-</v>
      </c>
      <c r="J10" s="263" t="str">
        <f>IFERROR(G10/$G$6,"-")</f>
        <v>-</v>
      </c>
      <c r="K10" s="262" t="s">
        <v>228</v>
      </c>
      <c r="L10" s="251" t="str">
        <f>IFERROR(K10/G10-1,"-")</f>
        <v>-</v>
      </c>
      <c r="M10" s="252" t="str">
        <f>IFERROR(K10-G10,"-")</f>
        <v>-</v>
      </c>
      <c r="N10" s="263" t="str">
        <f>IFERROR(K10/$K$6,"-")</f>
        <v>-</v>
      </c>
      <c r="O10" s="262" t="s">
        <v>228</v>
      </c>
      <c r="P10" s="251" t="str">
        <f>IFERROR(O10/K10-1,"-")</f>
        <v>-</v>
      </c>
      <c r="Q10" s="252" t="str">
        <f>IFERROR(O10-K10,"-")</f>
        <v>-</v>
      </c>
      <c r="R10" s="251" t="e">
        <f t="shared" si="5"/>
        <v>#VALUE!</v>
      </c>
      <c r="S10" s="252" t="e">
        <f t="shared" si="6"/>
        <v>#VALUE!</v>
      </c>
      <c r="T10" s="263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3" t="e">
        <v>#REF!</v>
      </c>
      <c r="D11" s="253" t="e">
        <v>#REF!</v>
      </c>
      <c r="E11" s="253" t="e">
        <v>#REF!</v>
      </c>
      <c r="F11" s="259" t="e">
        <f t="shared" si="4"/>
        <v>#REF!</v>
      </c>
      <c r="G11" s="253" t="e">
        <v>#REF!</v>
      </c>
      <c r="H11" s="261" t="e">
        <f t="shared" ref="H11:H12" si="11">G11/E11-1</f>
        <v>#REF!</v>
      </c>
      <c r="I11" s="260" t="e">
        <f t="shared" si="7"/>
        <v>#REF!</v>
      </c>
      <c r="J11" s="259" t="e">
        <f t="shared" si="8"/>
        <v>#REF!</v>
      </c>
      <c r="K11" s="253" t="e">
        <v>#REF!</v>
      </c>
      <c r="L11" s="257" t="e">
        <f>K11/G11-1</f>
        <v>#REF!</v>
      </c>
      <c r="M11" s="260" t="e">
        <f t="shared" si="1"/>
        <v>#REF!</v>
      </c>
      <c r="N11" s="259" t="e">
        <f t="shared" si="9"/>
        <v>#REF!</v>
      </c>
      <c r="O11" s="253" t="e">
        <v>#REF!</v>
      </c>
      <c r="P11" s="261" t="e">
        <f t="shared" si="2"/>
        <v>#REF!</v>
      </c>
      <c r="Q11" s="260" t="e">
        <f t="shared" si="3"/>
        <v>#REF!</v>
      </c>
      <c r="R11" s="261" t="e">
        <f t="shared" ref="R11:R12" si="12">O11/D11-1</f>
        <v>#REF!</v>
      </c>
      <c r="S11" s="260" t="e">
        <f t="shared" ref="S11:S12" si="13">O11-D11</f>
        <v>#REF!</v>
      </c>
      <c r="T11" s="259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3" t="e">
        <v>#REF!</v>
      </c>
      <c r="D12" s="253" t="e">
        <v>#REF!</v>
      </c>
      <c r="E12" s="253" t="e">
        <v>#REF!</v>
      </c>
      <c r="F12" s="259" t="e">
        <f t="shared" si="4"/>
        <v>#REF!</v>
      </c>
      <c r="G12" s="253" t="e">
        <v>#REF!</v>
      </c>
      <c r="H12" s="261" t="e">
        <f t="shared" si="11"/>
        <v>#REF!</v>
      </c>
      <c r="I12" s="260" t="e">
        <f t="shared" si="7"/>
        <v>#REF!</v>
      </c>
      <c r="J12" s="259" t="e">
        <f t="shared" si="8"/>
        <v>#REF!</v>
      </c>
      <c r="K12" s="253" t="e">
        <v>#REF!</v>
      </c>
      <c r="L12" s="257" t="e">
        <f t="shared" si="0"/>
        <v>#REF!</v>
      </c>
      <c r="M12" s="260" t="e">
        <f t="shared" si="1"/>
        <v>#REF!</v>
      </c>
      <c r="N12" s="259" t="e">
        <f t="shared" si="9"/>
        <v>#REF!</v>
      </c>
      <c r="O12" s="253" t="e">
        <v>#REF!</v>
      </c>
      <c r="P12" s="261" t="e">
        <f>O12/K12-1</f>
        <v>#REF!</v>
      </c>
      <c r="Q12" s="260" t="e">
        <f t="shared" si="3"/>
        <v>#REF!</v>
      </c>
      <c r="R12" s="261" t="e">
        <f t="shared" si="12"/>
        <v>#REF!</v>
      </c>
      <c r="S12" s="260" t="e">
        <f t="shared" si="13"/>
        <v>#REF!</v>
      </c>
      <c r="T12" s="259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181</v>
      </c>
    </row>
    <row r="14" spans="1:31" s="4" customFormat="1" x14ac:dyDescent="0.25">
      <c r="B14" s="170" t="s">
        <v>182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2.937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8" t="s">
        <v>184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185</v>
      </c>
      <c r="O40" s="14">
        <v>2021</v>
      </c>
      <c r="P40" s="14" t="s">
        <v>185</v>
      </c>
      <c r="Q40" s="14" t="s">
        <v>186</v>
      </c>
      <c r="R40" s="14" t="s">
        <v>187</v>
      </c>
      <c r="S40" s="14" t="s">
        <v>188</v>
      </c>
      <c r="T40" s="87"/>
      <c r="AE40" s="1"/>
    </row>
    <row r="41" spans="2:31" s="4" customFormat="1" ht="18.75" hidden="1" x14ac:dyDescent="0.3">
      <c r="B41" s="225" t="s">
        <v>172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173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174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175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176</v>
      </c>
    </row>
    <row r="45" spans="2:31" s="4" customFormat="1" hidden="1" x14ac:dyDescent="0.25">
      <c r="B45" s="236" t="s">
        <v>177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178</v>
      </c>
    </row>
    <row r="46" spans="2:31" s="4" customFormat="1" hidden="1" x14ac:dyDescent="0.25">
      <c r="B46" s="236" t="s">
        <v>179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180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181</v>
      </c>
    </row>
    <row r="48" spans="2:31" s="4" customFormat="1" hidden="1" x14ac:dyDescent="0.25">
      <c r="B48" s="286" t="s">
        <v>182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48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196</v>
      </c>
      <c r="C134" s="229">
        <v>15343</v>
      </c>
      <c r="D134" s="229">
        <v>4744</v>
      </c>
      <c r="E134" s="229">
        <v>9037</v>
      </c>
      <c r="F134" s="229">
        <v>15069</v>
      </c>
      <c r="G134" s="230">
        <f>F134/E134-1</f>
        <v>0.66747814540223516</v>
      </c>
      <c r="H134" s="229">
        <f>F134-E134</f>
        <v>6032</v>
      </c>
      <c r="I134" s="230">
        <f>F134/F$134</f>
        <v>1</v>
      </c>
      <c r="J134" s="229">
        <v>23750</v>
      </c>
      <c r="K134" s="230">
        <f>J134/J$134</f>
        <v>1</v>
      </c>
      <c r="L134" s="230">
        <f>J134/F134-1</f>
        <v>0.57608334992368437</v>
      </c>
      <c r="M134" s="229">
        <f>J134-F134</f>
        <v>8681</v>
      </c>
      <c r="N134" s="230">
        <f>J134/D134-1</f>
        <v>4.0063237774030354</v>
      </c>
      <c r="O134" s="229">
        <f>J134-D134</f>
        <v>19006</v>
      </c>
      <c r="Q134" s="29"/>
      <c r="R134" s="79"/>
      <c r="Z134" s="1" t="s">
        <v>174</v>
      </c>
      <c r="AE134"/>
    </row>
    <row r="135" spans="1:31" s="4" customFormat="1" x14ac:dyDescent="0.25">
      <c r="B135" s="246" t="s">
        <v>191</v>
      </c>
      <c r="C135" s="247">
        <v>15218</v>
      </c>
      <c r="D135" s="247">
        <v>4596</v>
      </c>
      <c r="E135" s="247">
        <v>8021</v>
      </c>
      <c r="F135" s="247">
        <v>14084</v>
      </c>
      <c r="G135" s="251">
        <f>IFERROR(F135/E135-1,"-")</f>
        <v>0.75589078668495202</v>
      </c>
      <c r="H135" s="247">
        <f t="shared" ref="H135:H138" si="14">F135-E135</f>
        <v>6063</v>
      </c>
      <c r="I135" s="249">
        <f>F135/F$134</f>
        <v>0.93463401685579672</v>
      </c>
      <c r="J135" s="247">
        <v>23750</v>
      </c>
      <c r="K135" s="248">
        <f t="shared" ref="K135:K138" si="15">J135/J$134</f>
        <v>1</v>
      </c>
      <c r="L135" s="249">
        <f t="shared" ref="L135:L138" si="16">J135/F135-1</f>
        <v>0.68631070718545861</v>
      </c>
      <c r="M135" s="250">
        <f t="shared" ref="M135:M138" si="17">J135-F135</f>
        <v>9666</v>
      </c>
      <c r="N135" s="248">
        <f t="shared" ref="N135:N138" si="18">J135/D135-1</f>
        <v>4.1675369886858133</v>
      </c>
      <c r="O135" s="247">
        <f t="shared" ref="O135:O138" si="19">J135-D135</f>
        <v>19154</v>
      </c>
      <c r="Q135" s="29"/>
      <c r="R135" s="79"/>
      <c r="Z135" s="1" t="s">
        <v>176</v>
      </c>
    </row>
    <row r="136" spans="1:31" s="4" customFormat="1" x14ac:dyDescent="0.25">
      <c r="B136" s="97" t="s">
        <v>62</v>
      </c>
      <c r="C136" s="253">
        <v>0</v>
      </c>
      <c r="D136" s="253">
        <v>0</v>
      </c>
      <c r="E136" s="253">
        <v>0</v>
      </c>
      <c r="F136" s="253">
        <v>0</v>
      </c>
      <c r="G136" s="257" t="str">
        <f t="shared" ref="G136:G138" si="20">IFERROR(F136/E136-1,"-")</f>
        <v>-</v>
      </c>
      <c r="H136" s="253">
        <f t="shared" si="14"/>
        <v>0</v>
      </c>
      <c r="I136" s="261">
        <f t="shared" ref="I136:I138" si="21">F136/F$134</f>
        <v>0</v>
      </c>
      <c r="J136" s="253">
        <v>0</v>
      </c>
      <c r="K136" s="259">
        <f t="shared" si="15"/>
        <v>0</v>
      </c>
      <c r="L136" s="261" t="e">
        <f t="shared" si="16"/>
        <v>#DIV/0!</v>
      </c>
      <c r="M136" s="260">
        <f t="shared" si="17"/>
        <v>0</v>
      </c>
      <c r="N136" s="259" t="e">
        <f t="shared" si="18"/>
        <v>#DIV/0!</v>
      </c>
      <c r="O136" s="253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0</v>
      </c>
      <c r="D137" s="253">
        <v>0</v>
      </c>
      <c r="E137" s="253">
        <v>0</v>
      </c>
      <c r="F137" s="253">
        <v>0</v>
      </c>
      <c r="G137" s="255" t="str">
        <f t="shared" si="20"/>
        <v>-</v>
      </c>
      <c r="H137" s="253">
        <f t="shared" si="14"/>
        <v>0</v>
      </c>
      <c r="I137" s="265">
        <f t="shared" si="21"/>
        <v>0</v>
      </c>
      <c r="J137" s="253">
        <v>0</v>
      </c>
      <c r="K137" s="259">
        <f t="shared" si="15"/>
        <v>0</v>
      </c>
      <c r="L137" s="261" t="e">
        <f t="shared" si="16"/>
        <v>#DIV/0!</v>
      </c>
      <c r="M137" s="260">
        <f t="shared" si="17"/>
        <v>0</v>
      </c>
      <c r="N137" s="259" t="e">
        <f t="shared" si="18"/>
        <v>#DIV/0!</v>
      </c>
      <c r="O137" s="253">
        <f t="shared" si="19"/>
        <v>0</v>
      </c>
      <c r="Q137" s="29"/>
      <c r="R137" s="79"/>
      <c r="Z137" s="1"/>
    </row>
    <row r="138" spans="1:31" s="4" customFormat="1" x14ac:dyDescent="0.25">
      <c r="B138" s="246" t="s">
        <v>192</v>
      </c>
      <c r="C138" s="247" t="e">
        <v>#REF!</v>
      </c>
      <c r="D138" s="247" t="e">
        <v>#REF!</v>
      </c>
      <c r="E138" s="247" t="e">
        <v>#REF!</v>
      </c>
      <c r="F138" s="247" t="e">
        <v>#REF!</v>
      </c>
      <c r="G138" s="251" t="str">
        <f t="shared" si="20"/>
        <v>-</v>
      </c>
      <c r="H138" s="247" t="e">
        <f t="shared" si="14"/>
        <v>#REF!</v>
      </c>
      <c r="I138" s="249" t="e">
        <f t="shared" si="21"/>
        <v>#REF!</v>
      </c>
      <c r="J138" s="247" t="e">
        <v>#REF!</v>
      </c>
      <c r="K138" s="248" t="e">
        <f t="shared" si="15"/>
        <v>#REF!</v>
      </c>
      <c r="L138" s="249" t="e">
        <f t="shared" si="16"/>
        <v>#REF!</v>
      </c>
      <c r="M138" s="250" t="e">
        <f t="shared" si="17"/>
        <v>#REF!</v>
      </c>
      <c r="N138" s="248" t="e">
        <f t="shared" si="18"/>
        <v>#REF!</v>
      </c>
      <c r="O138" s="247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181</v>
      </c>
    </row>
    <row r="140" spans="1:31" s="4" customFormat="1" ht="32.25" customHeight="1" x14ac:dyDescent="0.25">
      <c r="B140" s="309" t="s">
        <v>195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B0F95-0167-48F9-83F2-520621B31650}">
  <sheetPr>
    <tabColor rgb="FF336600"/>
  </sheetPr>
  <dimension ref="A3:A23"/>
  <sheetViews>
    <sheetView showGridLines="0" workbookViewId="0">
      <selection activeCell="O8" sqref="O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218EA-0E54-46E9-AD79-8D2D53322B1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308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258</v>
      </c>
      <c r="D5" s="242" t="s">
        <v>259</v>
      </c>
      <c r="E5" s="242" t="s">
        <v>260</v>
      </c>
      <c r="F5" s="243" t="str">
        <f>CONCATENATE("%/s total Tenerife ",RIGHT(E5,4))</f>
        <v>%/s total Tenerife 2022</v>
      </c>
      <c r="G5" s="242" t="s">
        <v>261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262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263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198</v>
      </c>
      <c r="C6" s="244">
        <v>2181</v>
      </c>
      <c r="D6" s="244">
        <v>1339</v>
      </c>
      <c r="E6" s="244">
        <v>2774</v>
      </c>
      <c r="F6" s="245">
        <f>E6/$E$6</f>
        <v>1</v>
      </c>
      <c r="G6" s="244">
        <v>4203</v>
      </c>
      <c r="H6" s="245">
        <f>G6/E6-1</f>
        <v>0.51514059120403743</v>
      </c>
      <c r="I6" s="244">
        <f>G6-E6</f>
        <v>1429</v>
      </c>
      <c r="J6" s="245">
        <f>G6/$G$6</f>
        <v>1</v>
      </c>
      <c r="K6" s="244">
        <v>3970</v>
      </c>
      <c r="L6" s="245">
        <f t="shared" ref="L6:L12" si="0">K6/G6-1</f>
        <v>-5.5436592909826277E-2</v>
      </c>
      <c r="M6" s="244">
        <f t="shared" ref="M6:M12" si="1">K6-G6</f>
        <v>-233</v>
      </c>
      <c r="N6" s="245">
        <f>K6/$K$6</f>
        <v>1</v>
      </c>
      <c r="O6" s="244">
        <v>1108</v>
      </c>
      <c r="P6" s="245">
        <f t="shared" ref="P6:P11" si="2">O6/K6-1</f>
        <v>-0.72090680100755666</v>
      </c>
      <c r="Q6" s="244">
        <f t="shared" ref="Q6:Q12" si="3">O6-K6</f>
        <v>-2862</v>
      </c>
      <c r="R6" s="245">
        <f>O6/C6-1</f>
        <v>-0.49197615772581382</v>
      </c>
      <c r="S6" s="244">
        <f>O6-C6</f>
        <v>-1073</v>
      </c>
      <c r="T6" s="245">
        <f>O6/$O$6</f>
        <v>1</v>
      </c>
      <c r="V6" s="29"/>
      <c r="W6" s="79"/>
      <c r="AE6" s="1" t="s">
        <v>174</v>
      </c>
    </row>
    <row r="7" spans="1:31" s="4" customFormat="1" x14ac:dyDescent="0.25">
      <c r="B7" s="246" t="s">
        <v>191</v>
      </c>
      <c r="C7" s="247">
        <v>2143</v>
      </c>
      <c r="D7" s="247">
        <v>1333</v>
      </c>
      <c r="E7" s="247">
        <v>2548</v>
      </c>
      <c r="F7" s="248">
        <f t="shared" ref="F7:F12" si="4">E7/$E$6</f>
        <v>0.91852919971160774</v>
      </c>
      <c r="G7" s="247">
        <v>4190</v>
      </c>
      <c r="H7" s="249">
        <f>G7/E7-1</f>
        <v>0.64442700156985877</v>
      </c>
      <c r="I7" s="250">
        <f>G7-E7</f>
        <v>1642</v>
      </c>
      <c r="J7" s="248">
        <f>G7/$G$6</f>
        <v>0.99690697121103977</v>
      </c>
      <c r="K7" s="247">
        <v>3500</v>
      </c>
      <c r="L7" s="251">
        <f t="shared" si="0"/>
        <v>-0.1646778042959427</v>
      </c>
      <c r="M7" s="252">
        <f t="shared" si="1"/>
        <v>-690</v>
      </c>
      <c r="N7" s="248">
        <f>K7/$K$6</f>
        <v>0.88161209068010071</v>
      </c>
      <c r="O7" s="247">
        <v>965</v>
      </c>
      <c r="P7" s="249">
        <f t="shared" si="2"/>
        <v>-0.72428571428571431</v>
      </c>
      <c r="Q7" s="250">
        <f t="shared" si="3"/>
        <v>-2535</v>
      </c>
      <c r="R7" s="249">
        <f t="shared" ref="R7:R10" si="5">O7/C7-1</f>
        <v>-0.54969668688754081</v>
      </c>
      <c r="S7" s="250">
        <f t="shared" ref="S7:S10" si="6">O7-C7</f>
        <v>-1178</v>
      </c>
      <c r="T7" s="248">
        <f>O7/$O$6</f>
        <v>0.87093862815884482</v>
      </c>
      <c r="V7" s="29"/>
      <c r="W7" s="79"/>
      <c r="AE7" s="1" t="s">
        <v>176</v>
      </c>
    </row>
    <row r="8" spans="1:31" s="4" customFormat="1" x14ac:dyDescent="0.25">
      <c r="B8" s="97" t="s">
        <v>62</v>
      </c>
      <c r="C8" s="253">
        <v>49</v>
      </c>
      <c r="D8" s="253">
        <v>0</v>
      </c>
      <c r="E8" s="253">
        <v>0</v>
      </c>
      <c r="F8" s="254">
        <f t="shared" si="4"/>
        <v>0</v>
      </c>
      <c r="G8" s="253">
        <v>0</v>
      </c>
      <c r="H8" s="255" t="str">
        <f>IFERROR(G8/E8-1,"-")</f>
        <v>-</v>
      </c>
      <c r="I8" s="256">
        <f t="shared" ref="I8:I12" si="7">G8-E8</f>
        <v>0</v>
      </c>
      <c r="J8" s="254">
        <f t="shared" ref="J8:J12" si="8">G8/$G$6</f>
        <v>0</v>
      </c>
      <c r="K8" s="253">
        <v>0</v>
      </c>
      <c r="L8" s="257" t="str">
        <f>IFERROR(K8/G8-1,"-")</f>
        <v>-</v>
      </c>
      <c r="M8" s="258" t="str">
        <f>IF(G8=0,"nd",K8-G8)</f>
        <v>nd</v>
      </c>
      <c r="N8" s="259">
        <f t="shared" ref="N8:N12" si="9">K8/$K$6</f>
        <v>0</v>
      </c>
      <c r="O8" s="253">
        <v>0</v>
      </c>
      <c r="P8" s="257" t="str">
        <f>IFERROR(O8/K8-1,"-")</f>
        <v>-</v>
      </c>
      <c r="Q8" s="260">
        <f t="shared" si="3"/>
        <v>0</v>
      </c>
      <c r="R8" s="257">
        <f>IFERROR(O8/C8-1,"-")</f>
        <v>-1</v>
      </c>
      <c r="S8" s="260">
        <f t="shared" si="6"/>
        <v>-49</v>
      </c>
      <c r="T8" s="259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3">
        <v>2094</v>
      </c>
      <c r="D9" s="253">
        <v>1333</v>
      </c>
      <c r="E9" s="253">
        <v>0</v>
      </c>
      <c r="F9" s="259">
        <f t="shared" si="4"/>
        <v>0</v>
      </c>
      <c r="G9" s="253">
        <v>0</v>
      </c>
      <c r="H9" s="255" t="str">
        <f>IFERROR(G9/E9-1,"-")</f>
        <v>-</v>
      </c>
      <c r="I9" s="260">
        <f t="shared" si="7"/>
        <v>0</v>
      </c>
      <c r="J9" s="259">
        <f t="shared" si="8"/>
        <v>0</v>
      </c>
      <c r="K9" s="253">
        <v>0</v>
      </c>
      <c r="L9" s="257" t="str">
        <f>IFERROR(K9/G9-1,"-")</f>
        <v>-</v>
      </c>
      <c r="M9" s="258" t="str">
        <f>IF(G9=0,"nd",K9-G9)</f>
        <v>nd</v>
      </c>
      <c r="N9" s="259">
        <f t="shared" si="9"/>
        <v>0</v>
      </c>
      <c r="O9" s="253">
        <v>0</v>
      </c>
      <c r="P9" s="257" t="e">
        <f t="shared" si="2"/>
        <v>#DIV/0!</v>
      </c>
      <c r="Q9" s="260">
        <f t="shared" si="3"/>
        <v>0</v>
      </c>
      <c r="R9" s="261">
        <f t="shared" si="5"/>
        <v>-1</v>
      </c>
      <c r="S9" s="260">
        <f t="shared" si="6"/>
        <v>-2094</v>
      </c>
      <c r="T9" s="259">
        <f t="shared" si="10"/>
        <v>0</v>
      </c>
      <c r="V9" s="29"/>
      <c r="W9" s="79"/>
      <c r="AE9" s="1"/>
    </row>
    <row r="10" spans="1:31" s="4" customFormat="1" x14ac:dyDescent="0.25">
      <c r="B10" s="246" t="s">
        <v>192</v>
      </c>
      <c r="C10" s="262" t="s">
        <v>228</v>
      </c>
      <c r="D10" s="262" t="s">
        <v>228</v>
      </c>
      <c r="E10" s="262" t="s">
        <v>228</v>
      </c>
      <c r="F10" s="263" t="str">
        <f>IFERROR(E10/$E$6,"-")</f>
        <v>-</v>
      </c>
      <c r="G10" s="262" t="s">
        <v>228</v>
      </c>
      <c r="H10" s="251" t="str">
        <f>IFERROR(G10/E10-1,"-")</f>
        <v>-</v>
      </c>
      <c r="I10" s="252" t="str">
        <f>IFERROR(G10-E10,"-")</f>
        <v>-</v>
      </c>
      <c r="J10" s="263" t="str">
        <f>IFERROR(G10/$G$6,"-")</f>
        <v>-</v>
      </c>
      <c r="K10" s="262" t="s">
        <v>228</v>
      </c>
      <c r="L10" s="251" t="str">
        <f>IFERROR(K10/G10-1,"-")</f>
        <v>-</v>
      </c>
      <c r="M10" s="252" t="str">
        <f>IFERROR(K10-G10,"-")</f>
        <v>-</v>
      </c>
      <c r="N10" s="263" t="str">
        <f>IFERROR(K10/$K$6,"-")</f>
        <v>-</v>
      </c>
      <c r="O10" s="262" t="s">
        <v>228</v>
      </c>
      <c r="P10" s="251" t="str">
        <f>IFERROR(O10/K10-1,"-")</f>
        <v>-</v>
      </c>
      <c r="Q10" s="252" t="str">
        <f>IFERROR(O10-K10,"-")</f>
        <v>-</v>
      </c>
      <c r="R10" s="251" t="e">
        <f t="shared" si="5"/>
        <v>#VALUE!</v>
      </c>
      <c r="S10" s="252" t="e">
        <f t="shared" si="6"/>
        <v>#VALUE!</v>
      </c>
      <c r="T10" s="263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3" t="e">
        <v>#REF!</v>
      </c>
      <c r="D11" s="253" t="e">
        <v>#REF!</v>
      </c>
      <c r="E11" s="253" t="e">
        <v>#REF!</v>
      </c>
      <c r="F11" s="259" t="e">
        <f t="shared" si="4"/>
        <v>#REF!</v>
      </c>
      <c r="G11" s="253" t="e">
        <v>#REF!</v>
      </c>
      <c r="H11" s="261" t="e">
        <f t="shared" ref="H11:H12" si="11">G11/E11-1</f>
        <v>#REF!</v>
      </c>
      <c r="I11" s="260" t="e">
        <f t="shared" si="7"/>
        <v>#REF!</v>
      </c>
      <c r="J11" s="259" t="e">
        <f t="shared" si="8"/>
        <v>#REF!</v>
      </c>
      <c r="K11" s="253" t="e">
        <v>#REF!</v>
      </c>
      <c r="L11" s="257" t="e">
        <f>K11/G11-1</f>
        <v>#REF!</v>
      </c>
      <c r="M11" s="260" t="e">
        <f t="shared" si="1"/>
        <v>#REF!</v>
      </c>
      <c r="N11" s="259" t="e">
        <f t="shared" si="9"/>
        <v>#REF!</v>
      </c>
      <c r="O11" s="253" t="e">
        <v>#REF!</v>
      </c>
      <c r="P11" s="261" t="e">
        <f t="shared" si="2"/>
        <v>#REF!</v>
      </c>
      <c r="Q11" s="260" t="e">
        <f t="shared" si="3"/>
        <v>#REF!</v>
      </c>
      <c r="R11" s="261" t="e">
        <f t="shared" ref="R11:R12" si="12">O11/D11-1</f>
        <v>#REF!</v>
      </c>
      <c r="S11" s="260" t="e">
        <f t="shared" ref="S11:S12" si="13">O11-D11</f>
        <v>#REF!</v>
      </c>
      <c r="T11" s="259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3" t="e">
        <v>#REF!</v>
      </c>
      <c r="D12" s="253" t="e">
        <v>#REF!</v>
      </c>
      <c r="E12" s="253" t="e">
        <v>#REF!</v>
      </c>
      <c r="F12" s="259" t="e">
        <f t="shared" si="4"/>
        <v>#REF!</v>
      </c>
      <c r="G12" s="253" t="e">
        <v>#REF!</v>
      </c>
      <c r="H12" s="261" t="e">
        <f t="shared" si="11"/>
        <v>#REF!</v>
      </c>
      <c r="I12" s="260" t="e">
        <f t="shared" si="7"/>
        <v>#REF!</v>
      </c>
      <c r="J12" s="259" t="e">
        <f t="shared" si="8"/>
        <v>#REF!</v>
      </c>
      <c r="K12" s="253" t="e">
        <v>#REF!</v>
      </c>
      <c r="L12" s="257" t="e">
        <f t="shared" si="0"/>
        <v>#REF!</v>
      </c>
      <c r="M12" s="260" t="e">
        <f t="shared" si="1"/>
        <v>#REF!</v>
      </c>
      <c r="N12" s="259" t="e">
        <f t="shared" si="9"/>
        <v>#REF!</v>
      </c>
      <c r="O12" s="253" t="e">
        <v>#REF!</v>
      </c>
      <c r="P12" s="261" t="e">
        <f>O12/K12-1</f>
        <v>#REF!</v>
      </c>
      <c r="Q12" s="260" t="e">
        <f t="shared" si="3"/>
        <v>#REF!</v>
      </c>
      <c r="R12" s="261" t="e">
        <f t="shared" si="12"/>
        <v>#REF!</v>
      </c>
      <c r="S12" s="260" t="e">
        <f t="shared" si="13"/>
        <v>#REF!</v>
      </c>
      <c r="T12" s="259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181</v>
      </c>
    </row>
    <row r="14" spans="1:31" s="4" customFormat="1" x14ac:dyDescent="0.25">
      <c r="B14" s="170" t="s">
        <v>182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965 viajeros 
cuota: 87,1%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8" t="s">
        <v>184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185</v>
      </c>
      <c r="O40" s="14">
        <v>2021</v>
      </c>
      <c r="P40" s="14" t="s">
        <v>185</v>
      </c>
      <c r="Q40" s="14" t="s">
        <v>186</v>
      </c>
      <c r="R40" s="14" t="s">
        <v>187</v>
      </c>
      <c r="S40" s="14" t="s">
        <v>188</v>
      </c>
      <c r="T40" s="87"/>
      <c r="AE40" s="1"/>
    </row>
    <row r="41" spans="2:31" s="4" customFormat="1" ht="18.75" hidden="1" x14ac:dyDescent="0.3">
      <c r="B41" s="225" t="s">
        <v>172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173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174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175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176</v>
      </c>
    </row>
    <row r="45" spans="2:31" s="4" customFormat="1" hidden="1" x14ac:dyDescent="0.25">
      <c r="B45" s="236" t="s">
        <v>177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178</v>
      </c>
    </row>
    <row r="46" spans="2:31" s="4" customFormat="1" hidden="1" x14ac:dyDescent="0.25">
      <c r="B46" s="236" t="s">
        <v>179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180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181</v>
      </c>
    </row>
    <row r="48" spans="2:31" s="4" customFormat="1" hidden="1" x14ac:dyDescent="0.25">
      <c r="B48" s="286" t="s">
        <v>182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48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199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198</v>
      </c>
      <c r="C134" s="229">
        <v>8930</v>
      </c>
      <c r="D134" s="229">
        <v>21567</v>
      </c>
      <c r="E134" s="229">
        <v>23338</v>
      </c>
      <c r="F134" s="229">
        <v>31999</v>
      </c>
      <c r="G134" s="230">
        <f>F134/E134-1</f>
        <v>0.37111149198731685</v>
      </c>
      <c r="H134" s="229">
        <f>F134-E134</f>
        <v>8661</v>
      </c>
      <c r="I134" s="230">
        <f>F134/F$134</f>
        <v>1</v>
      </c>
      <c r="J134" s="229">
        <v>37562</v>
      </c>
      <c r="K134" s="230">
        <f>J134/J$134</f>
        <v>1</v>
      </c>
      <c r="L134" s="230">
        <f>J134/F134-1</f>
        <v>0.17384918278696215</v>
      </c>
      <c r="M134" s="229">
        <f>J134-F134</f>
        <v>5563</v>
      </c>
      <c r="N134" s="230">
        <f>J134/D134-1</f>
        <v>0.74164232392080498</v>
      </c>
      <c r="O134" s="229">
        <f>J134-D134</f>
        <v>15995</v>
      </c>
      <c r="Q134" s="29"/>
      <c r="R134" s="79"/>
      <c r="Z134" s="1" t="s">
        <v>174</v>
      </c>
      <c r="AE134"/>
    </row>
    <row r="135" spans="1:31" s="4" customFormat="1" x14ac:dyDescent="0.25">
      <c r="B135" s="246" t="s">
        <v>191</v>
      </c>
      <c r="C135" s="247">
        <v>8814</v>
      </c>
      <c r="D135" s="247">
        <v>21207</v>
      </c>
      <c r="E135" s="247">
        <v>22920</v>
      </c>
      <c r="F135" s="247">
        <v>31464</v>
      </c>
      <c r="G135" s="251">
        <f>IFERROR(F135/E135-1,"-")</f>
        <v>0.37277486910994773</v>
      </c>
      <c r="H135" s="247">
        <f t="shared" ref="H135:H138" si="14">F135-E135</f>
        <v>8544</v>
      </c>
      <c r="I135" s="249">
        <f>F135/F$134</f>
        <v>0.9832807275227351</v>
      </c>
      <c r="J135" s="247">
        <v>34800</v>
      </c>
      <c r="K135" s="248">
        <f t="shared" ref="K135:K138" si="15">J135/J$134</f>
        <v>0.92646823917789256</v>
      </c>
      <c r="L135" s="249">
        <f t="shared" ref="L135:L138" si="16">J135/F135-1</f>
        <v>0.10602593440122043</v>
      </c>
      <c r="M135" s="250">
        <f t="shared" ref="M135:M138" si="17">J135-F135</f>
        <v>3336</v>
      </c>
      <c r="N135" s="248">
        <f t="shared" ref="N135:N138" si="18">J135/D135-1</f>
        <v>0.64096760503607308</v>
      </c>
      <c r="O135" s="247">
        <f t="shared" ref="O135:O138" si="19">J135-D135</f>
        <v>13593</v>
      </c>
      <c r="Q135" s="29"/>
      <c r="R135" s="79"/>
      <c r="Z135" s="1" t="s">
        <v>176</v>
      </c>
    </row>
    <row r="136" spans="1:31" s="4" customFormat="1" x14ac:dyDescent="0.25">
      <c r="B136" s="97" t="s">
        <v>62</v>
      </c>
      <c r="C136" s="253">
        <v>0</v>
      </c>
      <c r="D136" s="253">
        <v>0</v>
      </c>
      <c r="E136" s="253">
        <v>0</v>
      </c>
      <c r="F136" s="253">
        <v>0</v>
      </c>
      <c r="G136" s="257" t="str">
        <f t="shared" ref="G136:G138" si="20">IFERROR(F136/E136-1,"-")</f>
        <v>-</v>
      </c>
      <c r="H136" s="253">
        <f t="shared" si="14"/>
        <v>0</v>
      </c>
      <c r="I136" s="261">
        <f t="shared" ref="I136:I138" si="21">F136/F$134</f>
        <v>0</v>
      </c>
      <c r="J136" s="253">
        <v>0</v>
      </c>
      <c r="K136" s="259">
        <f t="shared" si="15"/>
        <v>0</v>
      </c>
      <c r="L136" s="261" t="e">
        <f t="shared" si="16"/>
        <v>#DIV/0!</v>
      </c>
      <c r="M136" s="260">
        <f t="shared" si="17"/>
        <v>0</v>
      </c>
      <c r="N136" s="259" t="e">
        <f t="shared" si="18"/>
        <v>#DIV/0!</v>
      </c>
      <c r="O136" s="253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0</v>
      </c>
      <c r="D137" s="253">
        <v>0</v>
      </c>
      <c r="E137" s="253">
        <v>0</v>
      </c>
      <c r="F137" s="253">
        <v>0</v>
      </c>
      <c r="G137" s="255" t="str">
        <f t="shared" si="20"/>
        <v>-</v>
      </c>
      <c r="H137" s="253">
        <f t="shared" si="14"/>
        <v>0</v>
      </c>
      <c r="I137" s="265">
        <f t="shared" si="21"/>
        <v>0</v>
      </c>
      <c r="J137" s="253">
        <v>0</v>
      </c>
      <c r="K137" s="259">
        <f t="shared" si="15"/>
        <v>0</v>
      </c>
      <c r="L137" s="261" t="e">
        <f t="shared" si="16"/>
        <v>#DIV/0!</v>
      </c>
      <c r="M137" s="260">
        <f t="shared" si="17"/>
        <v>0</v>
      </c>
      <c r="N137" s="259" t="e">
        <f t="shared" si="18"/>
        <v>#DIV/0!</v>
      </c>
      <c r="O137" s="253">
        <f t="shared" si="19"/>
        <v>0</v>
      </c>
      <c r="Q137" s="29"/>
      <c r="R137" s="79"/>
      <c r="Z137" s="1"/>
    </row>
    <row r="138" spans="1:31" s="4" customFormat="1" x14ac:dyDescent="0.25">
      <c r="B138" s="246" t="s">
        <v>192</v>
      </c>
      <c r="C138" s="247" t="e">
        <v>#REF!</v>
      </c>
      <c r="D138" s="247" t="e">
        <v>#REF!</v>
      </c>
      <c r="E138" s="247" t="e">
        <v>#REF!</v>
      </c>
      <c r="F138" s="247" t="e">
        <v>#REF!</v>
      </c>
      <c r="G138" s="251" t="str">
        <f t="shared" si="20"/>
        <v>-</v>
      </c>
      <c r="H138" s="247" t="e">
        <f t="shared" si="14"/>
        <v>#REF!</v>
      </c>
      <c r="I138" s="249" t="e">
        <f t="shared" si="21"/>
        <v>#REF!</v>
      </c>
      <c r="J138" s="247" t="e">
        <v>#REF!</v>
      </c>
      <c r="K138" s="248" t="e">
        <f t="shared" si="15"/>
        <v>#REF!</v>
      </c>
      <c r="L138" s="249" t="e">
        <f t="shared" si="16"/>
        <v>#REF!</v>
      </c>
      <c r="M138" s="250" t="e">
        <f t="shared" si="17"/>
        <v>#REF!</v>
      </c>
      <c r="N138" s="248" t="e">
        <f t="shared" si="18"/>
        <v>#REF!</v>
      </c>
      <c r="O138" s="247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181</v>
      </c>
    </row>
    <row r="140" spans="1:31" s="4" customFormat="1" ht="32.25" customHeight="1" x14ac:dyDescent="0.25">
      <c r="B140" s="309" t="s">
        <v>195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4B409-66C3-4BA1-ABD0-940A94FC3D8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258</v>
      </c>
      <c r="D5" s="242" t="s">
        <v>259</v>
      </c>
      <c r="E5" s="242" t="s">
        <v>260</v>
      </c>
      <c r="F5" s="243" t="str">
        <f>CONCATENATE("%/s total Tenerife ",RIGHT(E5,4))</f>
        <v>%/s total Tenerife 2022</v>
      </c>
      <c r="G5" s="242" t="s">
        <v>261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262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263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201</v>
      </c>
      <c r="C6" s="244">
        <v>117688</v>
      </c>
      <c r="D6" s="244">
        <v>46227</v>
      </c>
      <c r="E6" s="244">
        <v>98841</v>
      </c>
      <c r="F6" s="245">
        <f>E6/$E$6</f>
        <v>1</v>
      </c>
      <c r="G6" s="244">
        <v>116505</v>
      </c>
      <c r="H6" s="245">
        <f>G6/E6-1</f>
        <v>0.17871126354448053</v>
      </c>
      <c r="I6" s="244">
        <f>G6-E6</f>
        <v>17664</v>
      </c>
      <c r="J6" s="245">
        <f>G6/$G$6</f>
        <v>1</v>
      </c>
      <c r="K6" s="244">
        <v>110606</v>
      </c>
      <c r="L6" s="245">
        <f>K6/G6-1</f>
        <v>-5.0633020042058274E-2</v>
      </c>
      <c r="M6" s="244">
        <f>K6-G6</f>
        <v>-5899</v>
      </c>
      <c r="N6" s="245">
        <f>K6/$K$6</f>
        <v>1</v>
      </c>
      <c r="O6" s="244">
        <v>109547</v>
      </c>
      <c r="P6" s="245">
        <f>O6/K6-1</f>
        <v>-9.5745257942606576E-3</v>
      </c>
      <c r="Q6" s="244">
        <f>O6-K6</f>
        <v>-1059</v>
      </c>
      <c r="R6" s="245">
        <f>IFERROR(O6/C6-1,"-")</f>
        <v>-6.917442729929979E-2</v>
      </c>
      <c r="S6" s="244">
        <f>O6-C6</f>
        <v>-8141</v>
      </c>
      <c r="T6" s="245">
        <f>O6/$O$6</f>
        <v>1</v>
      </c>
      <c r="V6" s="29"/>
      <c r="W6" s="79"/>
      <c r="AE6" s="1" t="s">
        <v>174</v>
      </c>
    </row>
    <row r="7" spans="1:31" s="4" customFormat="1" x14ac:dyDescent="0.25">
      <c r="B7" s="236" t="s">
        <v>44</v>
      </c>
      <c r="C7" s="253">
        <v>17157</v>
      </c>
      <c r="D7" s="253">
        <v>14284</v>
      </c>
      <c r="E7" s="253">
        <v>18574</v>
      </c>
      <c r="F7" s="259">
        <f t="shared" ref="F7:F16" si="0">E7/$E$6</f>
        <v>0.18791796926376705</v>
      </c>
      <c r="G7" s="253">
        <v>15183</v>
      </c>
      <c r="H7" s="261">
        <f>G7/E7-1</f>
        <v>-0.18256702918057499</v>
      </c>
      <c r="I7" s="260">
        <f>G7-E7</f>
        <v>-3391</v>
      </c>
      <c r="J7" s="259">
        <f>G7/$G$6</f>
        <v>0.13032058709926614</v>
      </c>
      <c r="K7" s="253">
        <v>14733</v>
      </c>
      <c r="L7" s="261">
        <f>K7/G7-1</f>
        <v>-2.9638411381149976E-2</v>
      </c>
      <c r="M7" s="260">
        <f>K7-G7</f>
        <v>-450</v>
      </c>
      <c r="N7" s="259">
        <f>K7/$K$6</f>
        <v>0.13320253874111712</v>
      </c>
      <c r="O7" s="253">
        <v>12508</v>
      </c>
      <c r="P7" s="261">
        <f>O7/K7-1</f>
        <v>-0.15102151632389871</v>
      </c>
      <c r="Q7" s="260">
        <f>O7-K7</f>
        <v>-2225</v>
      </c>
      <c r="R7" s="261">
        <f t="shared" ref="R7:R16" si="1">IFERROR(O7/C7-1,"-")</f>
        <v>-0.27096811796934195</v>
      </c>
      <c r="S7" s="260">
        <f t="shared" ref="S7:S16" si="2">O7-C7</f>
        <v>-4649</v>
      </c>
      <c r="T7" s="259">
        <f>O7/$O$6</f>
        <v>0.11417930203474308</v>
      </c>
      <c r="V7" s="29"/>
      <c r="W7" s="79"/>
      <c r="AE7" s="1" t="s">
        <v>176</v>
      </c>
    </row>
    <row r="8" spans="1:31" s="4" customFormat="1" x14ac:dyDescent="0.25">
      <c r="B8" s="236" t="s">
        <v>45</v>
      </c>
      <c r="C8" s="253">
        <v>11817</v>
      </c>
      <c r="D8" s="253">
        <v>4876</v>
      </c>
      <c r="E8" s="253">
        <v>10089</v>
      </c>
      <c r="F8" s="259">
        <f t="shared" si="0"/>
        <v>0.10207302637569429</v>
      </c>
      <c r="G8" s="253">
        <v>9914</v>
      </c>
      <c r="H8" s="261">
        <f t="shared" ref="H8:H16" si="3">G8/E8-1</f>
        <v>-1.7345623946872779E-2</v>
      </c>
      <c r="I8" s="260">
        <f t="shared" ref="I8:I16" si="4">G8-E8</f>
        <v>-175</v>
      </c>
      <c r="J8" s="259">
        <f t="shared" ref="J8:J16" si="5">G8/$G$6</f>
        <v>8.5095060297841293E-2</v>
      </c>
      <c r="K8" s="253">
        <v>9334</v>
      </c>
      <c r="L8" s="261">
        <f t="shared" ref="L8:L16" si="6">K8/G8-1</f>
        <v>-5.8503126891264912E-2</v>
      </c>
      <c r="M8" s="260">
        <f t="shared" ref="M8:M16" si="7">K8-G8</f>
        <v>-580</v>
      </c>
      <c r="N8" s="259">
        <f t="shared" ref="N8:N16" si="8">K8/$K$6</f>
        <v>8.4389635281991934E-2</v>
      </c>
      <c r="O8" s="253">
        <v>11165</v>
      </c>
      <c r="P8" s="261">
        <f t="shared" ref="P8:P16" si="9">O8/K8-1</f>
        <v>0.1961645596743089</v>
      </c>
      <c r="Q8" s="260">
        <f t="shared" ref="Q8:Q16" si="10">O8-K8</f>
        <v>1831</v>
      </c>
      <c r="R8" s="261">
        <f t="shared" si="1"/>
        <v>-5.5174748244055216E-2</v>
      </c>
      <c r="S8" s="260">
        <f t="shared" si="2"/>
        <v>-652</v>
      </c>
      <c r="T8" s="259">
        <f t="shared" ref="T8:T16" si="11">O8/$O$6</f>
        <v>0.1019197239541019</v>
      </c>
      <c r="V8" s="29"/>
      <c r="W8" s="79"/>
      <c r="AE8" s="1"/>
    </row>
    <row r="9" spans="1:31" s="4" customFormat="1" x14ac:dyDescent="0.25">
      <c r="B9" s="236" t="s">
        <v>46</v>
      </c>
      <c r="C9" s="253">
        <v>883</v>
      </c>
      <c r="D9" s="253">
        <v>142</v>
      </c>
      <c r="E9" s="253">
        <v>280</v>
      </c>
      <c r="F9" s="254">
        <f t="shared" si="0"/>
        <v>2.8328325290112402E-3</v>
      </c>
      <c r="G9" s="253">
        <v>5084</v>
      </c>
      <c r="H9" s="265">
        <f t="shared" si="3"/>
        <v>17.157142857142858</v>
      </c>
      <c r="I9" s="256">
        <f t="shared" si="4"/>
        <v>4804</v>
      </c>
      <c r="J9" s="254">
        <f t="shared" si="5"/>
        <v>4.3637612119651517E-2</v>
      </c>
      <c r="K9" s="253">
        <v>1520</v>
      </c>
      <c r="L9" s="261">
        <f t="shared" si="6"/>
        <v>-0.70102281667977973</v>
      </c>
      <c r="M9" s="260">
        <f t="shared" si="7"/>
        <v>-3564</v>
      </c>
      <c r="N9" s="259">
        <f t="shared" si="8"/>
        <v>1.3742473283547005E-2</v>
      </c>
      <c r="O9" s="253">
        <v>1473</v>
      </c>
      <c r="P9" s="261">
        <f t="shared" si="9"/>
        <v>-3.092105263157896E-2</v>
      </c>
      <c r="Q9" s="260">
        <f t="shared" si="10"/>
        <v>-47</v>
      </c>
      <c r="R9" s="261">
        <f t="shared" si="1"/>
        <v>0.66817667044167606</v>
      </c>
      <c r="S9" s="260">
        <f t="shared" si="2"/>
        <v>590</v>
      </c>
      <c r="T9" s="259">
        <f t="shared" si="11"/>
        <v>1.3446283330442642E-2</v>
      </c>
      <c r="V9" s="29"/>
      <c r="W9" s="79"/>
      <c r="AE9" s="1"/>
    </row>
    <row r="10" spans="1:31" s="4" customFormat="1" x14ac:dyDescent="0.25">
      <c r="B10" s="236" t="s">
        <v>48</v>
      </c>
      <c r="C10" s="253">
        <v>39500</v>
      </c>
      <c r="D10" s="253">
        <v>5100</v>
      </c>
      <c r="E10" s="253">
        <v>32279</v>
      </c>
      <c r="F10" s="259">
        <f t="shared" si="0"/>
        <v>0.3265750042998351</v>
      </c>
      <c r="G10" s="253">
        <v>36926</v>
      </c>
      <c r="H10" s="261">
        <f t="shared" si="3"/>
        <v>0.14396356764459872</v>
      </c>
      <c r="I10" s="260">
        <f t="shared" si="4"/>
        <v>4647</v>
      </c>
      <c r="J10" s="259">
        <f t="shared" si="5"/>
        <v>0.31694777048195355</v>
      </c>
      <c r="K10" s="253">
        <v>35870</v>
      </c>
      <c r="L10" s="261">
        <f t="shared" si="6"/>
        <v>-2.8597736012565655E-2</v>
      </c>
      <c r="M10" s="260">
        <f t="shared" si="7"/>
        <v>-1056</v>
      </c>
      <c r="N10" s="259">
        <f t="shared" si="8"/>
        <v>0.32430428729002042</v>
      </c>
      <c r="O10" s="253">
        <v>37661</v>
      </c>
      <c r="P10" s="261">
        <f t="shared" si="9"/>
        <v>4.9930303875104443E-2</v>
      </c>
      <c r="Q10" s="260">
        <f t="shared" si="10"/>
        <v>1791</v>
      </c>
      <c r="R10" s="261">
        <f t="shared" si="1"/>
        <v>-4.6556962025316451E-2</v>
      </c>
      <c r="S10" s="260">
        <f t="shared" si="2"/>
        <v>-1839</v>
      </c>
      <c r="T10" s="259">
        <f>O10/$O$6</f>
        <v>0.34378851086748152</v>
      </c>
      <c r="V10" s="29"/>
      <c r="W10" s="79"/>
      <c r="AE10" s="1"/>
    </row>
    <row r="11" spans="1:31" s="4" customFormat="1" x14ac:dyDescent="0.25">
      <c r="B11" s="236" t="s">
        <v>50</v>
      </c>
      <c r="C11" s="253">
        <v>6212</v>
      </c>
      <c r="D11" s="253">
        <v>1921</v>
      </c>
      <c r="E11" s="253">
        <v>4147</v>
      </c>
      <c r="F11" s="254">
        <f t="shared" si="0"/>
        <v>4.1956273206462905E-2</v>
      </c>
      <c r="G11" s="253">
        <v>5039</v>
      </c>
      <c r="H11" s="265">
        <f t="shared" si="3"/>
        <v>0.2150952495780083</v>
      </c>
      <c r="I11" s="256">
        <f t="shared" si="4"/>
        <v>892</v>
      </c>
      <c r="J11" s="254">
        <f t="shared" si="5"/>
        <v>4.3251362602463414E-2</v>
      </c>
      <c r="K11" s="253">
        <v>4298</v>
      </c>
      <c r="L11" s="261">
        <f t="shared" si="6"/>
        <v>-0.14705298670371103</v>
      </c>
      <c r="M11" s="260">
        <f t="shared" si="7"/>
        <v>-741</v>
      </c>
      <c r="N11" s="259">
        <f t="shared" si="8"/>
        <v>3.8858651429398046E-2</v>
      </c>
      <c r="O11" s="253">
        <v>5051</v>
      </c>
      <c r="P11" s="261">
        <f t="shared" si="9"/>
        <v>0.17519776640297824</v>
      </c>
      <c r="Q11" s="260">
        <f t="shared" si="10"/>
        <v>753</v>
      </c>
      <c r="R11" s="261">
        <f t="shared" si="1"/>
        <v>-0.18689632968448167</v>
      </c>
      <c r="S11" s="260">
        <f t="shared" si="2"/>
        <v>-1161</v>
      </c>
      <c r="T11" s="259">
        <f t="shared" si="11"/>
        <v>4.6108063205747306E-2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22001</v>
      </c>
      <c r="D12" s="253">
        <v>7667</v>
      </c>
      <c r="E12" s="253">
        <v>15568</v>
      </c>
      <c r="F12" s="259">
        <f t="shared" si="0"/>
        <v>0.15750548861302496</v>
      </c>
      <c r="G12" s="253">
        <v>22535</v>
      </c>
      <c r="H12" s="261">
        <f t="shared" si="3"/>
        <v>0.44752055498458376</v>
      </c>
      <c r="I12" s="260">
        <f t="shared" si="4"/>
        <v>6967</v>
      </c>
      <c r="J12" s="259">
        <f t="shared" si="5"/>
        <v>0.19342517488519806</v>
      </c>
      <c r="K12" s="253">
        <v>23780</v>
      </c>
      <c r="L12" s="261">
        <f t="shared" si="6"/>
        <v>5.5247392944308915E-2</v>
      </c>
      <c r="M12" s="260">
        <f t="shared" si="7"/>
        <v>1245</v>
      </c>
      <c r="N12" s="259">
        <f t="shared" si="8"/>
        <v>0.21499737808075511</v>
      </c>
      <c r="O12" s="253">
        <v>25380</v>
      </c>
      <c r="P12" s="261">
        <f t="shared" si="9"/>
        <v>6.728343145500415E-2</v>
      </c>
      <c r="Q12" s="260">
        <f t="shared" si="10"/>
        <v>1600</v>
      </c>
      <c r="R12" s="261">
        <f t="shared" si="1"/>
        <v>0.15358392800327247</v>
      </c>
      <c r="S12" s="260">
        <f t="shared" si="2"/>
        <v>3379</v>
      </c>
      <c r="T12" s="259">
        <f t="shared" si="11"/>
        <v>0.23168137876893022</v>
      </c>
      <c r="V12" s="29"/>
      <c r="W12" s="79"/>
      <c r="AE12" s="1"/>
    </row>
    <row r="13" spans="1:31" s="4" customFormat="1" x14ac:dyDescent="0.25">
      <c r="B13" s="236" t="s">
        <v>49</v>
      </c>
      <c r="C13" s="253">
        <v>6120</v>
      </c>
      <c r="D13" s="253">
        <v>1381</v>
      </c>
      <c r="E13" s="253">
        <v>4026</v>
      </c>
      <c r="F13" s="254">
        <f t="shared" si="0"/>
        <v>4.073208486356876E-2</v>
      </c>
      <c r="G13" s="253">
        <v>6143</v>
      </c>
      <c r="H13" s="265">
        <f t="shared" si="3"/>
        <v>0.52583209140586185</v>
      </c>
      <c r="I13" s="256">
        <f t="shared" si="4"/>
        <v>2117</v>
      </c>
      <c r="J13" s="254">
        <f t="shared" si="5"/>
        <v>5.2727350757478218E-2</v>
      </c>
      <c r="K13" s="253">
        <v>4344</v>
      </c>
      <c r="L13" s="261">
        <f t="shared" si="6"/>
        <v>-0.29285365456617285</v>
      </c>
      <c r="M13" s="260">
        <f t="shared" si="7"/>
        <v>-1799</v>
      </c>
      <c r="N13" s="259">
        <f t="shared" si="8"/>
        <v>3.9274542068242227E-2</v>
      </c>
      <c r="O13" s="253">
        <v>4412</v>
      </c>
      <c r="P13" s="261">
        <f t="shared" si="9"/>
        <v>1.5653775322283625E-2</v>
      </c>
      <c r="Q13" s="260">
        <f t="shared" si="10"/>
        <v>68</v>
      </c>
      <c r="R13" s="261">
        <f t="shared" si="1"/>
        <v>-0.27908496732026145</v>
      </c>
      <c r="S13" s="260">
        <f t="shared" si="2"/>
        <v>-1708</v>
      </c>
      <c r="T13" s="259">
        <f t="shared" si="11"/>
        <v>4.0274950477877075E-2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2143</v>
      </c>
      <c r="D14" s="253">
        <v>6173</v>
      </c>
      <c r="E14" s="253">
        <v>2130</v>
      </c>
      <c r="F14" s="259">
        <f t="shared" si="0"/>
        <v>2.1549761738549791E-2</v>
      </c>
      <c r="G14" s="253">
        <v>2795</v>
      </c>
      <c r="H14" s="261">
        <f t="shared" si="3"/>
        <v>0.31220657276995301</v>
      </c>
      <c r="I14" s="260">
        <f t="shared" si="4"/>
        <v>665</v>
      </c>
      <c r="J14" s="259">
        <f t="shared" si="5"/>
        <v>2.3990386678683317E-2</v>
      </c>
      <c r="K14" s="253">
        <v>2375</v>
      </c>
      <c r="L14" s="261">
        <f t="shared" si="6"/>
        <v>-0.15026833631484793</v>
      </c>
      <c r="M14" s="260">
        <f t="shared" si="7"/>
        <v>-420</v>
      </c>
      <c r="N14" s="259">
        <f t="shared" si="8"/>
        <v>2.1472614505542196E-2</v>
      </c>
      <c r="O14" s="253">
        <v>1521</v>
      </c>
      <c r="P14" s="261">
        <f t="shared" si="9"/>
        <v>-0.359578947368421</v>
      </c>
      <c r="Q14" s="260">
        <f t="shared" si="10"/>
        <v>-854</v>
      </c>
      <c r="R14" s="261">
        <f t="shared" si="1"/>
        <v>-0.29024731684554361</v>
      </c>
      <c r="S14" s="260">
        <f t="shared" si="2"/>
        <v>-622</v>
      </c>
      <c r="T14" s="259">
        <f t="shared" si="11"/>
        <v>1.3884451422677024E-2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5321</v>
      </c>
      <c r="D15" s="253">
        <v>1365</v>
      </c>
      <c r="E15" s="253">
        <v>4452</v>
      </c>
      <c r="F15" s="254">
        <f t="shared" si="0"/>
        <v>4.5042037211278724E-2</v>
      </c>
      <c r="G15" s="253">
        <v>5075</v>
      </c>
      <c r="H15" s="265">
        <f t="shared" si="3"/>
        <v>0.13993710691823891</v>
      </c>
      <c r="I15" s="256">
        <f t="shared" si="4"/>
        <v>623</v>
      </c>
      <c r="J15" s="254">
        <f t="shared" si="5"/>
        <v>4.3560362216213899E-2</v>
      </c>
      <c r="K15" s="253">
        <v>6440</v>
      </c>
      <c r="L15" s="261">
        <f t="shared" si="6"/>
        <v>0.2689655172413794</v>
      </c>
      <c r="M15" s="260">
        <f t="shared" si="7"/>
        <v>1365</v>
      </c>
      <c r="N15" s="259">
        <f t="shared" si="8"/>
        <v>5.8224689438185991E-2</v>
      </c>
      <c r="O15" s="253">
        <v>4045</v>
      </c>
      <c r="P15" s="261">
        <f t="shared" si="9"/>
        <v>-0.37189440993788825</v>
      </c>
      <c r="Q15" s="260">
        <f t="shared" si="10"/>
        <v>-2395</v>
      </c>
      <c r="R15" s="261">
        <f t="shared" si="1"/>
        <v>-0.23980454801729001</v>
      </c>
      <c r="S15" s="260">
        <f t="shared" si="2"/>
        <v>-1276</v>
      </c>
      <c r="T15" s="259">
        <f t="shared" si="11"/>
        <v>3.6924790272668352E-2</v>
      </c>
      <c r="V15" s="29"/>
      <c r="W15" s="79"/>
      <c r="AE15" s="1"/>
    </row>
    <row r="16" spans="1:31" s="4" customFormat="1" x14ac:dyDescent="0.25">
      <c r="B16" s="236" t="s">
        <v>202</v>
      </c>
      <c r="C16" s="253">
        <f>C6-SUM(C7:C15)</f>
        <v>6534</v>
      </c>
      <c r="D16" s="253">
        <f>D6-SUM(D7:D15)</f>
        <v>3318</v>
      </c>
      <c r="E16" s="253">
        <f>E6-SUM(E7:E15)</f>
        <v>7296</v>
      </c>
      <c r="F16" s="259">
        <f t="shared" si="0"/>
        <v>7.3815521898807177E-2</v>
      </c>
      <c r="G16" s="253">
        <f>G6-SUM(G7:G15)</f>
        <v>7811</v>
      </c>
      <c r="H16" s="261">
        <f t="shared" si="3"/>
        <v>7.0586622807017552E-2</v>
      </c>
      <c r="I16" s="260">
        <f t="shared" si="4"/>
        <v>515</v>
      </c>
      <c r="J16" s="259">
        <f t="shared" si="5"/>
        <v>6.7044332861250597E-2</v>
      </c>
      <c r="K16" s="253">
        <f>K6-SUM(K7:K15)</f>
        <v>7912</v>
      </c>
      <c r="L16" s="261">
        <f t="shared" si="6"/>
        <v>1.2930482652669273E-2</v>
      </c>
      <c r="M16" s="260">
        <f t="shared" si="7"/>
        <v>101</v>
      </c>
      <c r="N16" s="259">
        <f t="shared" si="8"/>
        <v>7.1533189881199929E-2</v>
      </c>
      <c r="O16" s="253">
        <f>O6-SUM(O7:O15)</f>
        <v>6331</v>
      </c>
      <c r="P16" s="261">
        <f t="shared" si="9"/>
        <v>-0.19982305358948438</v>
      </c>
      <c r="Q16" s="260">
        <f t="shared" si="10"/>
        <v>-1581</v>
      </c>
      <c r="R16" s="261">
        <f t="shared" si="1"/>
        <v>-3.1068258340985588E-2</v>
      </c>
      <c r="S16" s="260">
        <f t="shared" si="2"/>
        <v>-203</v>
      </c>
      <c r="T16" s="259">
        <f t="shared" si="11"/>
        <v>5.7792545665330861E-2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181</v>
      </c>
    </row>
    <row r="18" spans="2:31" s="4" customFormat="1" x14ac:dyDescent="0.25">
      <c r="B18" s="170" t="s">
        <v>182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184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185</v>
      </c>
      <c r="O44" s="14">
        <v>2021</v>
      </c>
      <c r="P44" s="14" t="s">
        <v>185</v>
      </c>
      <c r="Q44" s="14" t="s">
        <v>186</v>
      </c>
      <c r="R44" s="14" t="s">
        <v>187</v>
      </c>
      <c r="S44" s="14" t="s">
        <v>188</v>
      </c>
      <c r="T44" s="87"/>
      <c r="AE44" s="1"/>
    </row>
    <row r="45" spans="2:31" s="4" customFormat="1" ht="18.75" hidden="1" x14ac:dyDescent="0.3">
      <c r="B45" s="225" t="s">
        <v>172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173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174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175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176</v>
      </c>
    </row>
    <row r="49" spans="2:31" s="4" customFormat="1" hidden="1" x14ac:dyDescent="0.25">
      <c r="B49" s="236" t="s">
        <v>177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178</v>
      </c>
    </row>
    <row r="50" spans="2:31" s="4" customFormat="1" hidden="1" x14ac:dyDescent="0.25">
      <c r="B50" s="236" t="s">
        <v>179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180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181</v>
      </c>
    </row>
    <row r="52" spans="2:31" s="4" customFormat="1" hidden="1" x14ac:dyDescent="0.25">
      <c r="B52" s="286" t="s">
        <v>182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8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201</v>
      </c>
      <c r="C136" s="229">
        <v>456683</v>
      </c>
      <c r="D136" s="229">
        <v>800301</v>
      </c>
      <c r="E136" s="229">
        <v>1016781</v>
      </c>
      <c r="F136" s="229">
        <v>1041269</v>
      </c>
      <c r="G136" s="230">
        <f>F136/E136-1</f>
        <v>2.4083848931087504E-2</v>
      </c>
      <c r="H136" s="229">
        <f>F136-E136</f>
        <v>24488</v>
      </c>
      <c r="I136" s="230">
        <f>F136/F$136</f>
        <v>1</v>
      </c>
      <c r="J136" s="229">
        <v>1058434</v>
      </c>
      <c r="K136" s="230">
        <f>H136/H$136</f>
        <v>1</v>
      </c>
      <c r="L136" s="230">
        <f>J136/F136-1</f>
        <v>1.6484693196474609E-2</v>
      </c>
      <c r="M136" s="229">
        <f>J136-F136</f>
        <v>17165</v>
      </c>
      <c r="N136" s="230">
        <f>J136/C136-1</f>
        <v>1.3176557918731375</v>
      </c>
      <c r="O136" s="229">
        <f>J136-C136</f>
        <v>601751</v>
      </c>
      <c r="Q136" s="29"/>
      <c r="R136" s="79"/>
      <c r="Z136" s="1" t="s">
        <v>174</v>
      </c>
      <c r="AE136"/>
    </row>
    <row r="137" spans="1:31" s="4" customFormat="1" x14ac:dyDescent="0.25">
      <c r="B137" s="236" t="s">
        <v>44</v>
      </c>
      <c r="C137" s="253">
        <v>117997</v>
      </c>
      <c r="D137" s="253">
        <v>247584</v>
      </c>
      <c r="E137" s="253">
        <v>207208</v>
      </c>
      <c r="F137" s="253">
        <v>181512</v>
      </c>
      <c r="G137" s="259">
        <f t="shared" ref="G137:G146" si="12">F137/E137-1</f>
        <v>-0.12401065595922933</v>
      </c>
      <c r="H137" s="266">
        <f t="shared" ref="H137:H146" si="13">F137-E137</f>
        <v>-25696</v>
      </c>
      <c r="I137" s="261">
        <f t="shared" ref="I137:K146" si="14">F137/F$136</f>
        <v>0.17431806766551197</v>
      </c>
      <c r="J137" s="253">
        <v>161819</v>
      </c>
      <c r="K137" s="261">
        <f t="shared" si="14"/>
        <v>-1.049330284220843</v>
      </c>
      <c r="L137" s="261">
        <f t="shared" ref="L137:L146" si="15">J137/F137-1</f>
        <v>-0.10849420423994005</v>
      </c>
      <c r="M137" s="260">
        <f t="shared" ref="M137:M146" si="16">J137-F137</f>
        <v>-19693</v>
      </c>
      <c r="N137" s="259">
        <f t="shared" ref="N137:N146" si="17">J137/C137-1</f>
        <v>0.37138232327940535</v>
      </c>
      <c r="O137" s="253">
        <f t="shared" ref="O137:O146" si="18">J137-C137</f>
        <v>43822</v>
      </c>
      <c r="Q137" s="29"/>
      <c r="R137" s="79"/>
      <c r="Z137" s="1" t="s">
        <v>176</v>
      </c>
    </row>
    <row r="138" spans="1:31" s="4" customFormat="1" x14ac:dyDescent="0.25">
      <c r="B138" s="236" t="s">
        <v>45</v>
      </c>
      <c r="C138" s="253">
        <v>51760</v>
      </c>
      <c r="D138" s="253">
        <v>83468</v>
      </c>
      <c r="E138" s="253">
        <v>123951</v>
      </c>
      <c r="F138" s="253">
        <v>118966</v>
      </c>
      <c r="G138" s="259">
        <f t="shared" si="12"/>
        <v>-4.0217505304515511E-2</v>
      </c>
      <c r="H138" s="266">
        <f t="shared" si="13"/>
        <v>-4985</v>
      </c>
      <c r="I138" s="261">
        <f t="shared" si="14"/>
        <v>0.1142509764527706</v>
      </c>
      <c r="J138" s="253">
        <v>114660</v>
      </c>
      <c r="K138" s="261">
        <f t="shared" si="14"/>
        <v>-0.20356909506697157</v>
      </c>
      <c r="L138" s="261">
        <f t="shared" si="15"/>
        <v>-3.6195215439705497E-2</v>
      </c>
      <c r="M138" s="260">
        <f t="shared" si="16"/>
        <v>-4306</v>
      </c>
      <c r="N138" s="259">
        <f t="shared" si="17"/>
        <v>1.2152241112828439</v>
      </c>
      <c r="O138" s="253">
        <f t="shared" si="18"/>
        <v>62900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2339</v>
      </c>
      <c r="D139" s="253">
        <v>4950</v>
      </c>
      <c r="E139" s="253">
        <v>6762</v>
      </c>
      <c r="F139" s="253">
        <v>20250</v>
      </c>
      <c r="G139" s="259">
        <f t="shared" si="12"/>
        <v>1.9946761313220942</v>
      </c>
      <c r="H139" s="266">
        <f t="shared" si="13"/>
        <v>13488</v>
      </c>
      <c r="I139" s="261">
        <f t="shared" si="14"/>
        <v>1.9447424248681178E-2</v>
      </c>
      <c r="J139" s="253">
        <v>11054</v>
      </c>
      <c r="K139" s="265">
        <f t="shared" si="14"/>
        <v>0.55080039202874875</v>
      </c>
      <c r="L139" s="261">
        <f t="shared" si="15"/>
        <v>-0.45412345679012345</v>
      </c>
      <c r="M139" s="260">
        <f t="shared" si="16"/>
        <v>-9196</v>
      </c>
      <c r="N139" s="259">
        <f t="shared" si="17"/>
        <v>3.725951261222745</v>
      </c>
      <c r="O139" s="253">
        <f t="shared" si="18"/>
        <v>8715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103133</v>
      </c>
      <c r="D140" s="253">
        <v>181693</v>
      </c>
      <c r="E140" s="253">
        <v>342343</v>
      </c>
      <c r="F140" s="253">
        <v>341923</v>
      </c>
      <c r="G140" s="259">
        <f t="shared" si="12"/>
        <v>-1.2268397484394011E-3</v>
      </c>
      <c r="H140" s="266">
        <f t="shared" si="13"/>
        <v>-420</v>
      </c>
      <c r="I140" s="261">
        <f t="shared" si="14"/>
        <v>0.32837143908058342</v>
      </c>
      <c r="J140" s="253">
        <v>382237</v>
      </c>
      <c r="K140" s="261">
        <f t="shared" si="14"/>
        <v>-1.7151257758902319E-2</v>
      </c>
      <c r="L140" s="261">
        <f t="shared" si="15"/>
        <v>0.1179037385610211</v>
      </c>
      <c r="M140" s="260">
        <f t="shared" si="16"/>
        <v>40314</v>
      </c>
      <c r="N140" s="259">
        <f t="shared" si="17"/>
        <v>2.7062530906693301</v>
      </c>
      <c r="O140" s="253">
        <f t="shared" si="18"/>
        <v>279104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30584</v>
      </c>
      <c r="D141" s="253">
        <v>44398</v>
      </c>
      <c r="E141" s="253">
        <v>48630</v>
      </c>
      <c r="F141" s="253">
        <v>55684</v>
      </c>
      <c r="G141" s="259">
        <f t="shared" si="12"/>
        <v>0.14505449311124829</v>
      </c>
      <c r="H141" s="266">
        <f t="shared" si="13"/>
        <v>7054</v>
      </c>
      <c r="I141" s="261">
        <f t="shared" si="14"/>
        <v>5.3477055400669757E-2</v>
      </c>
      <c r="J141" s="253">
        <v>49807</v>
      </c>
      <c r="K141" s="265">
        <f t="shared" si="14"/>
        <v>0.28805945769356417</v>
      </c>
      <c r="L141" s="261">
        <f t="shared" si="15"/>
        <v>-0.10554198692622652</v>
      </c>
      <c r="M141" s="260">
        <f t="shared" si="16"/>
        <v>-5877</v>
      </c>
      <c r="N141" s="259">
        <f t="shared" si="17"/>
        <v>0.62853125817420863</v>
      </c>
      <c r="O141" s="253">
        <f t="shared" si="18"/>
        <v>19223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61571</v>
      </c>
      <c r="D142" s="253">
        <v>104557</v>
      </c>
      <c r="E142" s="253">
        <v>134886</v>
      </c>
      <c r="F142" s="253">
        <v>146430</v>
      </c>
      <c r="G142" s="259">
        <f t="shared" si="12"/>
        <v>8.5583381522174262E-2</v>
      </c>
      <c r="H142" s="266">
        <f t="shared" si="13"/>
        <v>11544</v>
      </c>
      <c r="I142" s="261">
        <f t="shared" si="14"/>
        <v>0.14062648556713012</v>
      </c>
      <c r="J142" s="253">
        <v>156566</v>
      </c>
      <c r="K142" s="261">
        <f t="shared" si="14"/>
        <v>0.47141457040182949</v>
      </c>
      <c r="L142" s="261">
        <f t="shared" si="15"/>
        <v>6.9220788089872309E-2</v>
      </c>
      <c r="M142" s="260">
        <f t="shared" si="16"/>
        <v>10136</v>
      </c>
      <c r="N142" s="259">
        <f t="shared" si="17"/>
        <v>1.5428529664939665</v>
      </c>
      <c r="O142" s="253">
        <f t="shared" si="18"/>
        <v>94995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16023</v>
      </c>
      <c r="D143" s="253">
        <v>21732</v>
      </c>
      <c r="E143" s="253">
        <v>33809</v>
      </c>
      <c r="F143" s="253">
        <v>37722</v>
      </c>
      <c r="G143" s="259">
        <f t="shared" si="12"/>
        <v>0.11573841284864983</v>
      </c>
      <c r="H143" s="266">
        <f t="shared" si="13"/>
        <v>3913</v>
      </c>
      <c r="I143" s="261">
        <f t="shared" si="14"/>
        <v>3.6226950000432162E-2</v>
      </c>
      <c r="J143" s="253">
        <v>35821</v>
      </c>
      <c r="K143" s="265">
        <f t="shared" si="14"/>
        <v>0.15979255145377327</v>
      </c>
      <c r="L143" s="261">
        <f t="shared" si="15"/>
        <v>-5.0394994963151474E-2</v>
      </c>
      <c r="M143" s="260">
        <f t="shared" si="16"/>
        <v>-1901</v>
      </c>
      <c r="N143" s="259">
        <f t="shared" si="17"/>
        <v>1.2355988266866378</v>
      </c>
      <c r="O143" s="253">
        <f t="shared" si="18"/>
        <v>19798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26839</v>
      </c>
      <c r="D144" s="253">
        <v>45216</v>
      </c>
      <c r="E144" s="253">
        <v>29061</v>
      </c>
      <c r="F144" s="253">
        <v>32018</v>
      </c>
      <c r="G144" s="259">
        <f t="shared" si="12"/>
        <v>0.10175148824885594</v>
      </c>
      <c r="H144" s="266">
        <f t="shared" si="13"/>
        <v>2957</v>
      </c>
      <c r="I144" s="261">
        <f t="shared" si="14"/>
        <v>3.0749018745396241E-2</v>
      </c>
      <c r="J144" s="253">
        <v>29188</v>
      </c>
      <c r="K144" s="261">
        <f t="shared" si="14"/>
        <v>0.12075302188827181</v>
      </c>
      <c r="L144" s="261">
        <f t="shared" si="15"/>
        <v>-8.838778187269658E-2</v>
      </c>
      <c r="M144" s="260">
        <f t="shared" si="16"/>
        <v>-2830</v>
      </c>
      <c r="N144" s="259">
        <f t="shared" si="17"/>
        <v>8.752188978724984E-2</v>
      </c>
      <c r="O144" s="253">
        <f t="shared" si="18"/>
        <v>2349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24273</v>
      </c>
      <c r="D145" s="253">
        <v>26311</v>
      </c>
      <c r="E145" s="253">
        <v>32375</v>
      </c>
      <c r="F145" s="253">
        <v>47068</v>
      </c>
      <c r="G145" s="259">
        <f t="shared" si="12"/>
        <v>0.45383783783783782</v>
      </c>
      <c r="H145" s="266">
        <f t="shared" si="13"/>
        <v>14693</v>
      </c>
      <c r="I145" s="261">
        <f t="shared" si="14"/>
        <v>4.5202536520342007E-2</v>
      </c>
      <c r="J145" s="253">
        <v>61312</v>
      </c>
      <c r="K145" s="265">
        <f t="shared" si="14"/>
        <v>0.60000816726559947</v>
      </c>
      <c r="L145" s="261">
        <f t="shared" si="15"/>
        <v>0.30262598793235318</v>
      </c>
      <c r="M145" s="260">
        <f t="shared" si="16"/>
        <v>14244</v>
      </c>
      <c r="N145" s="259">
        <f t="shared" si="17"/>
        <v>1.5259341655337204</v>
      </c>
      <c r="O145" s="253">
        <f t="shared" si="18"/>
        <v>37039</v>
      </c>
      <c r="Q145" s="29"/>
      <c r="R145" s="79"/>
      <c r="Z145" s="1"/>
    </row>
    <row r="146" spans="2:31" s="4" customFormat="1" x14ac:dyDescent="0.25">
      <c r="B146" s="236" t="s">
        <v>202</v>
      </c>
      <c r="C146" s="253">
        <f>C136-SUM(C137:C145)</f>
        <v>22164</v>
      </c>
      <c r="D146" s="253">
        <f>D136-SUM(D137:D145)</f>
        <v>40392</v>
      </c>
      <c r="E146" s="253">
        <f>E136-SUM(E137:E145)</f>
        <v>57756</v>
      </c>
      <c r="F146" s="253">
        <f>F136-SUM(F137:F145)</f>
        <v>59696</v>
      </c>
      <c r="G146" s="259">
        <f t="shared" si="12"/>
        <v>3.3589583766188813E-2</v>
      </c>
      <c r="H146" s="266">
        <f t="shared" si="13"/>
        <v>1940</v>
      </c>
      <c r="I146" s="261">
        <f t="shared" si="14"/>
        <v>5.7330046318482542E-2</v>
      </c>
      <c r="J146" s="253">
        <f>J136-SUM(J137:J145)</f>
        <v>55970</v>
      </c>
      <c r="K146" s="261">
        <f t="shared" si="14"/>
        <v>7.9222476314929763E-2</v>
      </c>
      <c r="L146" s="261">
        <f t="shared" si="15"/>
        <v>-6.2416242294291102E-2</v>
      </c>
      <c r="M146" s="260">
        <f t="shared" si="16"/>
        <v>-3726</v>
      </c>
      <c r="N146" s="259">
        <f t="shared" si="17"/>
        <v>1.5252661974372859</v>
      </c>
      <c r="O146" s="253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181</v>
      </c>
    </row>
    <row r="148" spans="2:31" s="4" customFormat="1" x14ac:dyDescent="0.25">
      <c r="B148" s="170" t="s">
        <v>182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A56A8-1264-4FC1-BC70-9A7AF099501C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258</v>
      </c>
      <c r="D5" s="242" t="s">
        <v>259</v>
      </c>
      <c r="E5" s="242" t="s">
        <v>260</v>
      </c>
      <c r="F5" s="243" t="str">
        <f>CONCATENATE("%/s total Tenerife ",RIGHT(E5,4))</f>
        <v>%/s total Tenerife 2022</v>
      </c>
      <c r="G5" s="242" t="s">
        <v>261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262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263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201</v>
      </c>
      <c r="C6" s="244">
        <v>74950</v>
      </c>
      <c r="D6" s="244">
        <v>12489</v>
      </c>
      <c r="E6" s="244">
        <v>57484</v>
      </c>
      <c r="F6" s="245">
        <f>E6/$E$6</f>
        <v>1</v>
      </c>
      <c r="G6" s="244">
        <v>71504</v>
      </c>
      <c r="H6" s="245">
        <f>G6/E6-1</f>
        <v>0.24389395309999307</v>
      </c>
      <c r="I6" s="244">
        <f>G6-E6</f>
        <v>14020</v>
      </c>
      <c r="J6" s="245">
        <f>G6/$G$6</f>
        <v>1</v>
      </c>
      <c r="K6" s="244">
        <v>71004</v>
      </c>
      <c r="L6" s="245">
        <f>K6/G6-1</f>
        <v>-6.992615797717594E-3</v>
      </c>
      <c r="M6" s="244">
        <f>K6-G6</f>
        <v>-500</v>
      </c>
      <c r="N6" s="245">
        <f>K6/$K$6</f>
        <v>1</v>
      </c>
      <c r="O6" s="244">
        <v>73528</v>
      </c>
      <c r="P6" s="245">
        <f>O6/K6-1</f>
        <v>3.5547293110247402E-2</v>
      </c>
      <c r="Q6" s="244">
        <f>O6-K6</f>
        <v>2524</v>
      </c>
      <c r="R6" s="245">
        <f>IFERROR(O6/C6-1,"-")</f>
        <v>-1.8972648432288186E-2</v>
      </c>
      <c r="S6" s="244">
        <f>O6-C6</f>
        <v>-1422</v>
      </c>
      <c r="T6" s="245">
        <f>O6/$O$6</f>
        <v>1</v>
      </c>
      <c r="V6" s="29"/>
      <c r="W6" s="79"/>
      <c r="AE6" s="1" t="s">
        <v>174</v>
      </c>
    </row>
    <row r="7" spans="1:31" s="4" customFormat="1" x14ac:dyDescent="0.25">
      <c r="B7" s="236" t="s">
        <v>44</v>
      </c>
      <c r="C7" s="253">
        <v>9173</v>
      </c>
      <c r="D7" s="253">
        <v>3836</v>
      </c>
      <c r="E7" s="253">
        <v>10000</v>
      </c>
      <c r="F7" s="259">
        <f t="shared" ref="F7:F16" si="0">E7/$E$6</f>
        <v>0.17396145014264838</v>
      </c>
      <c r="G7" s="253">
        <v>8966</v>
      </c>
      <c r="H7" s="261">
        <f>G7/E7-1</f>
        <v>-0.10340000000000005</v>
      </c>
      <c r="I7" s="260">
        <f>G7-E7</f>
        <v>-1034</v>
      </c>
      <c r="J7" s="259">
        <f>G7/$G$6</f>
        <v>0.12539158648467219</v>
      </c>
      <c r="K7" s="253">
        <v>9749</v>
      </c>
      <c r="L7" s="261">
        <f>K7/G7-1</f>
        <v>8.732991300468429E-2</v>
      </c>
      <c r="M7" s="260">
        <f>K7-G7</f>
        <v>783</v>
      </c>
      <c r="N7" s="259">
        <f>K7/$K$6</f>
        <v>0.13730212382400991</v>
      </c>
      <c r="O7" s="253">
        <v>7842</v>
      </c>
      <c r="P7" s="261">
        <f>O7/K7-1</f>
        <v>-0.1956098061339625</v>
      </c>
      <c r="Q7" s="260">
        <f>O7-K7</f>
        <v>-1907</v>
      </c>
      <c r="R7" s="261">
        <f t="shared" ref="R7:R16" si="1">IFERROR(O7/C7-1,"-")</f>
        <v>-0.14509974926414482</v>
      </c>
      <c r="S7" s="260">
        <f t="shared" ref="S7:S16" si="2">O7-C7</f>
        <v>-1331</v>
      </c>
      <c r="T7" s="259">
        <f>O7/$O$6</f>
        <v>0.10665324774235665</v>
      </c>
      <c r="V7" s="29"/>
      <c r="W7" s="79"/>
      <c r="AE7" s="1" t="s">
        <v>176</v>
      </c>
    </row>
    <row r="8" spans="1:31" s="4" customFormat="1" x14ac:dyDescent="0.25">
      <c r="B8" s="236" t="s">
        <v>45</v>
      </c>
      <c r="C8" s="253">
        <v>7602</v>
      </c>
      <c r="D8" s="253">
        <v>1017</v>
      </c>
      <c r="E8" s="253">
        <v>6052</v>
      </c>
      <c r="F8" s="259">
        <f t="shared" si="0"/>
        <v>0.10528146962633081</v>
      </c>
      <c r="G8" s="253">
        <v>7095</v>
      </c>
      <c r="H8" s="261">
        <f t="shared" ref="H8:H16" si="3">G8/E8-1</f>
        <v>0.1723397224058163</v>
      </c>
      <c r="I8" s="260">
        <f t="shared" ref="I8:I16" si="4">G8-E8</f>
        <v>1043</v>
      </c>
      <c r="J8" s="259">
        <f t="shared" ref="J8:J16" si="5">G8/$G$6</f>
        <v>9.9225218169612883E-2</v>
      </c>
      <c r="K8" s="253">
        <v>6395</v>
      </c>
      <c r="L8" s="261">
        <f t="shared" ref="L8:L16" si="6">K8/G8-1</f>
        <v>-9.8661028893587077E-2</v>
      </c>
      <c r="M8" s="260">
        <f t="shared" ref="M8:M16" si="7">K8-G8</f>
        <v>-700</v>
      </c>
      <c r="N8" s="259">
        <f t="shared" ref="N8:N16" si="8">K8/$K$6</f>
        <v>9.0065348431074305E-2</v>
      </c>
      <c r="O8" s="253">
        <v>7307</v>
      </c>
      <c r="P8" s="261">
        <f t="shared" ref="P8:P16" si="9">O8/K8-1</f>
        <v>0.14261141516810016</v>
      </c>
      <c r="Q8" s="260">
        <f t="shared" ref="Q8:Q16" si="10">O8-K8</f>
        <v>912</v>
      </c>
      <c r="R8" s="261">
        <f t="shared" si="1"/>
        <v>-3.8805577479610665E-2</v>
      </c>
      <c r="S8" s="260">
        <f t="shared" si="2"/>
        <v>-295</v>
      </c>
      <c r="T8" s="259">
        <f t="shared" ref="T8:T16" si="11">O8/$O$6</f>
        <v>9.937710804047438E-2</v>
      </c>
      <c r="V8" s="29"/>
      <c r="W8" s="79"/>
      <c r="AE8" s="1"/>
    </row>
    <row r="9" spans="1:31" s="4" customFormat="1" x14ac:dyDescent="0.25">
      <c r="B9" s="236" t="s">
        <v>46</v>
      </c>
      <c r="C9" s="253">
        <v>479</v>
      </c>
      <c r="D9" s="253">
        <v>74</v>
      </c>
      <c r="E9" s="253">
        <v>216</v>
      </c>
      <c r="F9" s="254">
        <f t="shared" si="0"/>
        <v>3.7575673230812053E-3</v>
      </c>
      <c r="G9" s="253">
        <v>1196</v>
      </c>
      <c r="H9" s="265">
        <f t="shared" si="3"/>
        <v>4.5370370370370372</v>
      </c>
      <c r="I9" s="256">
        <f t="shared" si="4"/>
        <v>980</v>
      </c>
      <c r="J9" s="254">
        <f t="shared" si="5"/>
        <v>1.6726336988140522E-2</v>
      </c>
      <c r="K9" s="253">
        <v>871</v>
      </c>
      <c r="L9" s="261">
        <f t="shared" si="6"/>
        <v>-0.27173913043478259</v>
      </c>
      <c r="M9" s="260">
        <f t="shared" si="7"/>
        <v>-325</v>
      </c>
      <c r="N9" s="259">
        <f t="shared" si="8"/>
        <v>1.2266914540025913E-2</v>
      </c>
      <c r="O9" s="253">
        <v>715</v>
      </c>
      <c r="P9" s="261">
        <f t="shared" si="9"/>
        <v>-0.17910447761194026</v>
      </c>
      <c r="Q9" s="260">
        <f t="shared" si="10"/>
        <v>-156</v>
      </c>
      <c r="R9" s="261">
        <f t="shared" si="1"/>
        <v>0.49269311064718169</v>
      </c>
      <c r="S9" s="260">
        <f t="shared" si="2"/>
        <v>236</v>
      </c>
      <c r="T9" s="259">
        <f t="shared" si="11"/>
        <v>9.7241867043847234E-3</v>
      </c>
      <c r="V9" s="29"/>
      <c r="W9" s="79"/>
      <c r="AE9" s="1"/>
    </row>
    <row r="10" spans="1:31" s="4" customFormat="1" x14ac:dyDescent="0.25">
      <c r="B10" s="236" t="s">
        <v>48</v>
      </c>
      <c r="C10" s="253">
        <v>31968</v>
      </c>
      <c r="D10" s="253">
        <v>2158</v>
      </c>
      <c r="E10" s="253">
        <v>23239</v>
      </c>
      <c r="F10" s="259">
        <f t="shared" si="0"/>
        <v>0.40426901398650061</v>
      </c>
      <c r="G10" s="253">
        <v>30272</v>
      </c>
      <c r="H10" s="261">
        <f t="shared" si="3"/>
        <v>0.30263780713455835</v>
      </c>
      <c r="I10" s="260">
        <f t="shared" si="4"/>
        <v>7033</v>
      </c>
      <c r="J10" s="259">
        <f t="shared" si="5"/>
        <v>0.42336093085701498</v>
      </c>
      <c r="K10" s="253">
        <v>29034</v>
      </c>
      <c r="L10" s="261">
        <f t="shared" si="6"/>
        <v>-4.0895877378435475E-2</v>
      </c>
      <c r="M10" s="260">
        <f t="shared" si="7"/>
        <v>-1238</v>
      </c>
      <c r="N10" s="259">
        <f t="shared" si="8"/>
        <v>0.40890654047659286</v>
      </c>
      <c r="O10" s="253">
        <v>30390</v>
      </c>
      <c r="P10" s="261">
        <f t="shared" si="9"/>
        <v>4.6703864434800568E-2</v>
      </c>
      <c r="Q10" s="260">
        <f t="shared" si="10"/>
        <v>1356</v>
      </c>
      <c r="R10" s="261">
        <f t="shared" si="1"/>
        <v>-4.9361861861861867E-2</v>
      </c>
      <c r="S10" s="260">
        <f t="shared" si="2"/>
        <v>-1578</v>
      </c>
      <c r="T10" s="259">
        <f>O10/$O$6</f>
        <v>0.41331193558916329</v>
      </c>
      <c r="V10" s="29"/>
      <c r="W10" s="79"/>
      <c r="AE10" s="1"/>
    </row>
    <row r="11" spans="1:31" s="4" customFormat="1" x14ac:dyDescent="0.25">
      <c r="B11" s="236" t="s">
        <v>50</v>
      </c>
      <c r="C11" s="253">
        <v>5089</v>
      </c>
      <c r="D11" s="253">
        <v>87</v>
      </c>
      <c r="E11" s="253">
        <v>2334</v>
      </c>
      <c r="F11" s="254">
        <f t="shared" si="0"/>
        <v>4.0602602463294134E-2</v>
      </c>
      <c r="G11" s="253">
        <v>3621</v>
      </c>
      <c r="H11" s="265">
        <f t="shared" si="3"/>
        <v>0.55141388174807204</v>
      </c>
      <c r="I11" s="256">
        <f t="shared" si="4"/>
        <v>1287</v>
      </c>
      <c r="J11" s="254">
        <f t="shared" si="5"/>
        <v>5.0640523607070935E-2</v>
      </c>
      <c r="K11" s="253">
        <v>3086</v>
      </c>
      <c r="L11" s="261">
        <f t="shared" si="6"/>
        <v>-0.14774924054128691</v>
      </c>
      <c r="M11" s="260">
        <f t="shared" si="7"/>
        <v>-535</v>
      </c>
      <c r="N11" s="259">
        <f t="shared" si="8"/>
        <v>4.346234014985071E-2</v>
      </c>
      <c r="O11" s="253">
        <v>3783</v>
      </c>
      <c r="P11" s="261">
        <f t="shared" si="9"/>
        <v>0.22585871678548286</v>
      </c>
      <c r="Q11" s="260">
        <f t="shared" si="10"/>
        <v>697</v>
      </c>
      <c r="R11" s="261">
        <f t="shared" si="1"/>
        <v>-0.25663195126743954</v>
      </c>
      <c r="S11" s="260">
        <f t="shared" si="2"/>
        <v>-1306</v>
      </c>
      <c r="T11" s="259">
        <f t="shared" si="11"/>
        <v>5.144978783592645E-2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10698</v>
      </c>
      <c r="D12" s="253">
        <v>3605</v>
      </c>
      <c r="E12" s="253">
        <v>8905</v>
      </c>
      <c r="F12" s="259">
        <f t="shared" si="0"/>
        <v>0.15491267135202838</v>
      </c>
      <c r="G12" s="253">
        <v>11895</v>
      </c>
      <c r="H12" s="261">
        <f t="shared" si="3"/>
        <v>0.33576642335766427</v>
      </c>
      <c r="I12" s="260">
        <f t="shared" si="4"/>
        <v>2990</v>
      </c>
      <c r="J12" s="259">
        <f t="shared" si="5"/>
        <v>0.16635432982770196</v>
      </c>
      <c r="K12" s="253">
        <v>13372</v>
      </c>
      <c r="L12" s="261">
        <f t="shared" si="6"/>
        <v>0.12416981925178638</v>
      </c>
      <c r="M12" s="260">
        <f t="shared" si="7"/>
        <v>1477</v>
      </c>
      <c r="N12" s="259">
        <f t="shared" si="8"/>
        <v>0.18832741817362403</v>
      </c>
      <c r="O12" s="253">
        <v>14392</v>
      </c>
      <c r="P12" s="261">
        <f t="shared" si="9"/>
        <v>7.6278791504636567E-2</v>
      </c>
      <c r="Q12" s="260">
        <f t="shared" si="10"/>
        <v>1020</v>
      </c>
      <c r="R12" s="261">
        <f t="shared" si="1"/>
        <v>0.34529818657693023</v>
      </c>
      <c r="S12" s="260">
        <f t="shared" si="2"/>
        <v>3694</v>
      </c>
      <c r="T12" s="259">
        <f t="shared" si="11"/>
        <v>0.19573495811119573</v>
      </c>
      <c r="V12" s="29"/>
      <c r="W12" s="79"/>
      <c r="AE12" s="1"/>
    </row>
    <row r="13" spans="1:31" s="4" customFormat="1" x14ac:dyDescent="0.25">
      <c r="B13" s="236" t="s">
        <v>49</v>
      </c>
      <c r="C13" s="253">
        <v>2595</v>
      </c>
      <c r="D13" s="253">
        <v>641</v>
      </c>
      <c r="E13" s="253">
        <v>2170</v>
      </c>
      <c r="F13" s="254">
        <f t="shared" si="0"/>
        <v>3.77496346809547E-2</v>
      </c>
      <c r="G13" s="253">
        <v>4169</v>
      </c>
      <c r="H13" s="265">
        <f t="shared" si="3"/>
        <v>0.92119815668202776</v>
      </c>
      <c r="I13" s="256">
        <f t="shared" si="4"/>
        <v>1999</v>
      </c>
      <c r="J13" s="254">
        <f t="shared" si="5"/>
        <v>5.8304430521369431E-2</v>
      </c>
      <c r="K13" s="253">
        <v>3297</v>
      </c>
      <c r="L13" s="261">
        <f t="shared" si="6"/>
        <v>-0.20916286879347568</v>
      </c>
      <c r="M13" s="260">
        <f t="shared" si="7"/>
        <v>-872</v>
      </c>
      <c r="N13" s="259">
        <f t="shared" si="8"/>
        <v>4.6434003718100386E-2</v>
      </c>
      <c r="O13" s="253">
        <v>3123</v>
      </c>
      <c r="P13" s="261">
        <f t="shared" si="9"/>
        <v>-5.2775250227479531E-2</v>
      </c>
      <c r="Q13" s="260">
        <f t="shared" si="10"/>
        <v>-174</v>
      </c>
      <c r="R13" s="261">
        <f t="shared" si="1"/>
        <v>0.20346820809248545</v>
      </c>
      <c r="S13" s="260">
        <f t="shared" si="2"/>
        <v>528</v>
      </c>
      <c r="T13" s="259">
        <f t="shared" si="11"/>
        <v>4.2473615493417473E-2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731</v>
      </c>
      <c r="D14" s="253">
        <v>703</v>
      </c>
      <c r="E14" s="253">
        <v>1030</v>
      </c>
      <c r="F14" s="259">
        <f t="shared" si="0"/>
        <v>1.7918029364692785E-2</v>
      </c>
      <c r="G14" s="253">
        <v>1231</v>
      </c>
      <c r="H14" s="261">
        <f t="shared" si="3"/>
        <v>0.19514563106796112</v>
      </c>
      <c r="I14" s="260">
        <f t="shared" si="4"/>
        <v>201</v>
      </c>
      <c r="J14" s="259">
        <f t="shared" si="5"/>
        <v>1.7215820093980757E-2</v>
      </c>
      <c r="K14" s="253">
        <v>934</v>
      </c>
      <c r="L14" s="261">
        <f t="shared" si="6"/>
        <v>-0.24126726238830221</v>
      </c>
      <c r="M14" s="260">
        <f t="shared" si="7"/>
        <v>-297</v>
      </c>
      <c r="N14" s="259">
        <f t="shared" si="8"/>
        <v>1.3154188496422737E-2</v>
      </c>
      <c r="O14" s="253">
        <v>1003</v>
      </c>
      <c r="P14" s="261">
        <f t="shared" si="9"/>
        <v>7.3875802997858564E-2</v>
      </c>
      <c r="Q14" s="260">
        <f t="shared" si="10"/>
        <v>69</v>
      </c>
      <c r="R14" s="261">
        <f t="shared" si="1"/>
        <v>0.37209302325581395</v>
      </c>
      <c r="S14" s="260">
        <f t="shared" si="2"/>
        <v>272</v>
      </c>
      <c r="T14" s="259">
        <f t="shared" si="11"/>
        <v>1.3641061908388642E-2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3140</v>
      </c>
      <c r="D15" s="253">
        <v>26</v>
      </c>
      <c r="E15" s="253">
        <v>1678</v>
      </c>
      <c r="F15" s="254">
        <f t="shared" si="0"/>
        <v>2.91907313339364E-2</v>
      </c>
      <c r="G15" s="253">
        <v>872</v>
      </c>
      <c r="H15" s="265">
        <f t="shared" si="3"/>
        <v>-0.48033373063170437</v>
      </c>
      <c r="I15" s="256">
        <f t="shared" si="4"/>
        <v>-806</v>
      </c>
      <c r="J15" s="254">
        <f t="shared" si="5"/>
        <v>1.2195121951219513E-2</v>
      </c>
      <c r="K15" s="253">
        <v>2470</v>
      </c>
      <c r="L15" s="261">
        <f t="shared" si="6"/>
        <v>1.8325688073394497</v>
      </c>
      <c r="M15" s="260">
        <f t="shared" si="7"/>
        <v>1598</v>
      </c>
      <c r="N15" s="259">
        <f t="shared" si="8"/>
        <v>3.4786772576192893E-2</v>
      </c>
      <c r="O15" s="253">
        <v>2937</v>
      </c>
      <c r="P15" s="261">
        <f t="shared" si="9"/>
        <v>0.18906882591093122</v>
      </c>
      <c r="Q15" s="260">
        <f t="shared" si="10"/>
        <v>467</v>
      </c>
      <c r="R15" s="261">
        <f t="shared" si="1"/>
        <v>-6.4649681528662462E-2</v>
      </c>
      <c r="S15" s="260">
        <f t="shared" si="2"/>
        <v>-203</v>
      </c>
      <c r="T15" s="259">
        <f t="shared" si="11"/>
        <v>3.9943966924164943E-2</v>
      </c>
      <c r="V15" s="29"/>
      <c r="W15" s="79"/>
      <c r="AE15" s="1"/>
    </row>
    <row r="16" spans="1:31" s="4" customFormat="1" x14ac:dyDescent="0.25">
      <c r="B16" s="236" t="s">
        <v>202</v>
      </c>
      <c r="C16" s="253">
        <f>C6-SUM(C7:C15)</f>
        <v>3475</v>
      </c>
      <c r="D16" s="253">
        <f>D6-SUM(D7:D15)</f>
        <v>342</v>
      </c>
      <c r="E16" s="253">
        <f>E6-SUM(E7:E15)</f>
        <v>1860</v>
      </c>
      <c r="F16" s="259">
        <f t="shared" si="0"/>
        <v>3.2356829726532602E-2</v>
      </c>
      <c r="G16" s="253">
        <f>G6-SUM(G7:G15)</f>
        <v>2187</v>
      </c>
      <c r="H16" s="261">
        <f t="shared" si="3"/>
        <v>0.1758064516129032</v>
      </c>
      <c r="I16" s="260">
        <f t="shared" si="4"/>
        <v>327</v>
      </c>
      <c r="J16" s="259">
        <f t="shared" si="5"/>
        <v>3.0585701499216827E-2</v>
      </c>
      <c r="K16" s="253">
        <f>K6-SUM(K7:K15)</f>
        <v>1796</v>
      </c>
      <c r="L16" s="261">
        <f t="shared" si="6"/>
        <v>-0.17878372199359849</v>
      </c>
      <c r="M16" s="260">
        <f t="shared" si="7"/>
        <v>-391</v>
      </c>
      <c r="N16" s="259">
        <f t="shared" si="8"/>
        <v>2.5294349614106249E-2</v>
      </c>
      <c r="O16" s="253">
        <f>O6-SUM(O7:O15)</f>
        <v>2036</v>
      </c>
      <c r="P16" s="261">
        <f t="shared" si="9"/>
        <v>0.13363028953229406</v>
      </c>
      <c r="Q16" s="260">
        <f t="shared" si="10"/>
        <v>240</v>
      </c>
      <c r="R16" s="261">
        <f t="shared" si="1"/>
        <v>-0.41410071942446047</v>
      </c>
      <c r="S16" s="260">
        <f t="shared" si="2"/>
        <v>-1439</v>
      </c>
      <c r="T16" s="259">
        <f t="shared" si="11"/>
        <v>2.7690131650527691E-2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181</v>
      </c>
    </row>
    <row r="18" spans="2:31" s="4" customFormat="1" x14ac:dyDescent="0.25">
      <c r="B18" s="170" t="s">
        <v>182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184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185</v>
      </c>
      <c r="O44" s="14">
        <v>2021</v>
      </c>
      <c r="P44" s="14" t="s">
        <v>185</v>
      </c>
      <c r="Q44" s="14" t="s">
        <v>186</v>
      </c>
      <c r="R44" s="14" t="s">
        <v>187</v>
      </c>
      <c r="S44" s="14" t="s">
        <v>188</v>
      </c>
      <c r="T44" s="87"/>
      <c r="AE44" s="1"/>
    </row>
    <row r="45" spans="2:31" s="4" customFormat="1" ht="18.75" hidden="1" x14ac:dyDescent="0.3">
      <c r="B45" s="225" t="s">
        <v>172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173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174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175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176</v>
      </c>
    </row>
    <row r="49" spans="2:31" s="4" customFormat="1" hidden="1" x14ac:dyDescent="0.25">
      <c r="B49" s="236" t="s">
        <v>177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178</v>
      </c>
    </row>
    <row r="50" spans="2:31" s="4" customFormat="1" hidden="1" x14ac:dyDescent="0.25">
      <c r="B50" s="236" t="s">
        <v>179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180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181</v>
      </c>
    </row>
    <row r="52" spans="2:31" s="4" customFormat="1" hidden="1" x14ac:dyDescent="0.25">
      <c r="B52" s="286" t="s">
        <v>182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8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201</v>
      </c>
      <c r="C136" s="229">
        <v>248294</v>
      </c>
      <c r="D136" s="229">
        <v>384253</v>
      </c>
      <c r="E136" s="229">
        <v>593573</v>
      </c>
      <c r="F136" s="229">
        <v>612478</v>
      </c>
      <c r="G136" s="230">
        <f>F136/E136-1</f>
        <v>3.1849494501939857E-2</v>
      </c>
      <c r="H136" s="229">
        <f>F136-E136</f>
        <v>18905</v>
      </c>
      <c r="I136" s="230">
        <f>F136/F$136</f>
        <v>1</v>
      </c>
      <c r="J136" s="229">
        <v>636461</v>
      </c>
      <c r="K136" s="230">
        <f>H136/H$136</f>
        <v>1</v>
      </c>
      <c r="L136" s="230">
        <f>J136/F136-1</f>
        <v>3.915732483452472E-2</v>
      </c>
      <c r="M136" s="229">
        <f>J136-F136</f>
        <v>23983</v>
      </c>
      <c r="N136" s="230">
        <f>J136/C136-1</f>
        <v>1.5633362062715972</v>
      </c>
      <c r="O136" s="229">
        <f>J136-C136</f>
        <v>388167</v>
      </c>
      <c r="Q136" s="29"/>
      <c r="R136" s="79"/>
      <c r="Z136" s="1" t="s">
        <v>174</v>
      </c>
      <c r="AE136"/>
    </row>
    <row r="137" spans="1:31" s="4" customFormat="1" x14ac:dyDescent="0.25">
      <c r="B137" s="236" t="s">
        <v>44</v>
      </c>
      <c r="C137" s="253">
        <v>49521</v>
      </c>
      <c r="D137" s="253">
        <v>120918</v>
      </c>
      <c r="E137" s="253">
        <v>120397</v>
      </c>
      <c r="F137" s="253">
        <v>106138</v>
      </c>
      <c r="G137" s="259">
        <f t="shared" ref="G137:G146" si="12">F137/E137-1</f>
        <v>-0.11843318355108512</v>
      </c>
      <c r="H137" s="266">
        <f t="shared" ref="H137:H146" si="13">F137-E137</f>
        <v>-14259</v>
      </c>
      <c r="I137" s="261">
        <f t="shared" ref="I137:K146" si="14">F137/F$136</f>
        <v>0.17329275500507774</v>
      </c>
      <c r="J137" s="253">
        <v>101169</v>
      </c>
      <c r="K137" s="261">
        <f t="shared" si="14"/>
        <v>-0.75424490875429784</v>
      </c>
      <c r="L137" s="261">
        <f t="shared" ref="L137:L146" si="15">J137/F137-1</f>
        <v>-4.6816408826245048E-2</v>
      </c>
      <c r="M137" s="260">
        <f t="shared" ref="M137:M146" si="16">J137-F137</f>
        <v>-4969</v>
      </c>
      <c r="N137" s="259">
        <f t="shared" ref="N137:N145" si="17">J137/C137-1</f>
        <v>1.0429514751317623</v>
      </c>
      <c r="O137" s="253">
        <f t="shared" ref="O137:O146" si="18">J137-C137</f>
        <v>51648</v>
      </c>
      <c r="Q137" s="29"/>
      <c r="R137" s="79"/>
      <c r="Z137" s="1" t="s">
        <v>176</v>
      </c>
    </row>
    <row r="138" spans="1:31" s="4" customFormat="1" x14ac:dyDescent="0.25">
      <c r="B138" s="236" t="s">
        <v>45</v>
      </c>
      <c r="C138" s="253">
        <v>26848</v>
      </c>
      <c r="D138" s="253">
        <v>39986</v>
      </c>
      <c r="E138" s="253">
        <v>75857</v>
      </c>
      <c r="F138" s="253">
        <v>67064</v>
      </c>
      <c r="G138" s="259">
        <f t="shared" si="12"/>
        <v>-0.1159154725338466</v>
      </c>
      <c r="H138" s="266">
        <f t="shared" si="13"/>
        <v>-8793</v>
      </c>
      <c r="I138" s="261">
        <f t="shared" si="14"/>
        <v>0.10949617782189727</v>
      </c>
      <c r="J138" s="253">
        <v>64415</v>
      </c>
      <c r="K138" s="261">
        <f t="shared" si="14"/>
        <v>-0.4651150489288548</v>
      </c>
      <c r="L138" s="261">
        <f t="shared" si="15"/>
        <v>-3.9499582488369267E-2</v>
      </c>
      <c r="M138" s="260">
        <f t="shared" si="16"/>
        <v>-2649</v>
      </c>
      <c r="N138" s="259">
        <f t="shared" si="17"/>
        <v>1.3992476162097733</v>
      </c>
      <c r="O138" s="253">
        <f t="shared" si="18"/>
        <v>37567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681</v>
      </c>
      <c r="D139" s="253">
        <v>2535</v>
      </c>
      <c r="E139" s="253">
        <v>3247</v>
      </c>
      <c r="F139" s="253">
        <v>5439</v>
      </c>
      <c r="G139" s="259">
        <f t="shared" si="12"/>
        <v>0.67508469356328926</v>
      </c>
      <c r="H139" s="267">
        <f t="shared" si="13"/>
        <v>2192</v>
      </c>
      <c r="I139" s="265">
        <f t="shared" si="14"/>
        <v>8.8803189665587982E-3</v>
      </c>
      <c r="J139" s="253">
        <v>3803</v>
      </c>
      <c r="K139" s="265">
        <f t="shared" si="14"/>
        <v>0.11594816186194129</v>
      </c>
      <c r="L139" s="261">
        <f t="shared" si="15"/>
        <v>-0.30079058650487223</v>
      </c>
      <c r="M139" s="260">
        <f t="shared" si="16"/>
        <v>-1636</v>
      </c>
      <c r="N139" s="259">
        <f t="shared" si="17"/>
        <v>4.5844346549192361</v>
      </c>
      <c r="O139" s="253">
        <f t="shared" si="18"/>
        <v>3122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74813</v>
      </c>
      <c r="D140" s="253">
        <v>114704</v>
      </c>
      <c r="E140" s="253">
        <v>244952</v>
      </c>
      <c r="F140" s="253">
        <v>249820</v>
      </c>
      <c r="G140" s="259">
        <f t="shared" si="12"/>
        <v>1.987328129592747E-2</v>
      </c>
      <c r="H140" s="266">
        <f t="shared" si="13"/>
        <v>4868</v>
      </c>
      <c r="I140" s="261">
        <f t="shared" si="14"/>
        <v>0.40788403828382408</v>
      </c>
      <c r="J140" s="253">
        <v>275953</v>
      </c>
      <c r="K140" s="261">
        <f t="shared" si="14"/>
        <v>0.25749801639777836</v>
      </c>
      <c r="L140" s="261">
        <f t="shared" si="15"/>
        <v>0.1046073172684332</v>
      </c>
      <c r="M140" s="260">
        <f t="shared" si="16"/>
        <v>26133</v>
      </c>
      <c r="N140" s="259">
        <f t="shared" si="17"/>
        <v>2.6885701682862604</v>
      </c>
      <c r="O140" s="253">
        <f t="shared" si="18"/>
        <v>201140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25621</v>
      </c>
      <c r="D141" s="253">
        <v>20278</v>
      </c>
      <c r="E141" s="253">
        <v>32271</v>
      </c>
      <c r="F141" s="253">
        <v>36164</v>
      </c>
      <c r="G141" s="259">
        <f t="shared" si="12"/>
        <v>0.12063462551516846</v>
      </c>
      <c r="H141" s="267">
        <f t="shared" si="13"/>
        <v>3893</v>
      </c>
      <c r="I141" s="265">
        <f t="shared" si="14"/>
        <v>5.9045386119991251E-2</v>
      </c>
      <c r="J141" s="253">
        <v>33708</v>
      </c>
      <c r="K141" s="265">
        <f t="shared" si="14"/>
        <v>0.20592435863528166</v>
      </c>
      <c r="L141" s="261">
        <f t="shared" si="15"/>
        <v>-6.791284149983412E-2</v>
      </c>
      <c r="M141" s="260">
        <f t="shared" si="16"/>
        <v>-2456</v>
      </c>
      <c r="N141" s="259">
        <f t="shared" si="17"/>
        <v>0.31563951446079397</v>
      </c>
      <c r="O141" s="253">
        <f t="shared" si="18"/>
        <v>8087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33780</v>
      </c>
      <c r="D142" s="253">
        <v>51310</v>
      </c>
      <c r="E142" s="253">
        <v>65021</v>
      </c>
      <c r="F142" s="253">
        <v>80309</v>
      </c>
      <c r="G142" s="259">
        <f t="shared" si="12"/>
        <v>0.23512403684963323</v>
      </c>
      <c r="H142" s="266">
        <f t="shared" si="13"/>
        <v>15288</v>
      </c>
      <c r="I142" s="261">
        <f t="shared" si="14"/>
        <v>0.1311214443620832</v>
      </c>
      <c r="J142" s="253">
        <v>80773</v>
      </c>
      <c r="K142" s="261">
        <f t="shared" si="14"/>
        <v>0.80867495371594811</v>
      </c>
      <c r="L142" s="261">
        <f t="shared" si="15"/>
        <v>5.7776836967213807E-3</v>
      </c>
      <c r="M142" s="260">
        <f t="shared" si="16"/>
        <v>464</v>
      </c>
      <c r="N142" s="259">
        <f t="shared" si="17"/>
        <v>1.3911486086441682</v>
      </c>
      <c r="O142" s="253">
        <f t="shared" si="18"/>
        <v>46993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7339</v>
      </c>
      <c r="D143" s="253">
        <v>10731</v>
      </c>
      <c r="E143" s="253">
        <v>17520</v>
      </c>
      <c r="F143" s="253">
        <v>25698</v>
      </c>
      <c r="G143" s="259">
        <f t="shared" si="12"/>
        <v>0.46678082191780823</v>
      </c>
      <c r="H143" s="267">
        <f t="shared" si="13"/>
        <v>8178</v>
      </c>
      <c r="I143" s="265">
        <f t="shared" si="14"/>
        <v>4.1957425409565728E-2</v>
      </c>
      <c r="J143" s="253">
        <v>23944</v>
      </c>
      <c r="K143" s="265">
        <f t="shared" si="14"/>
        <v>0.43258397249404917</v>
      </c>
      <c r="L143" s="261">
        <f t="shared" si="15"/>
        <v>-6.8254338859055186E-2</v>
      </c>
      <c r="M143" s="260">
        <f t="shared" si="16"/>
        <v>-1754</v>
      </c>
      <c r="N143" s="259">
        <f t="shared" si="17"/>
        <v>2.2625698324022347</v>
      </c>
      <c r="O143" s="253">
        <f t="shared" si="18"/>
        <v>16605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6781</v>
      </c>
      <c r="D144" s="253">
        <v>11021</v>
      </c>
      <c r="E144" s="253">
        <v>9118</v>
      </c>
      <c r="F144" s="253">
        <v>11280</v>
      </c>
      <c r="G144" s="259">
        <f t="shared" si="12"/>
        <v>0.23711340206185572</v>
      </c>
      <c r="H144" s="266">
        <f t="shared" si="13"/>
        <v>2162</v>
      </c>
      <c r="I144" s="261">
        <f t="shared" si="14"/>
        <v>1.8416988038754044E-2</v>
      </c>
      <c r="J144" s="253">
        <v>10812</v>
      </c>
      <c r="K144" s="261">
        <f t="shared" si="14"/>
        <v>0.1143612800846337</v>
      </c>
      <c r="L144" s="261">
        <f t="shared" si="15"/>
        <v>-4.1489361702127692E-2</v>
      </c>
      <c r="M144" s="260">
        <f t="shared" si="16"/>
        <v>-468</v>
      </c>
      <c r="N144" s="259">
        <f t="shared" si="17"/>
        <v>0.59445509511871397</v>
      </c>
      <c r="O144" s="253">
        <f t="shared" si="18"/>
        <v>4031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15343</v>
      </c>
      <c r="D145" s="253">
        <v>4744</v>
      </c>
      <c r="E145" s="253">
        <v>9037</v>
      </c>
      <c r="F145" s="253">
        <v>15069</v>
      </c>
      <c r="G145" s="259">
        <f t="shared" si="12"/>
        <v>0.66747814540223516</v>
      </c>
      <c r="H145" s="267">
        <f t="shared" si="13"/>
        <v>6032</v>
      </c>
      <c r="I145" s="265">
        <f t="shared" si="14"/>
        <v>2.4603332691133396E-2</v>
      </c>
      <c r="J145" s="253">
        <v>23750</v>
      </c>
      <c r="K145" s="265">
        <f t="shared" si="14"/>
        <v>0.31906902935731291</v>
      </c>
      <c r="L145" s="261">
        <f t="shared" si="15"/>
        <v>0.57608334992368437</v>
      </c>
      <c r="M145" s="260">
        <f t="shared" si="16"/>
        <v>8681</v>
      </c>
      <c r="N145" s="259">
        <f t="shared" si="17"/>
        <v>0.54793717004497156</v>
      </c>
      <c r="O145" s="253">
        <f t="shared" si="18"/>
        <v>8407</v>
      </c>
      <c r="Q145" s="29"/>
      <c r="R145" s="79"/>
      <c r="Z145" s="1"/>
    </row>
    <row r="146" spans="2:31" s="4" customFormat="1" x14ac:dyDescent="0.25">
      <c r="B146" s="236" t="s">
        <v>202</v>
      </c>
      <c r="C146" s="253">
        <f>C136-SUM(C137:C145)</f>
        <v>7567</v>
      </c>
      <c r="D146" s="253">
        <f>D136-SUM(D137:D145)</f>
        <v>8026</v>
      </c>
      <c r="E146" s="253">
        <f>E136-SUM(E137:E145)</f>
        <v>16153</v>
      </c>
      <c r="F146" s="253">
        <f>F136-SUM(F137:F145)</f>
        <v>15497</v>
      </c>
      <c r="G146" s="259">
        <f t="shared" si="12"/>
        <v>-4.0611651086485456E-2</v>
      </c>
      <c r="H146" s="266">
        <f t="shared" si="13"/>
        <v>-656</v>
      </c>
      <c r="I146" s="261">
        <f t="shared" si="14"/>
        <v>2.5302133301114488E-2</v>
      </c>
      <c r="J146" s="253">
        <f>J136-SUM(J137:J145)</f>
        <v>18134</v>
      </c>
      <c r="K146" s="261">
        <f t="shared" si="14"/>
        <v>-3.4699814863792644E-2</v>
      </c>
      <c r="L146" s="261">
        <f t="shared" si="15"/>
        <v>0.17016196683229001</v>
      </c>
      <c r="M146" s="260">
        <f t="shared" si="16"/>
        <v>2637</v>
      </c>
      <c r="N146" s="259">
        <f>J146/C146-1</f>
        <v>1.3964583058015068</v>
      </c>
      <c r="O146" s="253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181</v>
      </c>
    </row>
    <row r="148" spans="2:31" s="4" customFormat="1" x14ac:dyDescent="0.25">
      <c r="B148" s="170" t="s">
        <v>182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D4E7D-072D-4678-9343-2A533383934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258</v>
      </c>
      <c r="D5" s="242" t="s">
        <v>259</v>
      </c>
      <c r="E5" s="242" t="s">
        <v>260</v>
      </c>
      <c r="F5" s="243" t="str">
        <f>CONCATENATE("%/s total Tenerife ",RIGHT(E5,4))</f>
        <v>%/s total Tenerife 2022</v>
      </c>
      <c r="G5" s="242" t="s">
        <v>261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262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263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201</v>
      </c>
      <c r="C6" s="244">
        <v>42738</v>
      </c>
      <c r="D6" s="244">
        <v>33738</v>
      </c>
      <c r="E6" s="244">
        <v>41357</v>
      </c>
      <c r="F6" s="245">
        <f>E6/$E$6</f>
        <v>1</v>
      </c>
      <c r="G6" s="244">
        <v>45001</v>
      </c>
      <c r="H6" s="245">
        <f>G6/E6-1</f>
        <v>8.8110839761104565E-2</v>
      </c>
      <c r="I6" s="244">
        <f>G6-E6</f>
        <v>3644</v>
      </c>
      <c r="J6" s="245">
        <f>G6/$G$6</f>
        <v>1</v>
      </c>
      <c r="K6" s="244">
        <v>39602</v>
      </c>
      <c r="L6" s="245">
        <f>K6/G6-1</f>
        <v>-0.11997511166418529</v>
      </c>
      <c r="M6" s="244">
        <f>K6-G6</f>
        <v>-5399</v>
      </c>
      <c r="N6" s="245">
        <f>K6/$K$6</f>
        <v>1</v>
      </c>
      <c r="O6" s="244">
        <v>36019</v>
      </c>
      <c r="P6" s="245">
        <f>O6/K6-1</f>
        <v>-9.0475228523811957E-2</v>
      </c>
      <c r="Q6" s="244">
        <f>O6-K6</f>
        <v>-3583</v>
      </c>
      <c r="R6" s="245">
        <f>IFERROR(O6/C6-1,"-")</f>
        <v>-0.15721372081051987</v>
      </c>
      <c r="S6" s="244">
        <f>O6-C6</f>
        <v>-6719</v>
      </c>
      <c r="T6" s="245">
        <f>O6/$O$6</f>
        <v>1</v>
      </c>
      <c r="V6" s="29"/>
      <c r="W6" s="79"/>
      <c r="AE6" s="1" t="s">
        <v>174</v>
      </c>
    </row>
    <row r="7" spans="1:31" s="4" customFormat="1" x14ac:dyDescent="0.25">
      <c r="B7" s="236" t="s">
        <v>44</v>
      </c>
      <c r="C7" s="253">
        <v>7984</v>
      </c>
      <c r="D7" s="253">
        <v>10448</v>
      </c>
      <c r="E7" s="253">
        <v>8574</v>
      </c>
      <c r="F7" s="259">
        <f t="shared" ref="F7:F16" si="0">E7/$E$6</f>
        <v>0.20731677829629808</v>
      </c>
      <c r="G7" s="253">
        <v>6217</v>
      </c>
      <c r="H7" s="261">
        <f>G7/E7-1</f>
        <v>-0.27490086307441097</v>
      </c>
      <c r="I7" s="260">
        <f>G7-E7</f>
        <v>-2357</v>
      </c>
      <c r="J7" s="259">
        <f>G7/$G$6</f>
        <v>0.13815248550032222</v>
      </c>
      <c r="K7" s="253">
        <v>4984</v>
      </c>
      <c r="L7" s="261">
        <f>K7/G7-1</f>
        <v>-0.19832716744410483</v>
      </c>
      <c r="M7" s="260">
        <f>K7-G7</f>
        <v>-1233</v>
      </c>
      <c r="N7" s="259">
        <f>K7/$K$6</f>
        <v>0.12585222968536944</v>
      </c>
      <c r="O7" s="253">
        <v>4666</v>
      </c>
      <c r="P7" s="261">
        <f>O7/K7-1</f>
        <v>-6.3804173354735205E-2</v>
      </c>
      <c r="Q7" s="260">
        <f>O7-K7</f>
        <v>-318</v>
      </c>
      <c r="R7" s="261">
        <f t="shared" ref="R7:R16" si="1">IFERROR(O7/C7-1,"-")</f>
        <v>-0.41558116232464926</v>
      </c>
      <c r="S7" s="260">
        <f t="shared" ref="S7:S16" si="2">O7-C7</f>
        <v>-3318</v>
      </c>
      <c r="T7" s="259">
        <f>O7/$O$6</f>
        <v>0.12954274133096422</v>
      </c>
      <c r="V7" s="29"/>
      <c r="W7" s="79"/>
      <c r="AE7" s="1" t="s">
        <v>176</v>
      </c>
    </row>
    <row r="8" spans="1:31" s="4" customFormat="1" x14ac:dyDescent="0.25">
      <c r="B8" s="236" t="s">
        <v>45</v>
      </c>
      <c r="C8" s="253">
        <v>4215</v>
      </c>
      <c r="D8" s="253">
        <v>3859</v>
      </c>
      <c r="E8" s="253">
        <v>4037</v>
      </c>
      <c r="F8" s="259">
        <f t="shared" si="0"/>
        <v>9.761346325894045E-2</v>
      </c>
      <c r="G8" s="253">
        <v>2819</v>
      </c>
      <c r="H8" s="261">
        <f t="shared" ref="H8:H16" si="3">G8/E8-1</f>
        <v>-0.30170918999256879</v>
      </c>
      <c r="I8" s="260">
        <f t="shared" ref="I8:I16" si="4">G8-E8</f>
        <v>-1218</v>
      </c>
      <c r="J8" s="259">
        <f t="shared" ref="J8:J16" si="5">G8/$G$6</f>
        <v>6.2643052376613856E-2</v>
      </c>
      <c r="K8" s="253">
        <v>2939</v>
      </c>
      <c r="L8" s="261">
        <f t="shared" ref="L8:L16" si="6">K8/G8-1</f>
        <v>4.2568286626463392E-2</v>
      </c>
      <c r="M8" s="260">
        <f t="shared" ref="M8:M16" si="7">K8-G8</f>
        <v>120</v>
      </c>
      <c r="N8" s="259">
        <f t="shared" ref="N8:N16" si="8">K8/$K$6</f>
        <v>7.4213423564466446E-2</v>
      </c>
      <c r="O8" s="253">
        <v>3858</v>
      </c>
      <c r="P8" s="261">
        <f t="shared" ref="P8:P16" si="9">O8/K8-1</f>
        <v>0.31269139162980597</v>
      </c>
      <c r="Q8" s="260">
        <f t="shared" ref="Q8:Q16" si="10">O8-K8</f>
        <v>919</v>
      </c>
      <c r="R8" s="261">
        <f t="shared" si="1"/>
        <v>-8.4697508896797169E-2</v>
      </c>
      <c r="S8" s="260">
        <f t="shared" si="2"/>
        <v>-357</v>
      </c>
      <c r="T8" s="259">
        <f t="shared" ref="T8:T16" si="11">O8/$O$6</f>
        <v>0.10711013631694384</v>
      </c>
      <c r="V8" s="29"/>
      <c r="W8" s="79"/>
      <c r="AE8" s="1"/>
    </row>
    <row r="9" spans="1:31" s="4" customFormat="1" x14ac:dyDescent="0.25">
      <c r="B9" s="236" t="s">
        <v>46</v>
      </c>
      <c r="C9" s="253">
        <v>404</v>
      </c>
      <c r="D9" s="253">
        <v>68</v>
      </c>
      <c r="E9" s="253">
        <v>64</v>
      </c>
      <c r="F9" s="254">
        <f t="shared" si="0"/>
        <v>1.5475010276374012E-3</v>
      </c>
      <c r="G9" s="253">
        <v>3888</v>
      </c>
      <c r="H9" s="265">
        <f t="shared" si="3"/>
        <v>59.75</v>
      </c>
      <c r="I9" s="256">
        <f t="shared" si="4"/>
        <v>3824</v>
      </c>
      <c r="J9" s="254">
        <f t="shared" si="5"/>
        <v>8.639808004266572E-2</v>
      </c>
      <c r="K9" s="253">
        <v>649</v>
      </c>
      <c r="L9" s="261">
        <f t="shared" si="6"/>
        <v>-0.83307613168724282</v>
      </c>
      <c r="M9" s="260">
        <f t="shared" si="7"/>
        <v>-3239</v>
      </c>
      <c r="N9" s="259">
        <f t="shared" si="8"/>
        <v>1.6388061209029848E-2</v>
      </c>
      <c r="O9" s="253">
        <v>758</v>
      </c>
      <c r="P9" s="261">
        <f t="shared" si="9"/>
        <v>0.16795069337442214</v>
      </c>
      <c r="Q9" s="260">
        <f t="shared" si="10"/>
        <v>109</v>
      </c>
      <c r="R9" s="261">
        <f t="shared" si="1"/>
        <v>0.87623762376237613</v>
      </c>
      <c r="S9" s="260">
        <f t="shared" si="2"/>
        <v>354</v>
      </c>
      <c r="T9" s="259">
        <f t="shared" si="11"/>
        <v>2.1044448763152781E-2</v>
      </c>
      <c r="V9" s="29"/>
      <c r="W9" s="79"/>
      <c r="AE9" s="1"/>
    </row>
    <row r="10" spans="1:31" s="4" customFormat="1" x14ac:dyDescent="0.25">
      <c r="B10" s="236" t="s">
        <v>48</v>
      </c>
      <c r="C10" s="253">
        <v>7532</v>
      </c>
      <c r="D10" s="253">
        <v>2942</v>
      </c>
      <c r="E10" s="253">
        <v>9040</v>
      </c>
      <c r="F10" s="259">
        <f t="shared" si="0"/>
        <v>0.21858452015378291</v>
      </c>
      <c r="G10" s="253">
        <v>6654</v>
      </c>
      <c r="H10" s="261">
        <f t="shared" si="3"/>
        <v>-0.26393805309734508</v>
      </c>
      <c r="I10" s="260">
        <f t="shared" si="4"/>
        <v>-2386</v>
      </c>
      <c r="J10" s="259">
        <f t="shared" si="5"/>
        <v>0.14786338081375969</v>
      </c>
      <c r="K10" s="253">
        <v>6836</v>
      </c>
      <c r="L10" s="261">
        <f t="shared" si="6"/>
        <v>2.7351968740607191E-2</v>
      </c>
      <c r="M10" s="260">
        <f t="shared" si="7"/>
        <v>182</v>
      </c>
      <c r="N10" s="259">
        <f t="shared" si="8"/>
        <v>0.17261754456845613</v>
      </c>
      <c r="O10" s="253">
        <v>7271</v>
      </c>
      <c r="P10" s="261">
        <f t="shared" si="9"/>
        <v>6.3633703920421336E-2</v>
      </c>
      <c r="Q10" s="260">
        <f t="shared" si="10"/>
        <v>435</v>
      </c>
      <c r="R10" s="261">
        <f t="shared" si="1"/>
        <v>-3.4652150823154537E-2</v>
      </c>
      <c r="S10" s="260">
        <f t="shared" si="2"/>
        <v>-261</v>
      </c>
      <c r="T10" s="259">
        <f>O10/$O$6</f>
        <v>0.20186568200116606</v>
      </c>
      <c r="V10" s="29"/>
      <c r="W10" s="79"/>
      <c r="AE10" s="1"/>
    </row>
    <row r="11" spans="1:31" s="4" customFormat="1" x14ac:dyDescent="0.25">
      <c r="B11" s="236" t="s">
        <v>50</v>
      </c>
      <c r="C11" s="253">
        <v>1123</v>
      </c>
      <c r="D11" s="253">
        <v>1834</v>
      </c>
      <c r="E11" s="253">
        <v>1813</v>
      </c>
      <c r="F11" s="254">
        <f t="shared" si="0"/>
        <v>4.3837802548540757E-2</v>
      </c>
      <c r="G11" s="253">
        <v>1418</v>
      </c>
      <c r="H11" s="265">
        <f t="shared" si="3"/>
        <v>-0.21787093215664644</v>
      </c>
      <c r="I11" s="256">
        <f t="shared" si="4"/>
        <v>-395</v>
      </c>
      <c r="J11" s="254">
        <f t="shared" si="5"/>
        <v>3.1510410879758227E-2</v>
      </c>
      <c r="K11" s="253">
        <v>1212</v>
      </c>
      <c r="L11" s="261">
        <f t="shared" si="6"/>
        <v>-0.14527503526093088</v>
      </c>
      <c r="M11" s="260">
        <f t="shared" si="7"/>
        <v>-206</v>
      </c>
      <c r="N11" s="259">
        <f t="shared" si="8"/>
        <v>3.0604514923488712E-2</v>
      </c>
      <c r="O11" s="253">
        <v>1268</v>
      </c>
      <c r="P11" s="261">
        <f t="shared" si="9"/>
        <v>4.6204620462046098E-2</v>
      </c>
      <c r="Q11" s="260">
        <f t="shared" si="10"/>
        <v>56</v>
      </c>
      <c r="R11" s="261">
        <f t="shared" si="1"/>
        <v>0.12911843276936774</v>
      </c>
      <c r="S11" s="260">
        <f t="shared" si="2"/>
        <v>145</v>
      </c>
      <c r="T11" s="259">
        <f t="shared" si="11"/>
        <v>3.5203642522002275E-2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11303</v>
      </c>
      <c r="D12" s="253">
        <v>4062</v>
      </c>
      <c r="E12" s="253">
        <v>6663</v>
      </c>
      <c r="F12" s="259">
        <f t="shared" si="0"/>
        <v>0.16110936479918755</v>
      </c>
      <c r="G12" s="253">
        <v>10640</v>
      </c>
      <c r="H12" s="261">
        <f t="shared" si="3"/>
        <v>0.59687828305568069</v>
      </c>
      <c r="I12" s="260">
        <f t="shared" si="4"/>
        <v>3977</v>
      </c>
      <c r="J12" s="259">
        <f t="shared" si="5"/>
        <v>0.2364391902402169</v>
      </c>
      <c r="K12" s="253">
        <v>10408</v>
      </c>
      <c r="L12" s="261">
        <f t="shared" si="6"/>
        <v>-2.1804511278195493E-2</v>
      </c>
      <c r="M12" s="260">
        <f t="shared" si="7"/>
        <v>-232</v>
      </c>
      <c r="N12" s="259">
        <f t="shared" si="8"/>
        <v>0.26281500934296248</v>
      </c>
      <c r="O12" s="253">
        <v>10988</v>
      </c>
      <c r="P12" s="261">
        <f t="shared" si="9"/>
        <v>5.5726364335126899E-2</v>
      </c>
      <c r="Q12" s="260">
        <f t="shared" si="10"/>
        <v>580</v>
      </c>
      <c r="R12" s="261">
        <f t="shared" si="1"/>
        <v>-2.7868707422808114E-2</v>
      </c>
      <c r="S12" s="260">
        <f t="shared" si="2"/>
        <v>-315</v>
      </c>
      <c r="T12" s="259">
        <f t="shared" si="11"/>
        <v>0.30506121769066324</v>
      </c>
      <c r="V12" s="29"/>
      <c r="W12" s="79"/>
      <c r="AE12" s="1"/>
    </row>
    <row r="13" spans="1:31" s="4" customFormat="1" x14ac:dyDescent="0.25">
      <c r="B13" s="236" t="s">
        <v>49</v>
      </c>
      <c r="C13" s="253">
        <v>3525</v>
      </c>
      <c r="D13" s="253">
        <v>740</v>
      </c>
      <c r="E13" s="253">
        <v>1856</v>
      </c>
      <c r="F13" s="254">
        <f t="shared" si="0"/>
        <v>4.4877529801484635E-2</v>
      </c>
      <c r="G13" s="253">
        <v>1974</v>
      </c>
      <c r="H13" s="265">
        <f t="shared" si="3"/>
        <v>6.3577586206896575E-2</v>
      </c>
      <c r="I13" s="256">
        <f t="shared" si="4"/>
        <v>118</v>
      </c>
      <c r="J13" s="254">
        <f t="shared" si="5"/>
        <v>4.3865691873513919E-2</v>
      </c>
      <c r="K13" s="253">
        <v>1047</v>
      </c>
      <c r="L13" s="261">
        <f t="shared" si="6"/>
        <v>-0.46960486322188455</v>
      </c>
      <c r="M13" s="260">
        <f t="shared" si="7"/>
        <v>-927</v>
      </c>
      <c r="N13" s="259">
        <f t="shared" si="8"/>
        <v>2.6438058683904853E-2</v>
      </c>
      <c r="O13" s="253">
        <v>1289</v>
      </c>
      <c r="P13" s="261">
        <f t="shared" si="9"/>
        <v>0.23113658070678134</v>
      </c>
      <c r="Q13" s="260">
        <f t="shared" si="10"/>
        <v>242</v>
      </c>
      <c r="R13" s="261">
        <f t="shared" si="1"/>
        <v>-0.63432624113475178</v>
      </c>
      <c r="S13" s="260">
        <f t="shared" si="2"/>
        <v>-2236</v>
      </c>
      <c r="T13" s="259">
        <f t="shared" si="11"/>
        <v>3.5786668147366668E-2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1412</v>
      </c>
      <c r="D14" s="253">
        <v>5470</v>
      </c>
      <c r="E14" s="253">
        <v>1100</v>
      </c>
      <c r="F14" s="259">
        <f t="shared" si="0"/>
        <v>2.6597673912517831E-2</v>
      </c>
      <c r="G14" s="253">
        <v>1564</v>
      </c>
      <c r="H14" s="261">
        <f t="shared" si="3"/>
        <v>0.42181818181818187</v>
      </c>
      <c r="I14" s="260">
        <f t="shared" si="4"/>
        <v>464</v>
      </c>
      <c r="J14" s="259">
        <f t="shared" si="5"/>
        <v>3.4754783227039399E-2</v>
      </c>
      <c r="K14" s="253">
        <v>1441</v>
      </c>
      <c r="L14" s="261">
        <f t="shared" si="6"/>
        <v>-7.8644501278772427E-2</v>
      </c>
      <c r="M14" s="260">
        <f t="shared" si="7"/>
        <v>-123</v>
      </c>
      <c r="N14" s="259">
        <f t="shared" si="8"/>
        <v>3.6387051159032374E-2</v>
      </c>
      <c r="O14" s="253">
        <v>518</v>
      </c>
      <c r="P14" s="261">
        <f t="shared" si="9"/>
        <v>-0.64052741151977788</v>
      </c>
      <c r="Q14" s="260">
        <f t="shared" si="10"/>
        <v>-923</v>
      </c>
      <c r="R14" s="261">
        <f t="shared" si="1"/>
        <v>-0.63314447592067991</v>
      </c>
      <c r="S14" s="260">
        <f t="shared" si="2"/>
        <v>-894</v>
      </c>
      <c r="T14" s="259">
        <f t="shared" si="11"/>
        <v>1.4381298758988312E-2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2181</v>
      </c>
      <c r="D15" s="253">
        <v>1339</v>
      </c>
      <c r="E15" s="253">
        <v>2774</v>
      </c>
      <c r="F15" s="254">
        <f t="shared" si="0"/>
        <v>6.70744976666586E-2</v>
      </c>
      <c r="G15" s="253">
        <v>4203</v>
      </c>
      <c r="H15" s="265">
        <f t="shared" si="3"/>
        <v>0.51514059120403743</v>
      </c>
      <c r="I15" s="256">
        <f t="shared" si="4"/>
        <v>1429</v>
      </c>
      <c r="J15" s="254">
        <f t="shared" si="5"/>
        <v>9.3397924490566872E-2</v>
      </c>
      <c r="K15" s="253">
        <v>3970</v>
      </c>
      <c r="L15" s="261">
        <f t="shared" si="6"/>
        <v>-5.5436592909826277E-2</v>
      </c>
      <c r="M15" s="260">
        <f t="shared" si="7"/>
        <v>-233</v>
      </c>
      <c r="N15" s="259">
        <f t="shared" si="8"/>
        <v>0.10024746224938134</v>
      </c>
      <c r="O15" s="253">
        <v>1108</v>
      </c>
      <c r="P15" s="261">
        <f t="shared" si="9"/>
        <v>-0.72090680100755666</v>
      </c>
      <c r="Q15" s="260">
        <f t="shared" si="10"/>
        <v>-2862</v>
      </c>
      <c r="R15" s="261">
        <f t="shared" si="1"/>
        <v>-0.49197615772581382</v>
      </c>
      <c r="S15" s="260">
        <f t="shared" si="2"/>
        <v>-1073</v>
      </c>
      <c r="T15" s="259">
        <f t="shared" si="11"/>
        <v>3.0761542519225964E-2</v>
      </c>
      <c r="V15" s="29"/>
      <c r="W15" s="79"/>
      <c r="AE15" s="1"/>
    </row>
    <row r="16" spans="1:31" s="4" customFormat="1" x14ac:dyDescent="0.25">
      <c r="B16" s="236" t="s">
        <v>202</v>
      </c>
      <c r="C16" s="253">
        <f>C6-SUM(C7:C15)</f>
        <v>3059</v>
      </c>
      <c r="D16" s="253">
        <f>D6-SUM(D7:D15)</f>
        <v>2976</v>
      </c>
      <c r="E16" s="253">
        <f>E6-SUM(E7:E15)</f>
        <v>5436</v>
      </c>
      <c r="F16" s="259">
        <f t="shared" si="0"/>
        <v>0.13144086853495177</v>
      </c>
      <c r="G16" s="253">
        <f>G6-SUM(G7:G15)</f>
        <v>5624</v>
      </c>
      <c r="H16" s="261">
        <f t="shared" si="3"/>
        <v>3.4584253127299514E-2</v>
      </c>
      <c r="I16" s="260">
        <f t="shared" si="4"/>
        <v>188</v>
      </c>
      <c r="J16" s="259">
        <f t="shared" si="5"/>
        <v>0.12497500055554321</v>
      </c>
      <c r="K16" s="253">
        <f>K6-SUM(K7:K15)</f>
        <v>6116</v>
      </c>
      <c r="L16" s="261">
        <f t="shared" si="6"/>
        <v>8.7482219061166377E-2</v>
      </c>
      <c r="M16" s="260">
        <f t="shared" si="7"/>
        <v>492</v>
      </c>
      <c r="N16" s="259">
        <f t="shared" si="8"/>
        <v>0.15443664461390838</v>
      </c>
      <c r="O16" s="253">
        <f>O6-SUM(O7:O15)</f>
        <v>4295</v>
      </c>
      <c r="P16" s="261">
        <f t="shared" si="9"/>
        <v>-0.29774362328319159</v>
      </c>
      <c r="Q16" s="260">
        <f t="shared" si="10"/>
        <v>-1821</v>
      </c>
      <c r="R16" s="261">
        <f t="shared" si="1"/>
        <v>0.40405361229159853</v>
      </c>
      <c r="S16" s="260">
        <f t="shared" si="2"/>
        <v>1236</v>
      </c>
      <c r="T16" s="259">
        <f t="shared" si="11"/>
        <v>0.11924262194952664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181</v>
      </c>
    </row>
    <row r="18" spans="2:31" s="4" customFormat="1" x14ac:dyDescent="0.25">
      <c r="B18" s="170" t="s">
        <v>182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184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185</v>
      </c>
      <c r="O44" s="14">
        <v>2021</v>
      </c>
      <c r="P44" s="14" t="s">
        <v>185</v>
      </c>
      <c r="Q44" s="14" t="s">
        <v>186</v>
      </c>
      <c r="R44" s="14" t="s">
        <v>187</v>
      </c>
      <c r="S44" s="14" t="s">
        <v>188</v>
      </c>
      <c r="T44" s="87"/>
      <c r="AE44" s="1"/>
    </row>
    <row r="45" spans="2:31" s="4" customFormat="1" ht="18.75" hidden="1" x14ac:dyDescent="0.3">
      <c r="B45" s="225" t="s">
        <v>172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173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174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175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176</v>
      </c>
    </row>
    <row r="49" spans="2:31" s="4" customFormat="1" hidden="1" x14ac:dyDescent="0.25">
      <c r="B49" s="236" t="s">
        <v>177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178</v>
      </c>
    </row>
    <row r="50" spans="2:31" s="4" customFormat="1" hidden="1" x14ac:dyDescent="0.25">
      <c r="B50" s="236" t="s">
        <v>179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180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181</v>
      </c>
    </row>
    <row r="52" spans="2:31" s="4" customFormat="1" hidden="1" x14ac:dyDescent="0.25">
      <c r="B52" s="286" t="s">
        <v>182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8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201</v>
      </c>
      <c r="C136" s="229">
        <v>208389</v>
      </c>
      <c r="D136" s="229">
        <v>416048</v>
      </c>
      <c r="E136" s="229">
        <v>423208</v>
      </c>
      <c r="F136" s="229">
        <v>428791</v>
      </c>
      <c r="G136" s="230">
        <f>F136/E136-1</f>
        <v>1.3192094667397569E-2</v>
      </c>
      <c r="H136" s="229">
        <f>F136-E136</f>
        <v>5583</v>
      </c>
      <c r="I136" s="230">
        <f>F136/F$136</f>
        <v>1</v>
      </c>
      <c r="J136" s="229">
        <v>421973</v>
      </c>
      <c r="K136" s="230">
        <f>H136/H$136</f>
        <v>1</v>
      </c>
      <c r="L136" s="230">
        <f>J136/F136-1</f>
        <v>-1.5900520300099585E-2</v>
      </c>
      <c r="M136" s="229">
        <f>J136-F136</f>
        <v>-6818</v>
      </c>
      <c r="N136" s="230">
        <f>J136/C136-1</f>
        <v>1.0249293388806513</v>
      </c>
      <c r="O136" s="229">
        <f>J136-C136</f>
        <v>213584</v>
      </c>
      <c r="Q136" s="29"/>
      <c r="R136" s="79"/>
      <c r="Z136" s="1" t="s">
        <v>174</v>
      </c>
      <c r="AE136"/>
    </row>
    <row r="137" spans="1:31" s="4" customFormat="1" x14ac:dyDescent="0.25">
      <c r="B137" s="236" t="s">
        <v>44</v>
      </c>
      <c r="C137" s="253">
        <v>68476</v>
      </c>
      <c r="D137" s="253">
        <v>126666</v>
      </c>
      <c r="E137" s="253">
        <v>86811</v>
      </c>
      <c r="F137" s="253">
        <v>75374</v>
      </c>
      <c r="G137" s="259">
        <f t="shared" ref="G137:G146" si="12">F137/E137-1</f>
        <v>-0.13174597689232936</v>
      </c>
      <c r="H137" s="266">
        <f t="shared" ref="H137:H146" si="13">F137-E137</f>
        <v>-11437</v>
      </c>
      <c r="I137" s="261">
        <f t="shared" ref="I137:K146" si="14">F137/F$136</f>
        <v>0.17578260737748694</v>
      </c>
      <c r="J137" s="253">
        <v>60650</v>
      </c>
      <c r="K137" s="261">
        <f t="shared" si="14"/>
        <v>-2.0485402113559017</v>
      </c>
      <c r="L137" s="261">
        <f t="shared" ref="L137:L146" si="15">J137/F137-1</f>
        <v>-0.19534587523549229</v>
      </c>
      <c r="M137" s="260">
        <f t="shared" ref="M137:M146" si="16">J137-F137</f>
        <v>-14724</v>
      </c>
      <c r="N137" s="259">
        <f t="shared" ref="N137:N146" si="17">J137/C137-1</f>
        <v>-0.11428821776972953</v>
      </c>
      <c r="O137" s="253">
        <f t="shared" ref="O137:O146" si="18">J137-C137</f>
        <v>-7826</v>
      </c>
      <c r="Q137" s="29"/>
      <c r="R137" s="79"/>
      <c r="Z137" s="1" t="s">
        <v>176</v>
      </c>
    </row>
    <row r="138" spans="1:31" s="4" customFormat="1" x14ac:dyDescent="0.25">
      <c r="B138" s="236" t="s">
        <v>45</v>
      </c>
      <c r="C138" s="253">
        <v>24912</v>
      </c>
      <c r="D138" s="253">
        <v>43482</v>
      </c>
      <c r="E138" s="253">
        <v>48094</v>
      </c>
      <c r="F138" s="253">
        <v>51902</v>
      </c>
      <c r="G138" s="259">
        <f t="shared" si="12"/>
        <v>7.9178275876408799E-2</v>
      </c>
      <c r="H138" s="266">
        <f t="shared" si="13"/>
        <v>3808</v>
      </c>
      <c r="I138" s="261">
        <f t="shared" si="14"/>
        <v>0.12104265248104555</v>
      </c>
      <c r="J138" s="253">
        <v>50245</v>
      </c>
      <c r="K138" s="261">
        <f t="shared" si="14"/>
        <v>0.68207057137739568</v>
      </c>
      <c r="L138" s="261">
        <f t="shared" si="15"/>
        <v>-3.1925552001849655E-2</v>
      </c>
      <c r="M138" s="260">
        <f t="shared" si="16"/>
        <v>-1657</v>
      </c>
      <c r="N138" s="259">
        <f t="shared" si="17"/>
        <v>1.0168994861913938</v>
      </c>
      <c r="O138" s="253">
        <f t="shared" si="18"/>
        <v>25333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1658</v>
      </c>
      <c r="D139" s="253">
        <v>2415</v>
      </c>
      <c r="E139" s="253">
        <v>3515</v>
      </c>
      <c r="F139" s="253">
        <v>14811</v>
      </c>
      <c r="G139" s="259">
        <f t="shared" si="12"/>
        <v>3.2136557610241825</v>
      </c>
      <c r="H139" s="267">
        <f t="shared" si="13"/>
        <v>11296</v>
      </c>
      <c r="I139" s="265">
        <f t="shared" si="14"/>
        <v>3.4541303338922691E-2</v>
      </c>
      <c r="J139" s="253">
        <v>7251</v>
      </c>
      <c r="K139" s="265">
        <f t="shared" si="14"/>
        <v>2.0232849722371484</v>
      </c>
      <c r="L139" s="261">
        <f t="shared" si="15"/>
        <v>-0.51043143609479436</v>
      </c>
      <c r="M139" s="260">
        <f t="shared" si="16"/>
        <v>-7560</v>
      </c>
      <c r="N139" s="259">
        <f t="shared" si="17"/>
        <v>3.3733413751507841</v>
      </c>
      <c r="O139" s="253">
        <f t="shared" si="18"/>
        <v>5593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28320</v>
      </c>
      <c r="D140" s="253">
        <v>66989</v>
      </c>
      <c r="E140" s="253">
        <v>97391</v>
      </c>
      <c r="F140" s="253">
        <v>92103</v>
      </c>
      <c r="G140" s="259">
        <f t="shared" si="12"/>
        <v>-5.4296598248298134E-2</v>
      </c>
      <c r="H140" s="266">
        <f t="shared" si="13"/>
        <v>-5288</v>
      </c>
      <c r="I140" s="261">
        <f t="shared" si="14"/>
        <v>0.21479695236140683</v>
      </c>
      <c r="J140" s="253">
        <v>106284</v>
      </c>
      <c r="K140" s="261">
        <f t="shared" si="14"/>
        <v>-0.94716102453877848</v>
      </c>
      <c r="L140" s="261">
        <f t="shared" si="15"/>
        <v>0.15396892609361257</v>
      </c>
      <c r="M140" s="260">
        <f t="shared" si="16"/>
        <v>14181</v>
      </c>
      <c r="N140" s="259">
        <f t="shared" si="17"/>
        <v>2.7529661016949154</v>
      </c>
      <c r="O140" s="253">
        <f t="shared" si="18"/>
        <v>77964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4963</v>
      </c>
      <c r="D141" s="253">
        <v>24120</v>
      </c>
      <c r="E141" s="253">
        <v>16359</v>
      </c>
      <c r="F141" s="253">
        <v>19520</v>
      </c>
      <c r="G141" s="259">
        <f t="shared" si="12"/>
        <v>0.19322696986368371</v>
      </c>
      <c r="H141" s="267">
        <f t="shared" si="13"/>
        <v>3161</v>
      </c>
      <c r="I141" s="265">
        <f t="shared" si="14"/>
        <v>4.5523343540326174E-2</v>
      </c>
      <c r="J141" s="253">
        <v>16099</v>
      </c>
      <c r="K141" s="265">
        <f t="shared" si="14"/>
        <v>0.56618305570481819</v>
      </c>
      <c r="L141" s="261">
        <f t="shared" si="15"/>
        <v>-0.17525614754098362</v>
      </c>
      <c r="M141" s="260">
        <f t="shared" si="16"/>
        <v>-3421</v>
      </c>
      <c r="N141" s="259">
        <f t="shared" si="17"/>
        <v>2.243804150715293</v>
      </c>
      <c r="O141" s="253">
        <f t="shared" si="18"/>
        <v>11136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27791</v>
      </c>
      <c r="D142" s="253">
        <v>53247</v>
      </c>
      <c r="E142" s="253">
        <v>69865</v>
      </c>
      <c r="F142" s="253">
        <v>66121</v>
      </c>
      <c r="G142" s="259">
        <f t="shared" si="12"/>
        <v>-5.3589064624633198E-2</v>
      </c>
      <c r="H142" s="266">
        <f t="shared" si="13"/>
        <v>-3744</v>
      </c>
      <c r="I142" s="261">
        <f t="shared" si="14"/>
        <v>0.1542033298273518</v>
      </c>
      <c r="J142" s="253">
        <v>75793</v>
      </c>
      <c r="K142" s="261">
        <f t="shared" si="14"/>
        <v>-0.67060720042987643</v>
      </c>
      <c r="L142" s="261">
        <f t="shared" si="15"/>
        <v>0.14627727953297742</v>
      </c>
      <c r="M142" s="260">
        <f t="shared" si="16"/>
        <v>9672</v>
      </c>
      <c r="N142" s="259">
        <f t="shared" si="17"/>
        <v>1.7272498290813574</v>
      </c>
      <c r="O142" s="253">
        <f t="shared" si="18"/>
        <v>48002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8684</v>
      </c>
      <c r="D143" s="253">
        <v>11001</v>
      </c>
      <c r="E143" s="253">
        <v>16289</v>
      </c>
      <c r="F143" s="253">
        <v>12024</v>
      </c>
      <c r="G143" s="259">
        <f t="shared" si="12"/>
        <v>-0.261833138928111</v>
      </c>
      <c r="H143" s="267">
        <f t="shared" si="13"/>
        <v>-4265</v>
      </c>
      <c r="I143" s="265">
        <f t="shared" si="14"/>
        <v>2.8041633336520589E-2</v>
      </c>
      <c r="J143" s="253">
        <v>11877</v>
      </c>
      <c r="K143" s="265">
        <f t="shared" si="14"/>
        <v>-0.76392620454952531</v>
      </c>
      <c r="L143" s="261">
        <f t="shared" si="15"/>
        <v>-1.2225548902195627E-2</v>
      </c>
      <c r="M143" s="260">
        <f t="shared" si="16"/>
        <v>-147</v>
      </c>
      <c r="N143" s="259">
        <f t="shared" si="17"/>
        <v>0.36768770152003682</v>
      </c>
      <c r="O143" s="253">
        <f t="shared" si="18"/>
        <v>3193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20058</v>
      </c>
      <c r="D144" s="253">
        <v>34195</v>
      </c>
      <c r="E144" s="253">
        <v>19943</v>
      </c>
      <c r="F144" s="253">
        <v>20738</v>
      </c>
      <c r="G144" s="259">
        <f t="shared" si="12"/>
        <v>3.9863611292182632E-2</v>
      </c>
      <c r="H144" s="266">
        <f t="shared" si="13"/>
        <v>795</v>
      </c>
      <c r="I144" s="261">
        <f t="shared" si="14"/>
        <v>4.8363888234594477E-2</v>
      </c>
      <c r="J144" s="253">
        <v>18376</v>
      </c>
      <c r="K144" s="261">
        <f t="shared" si="14"/>
        <v>0.14239656098871575</v>
      </c>
      <c r="L144" s="261">
        <f t="shared" si="15"/>
        <v>-0.1138971935577201</v>
      </c>
      <c r="M144" s="260">
        <f t="shared" si="16"/>
        <v>-2362</v>
      </c>
      <c r="N144" s="259">
        <f t="shared" si="17"/>
        <v>-8.3856815235816118E-2</v>
      </c>
      <c r="O144" s="253">
        <f t="shared" si="18"/>
        <v>-1682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8930</v>
      </c>
      <c r="D145" s="253">
        <v>21567</v>
      </c>
      <c r="E145" s="253">
        <v>23338</v>
      </c>
      <c r="F145" s="253">
        <v>31999</v>
      </c>
      <c r="G145" s="259">
        <f t="shared" si="12"/>
        <v>0.37111149198731685</v>
      </c>
      <c r="H145" s="267">
        <f t="shared" si="13"/>
        <v>8661</v>
      </c>
      <c r="I145" s="265">
        <f t="shared" si="14"/>
        <v>7.4626099894820552E-2</v>
      </c>
      <c r="J145" s="253">
        <v>37562</v>
      </c>
      <c r="K145" s="265">
        <f t="shared" si="14"/>
        <v>1.5513164965072541</v>
      </c>
      <c r="L145" s="261">
        <f t="shared" si="15"/>
        <v>0.17384918278696215</v>
      </c>
      <c r="M145" s="260">
        <f t="shared" si="16"/>
        <v>5563</v>
      </c>
      <c r="N145" s="259">
        <f t="shared" si="17"/>
        <v>3.2062709966405372</v>
      </c>
      <c r="O145" s="253">
        <f t="shared" si="18"/>
        <v>28632</v>
      </c>
      <c r="Q145" s="29"/>
      <c r="R145" s="79"/>
      <c r="Z145" s="1"/>
    </row>
    <row r="146" spans="2:31" s="4" customFormat="1" x14ac:dyDescent="0.25">
      <c r="B146" s="236" t="s">
        <v>202</v>
      </c>
      <c r="C146" s="253">
        <f>C136-SUM(C137:C145)</f>
        <v>14597</v>
      </c>
      <c r="D146" s="253">
        <f>D136-SUM(D137:D145)</f>
        <v>32366</v>
      </c>
      <c r="E146" s="253">
        <f>E136-SUM(E137:E145)</f>
        <v>41603</v>
      </c>
      <c r="F146" s="253">
        <f>F136-SUM(F137:F145)</f>
        <v>44199</v>
      </c>
      <c r="G146" s="259">
        <f t="shared" si="12"/>
        <v>6.2399346200995076E-2</v>
      </c>
      <c r="H146" s="266">
        <f t="shared" si="13"/>
        <v>2596</v>
      </c>
      <c r="I146" s="261">
        <f t="shared" si="14"/>
        <v>0.10307818960752441</v>
      </c>
      <c r="J146" s="253">
        <f>J136-SUM(J137:J145)</f>
        <v>37836</v>
      </c>
      <c r="K146" s="261">
        <f t="shared" si="14"/>
        <v>0.46498298405874977</v>
      </c>
      <c r="L146" s="261">
        <f t="shared" si="15"/>
        <v>-0.14396253308898388</v>
      </c>
      <c r="M146" s="260">
        <f t="shared" si="16"/>
        <v>-6363</v>
      </c>
      <c r="N146" s="259">
        <f t="shared" si="17"/>
        <v>1.592039460163047</v>
      </c>
      <c r="O146" s="253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181</v>
      </c>
    </row>
    <row r="148" spans="2:31" s="4" customFormat="1" x14ac:dyDescent="0.25">
      <c r="B148" s="170" t="s">
        <v>182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FE1F7-5AA6-4576-B389-2267A2ED9555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309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205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61312</v>
      </c>
      <c r="D8" s="118">
        <f t="shared" ref="D8:D21" si="0">C8/C9-1</f>
        <v>0.30262598793235318</v>
      </c>
    </row>
    <row r="9" spans="1:5" x14ac:dyDescent="0.25">
      <c r="A9" s="1"/>
      <c r="B9" s="116">
        <v>2023</v>
      </c>
      <c r="C9" s="117">
        <v>47068</v>
      </c>
      <c r="D9" s="118">
        <f t="shared" si="0"/>
        <v>0.45383783783783782</v>
      </c>
    </row>
    <row r="10" spans="1:5" x14ac:dyDescent="0.25">
      <c r="A10" s="1"/>
      <c r="B10" s="116">
        <v>2022</v>
      </c>
      <c r="C10" s="117">
        <v>32375</v>
      </c>
      <c r="D10" s="118">
        <f t="shared" si="0"/>
        <v>0.23047394625821904</v>
      </c>
    </row>
    <row r="11" spans="1:5" x14ac:dyDescent="0.25">
      <c r="A11" s="1"/>
      <c r="B11" s="116">
        <v>2021</v>
      </c>
      <c r="C11" s="117">
        <v>26311</v>
      </c>
      <c r="D11" s="118">
        <f t="shared" si="0"/>
        <v>8.396160342767689E-2</v>
      </c>
    </row>
    <row r="12" spans="1:5" x14ac:dyDescent="0.25">
      <c r="A12" s="1" t="s">
        <v>72</v>
      </c>
      <c r="B12" s="116">
        <v>2020</v>
      </c>
      <c r="C12" s="117">
        <v>24273</v>
      </c>
      <c r="D12" s="118">
        <f t="shared" si="0"/>
        <v>-0.42074742268041232</v>
      </c>
    </row>
    <row r="13" spans="1:5" x14ac:dyDescent="0.25">
      <c r="A13" s="1" t="s">
        <v>74</v>
      </c>
      <c r="B13" s="116">
        <v>2019</v>
      </c>
      <c r="C13" s="117">
        <v>41904</v>
      </c>
      <c r="D13" s="118">
        <f t="shared" si="0"/>
        <v>0.19422041095500009</v>
      </c>
    </row>
    <row r="14" spans="1:5" x14ac:dyDescent="0.25">
      <c r="A14" s="1" t="s">
        <v>76</v>
      </c>
      <c r="B14" s="116">
        <v>2018</v>
      </c>
      <c r="C14" s="117">
        <v>35089</v>
      </c>
      <c r="D14" s="118">
        <f t="shared" si="0"/>
        <v>0.43448755161277131</v>
      </c>
    </row>
    <row r="15" spans="1:5" x14ac:dyDescent="0.25">
      <c r="A15" s="1" t="s">
        <v>78</v>
      </c>
      <c r="B15" s="116">
        <v>2017</v>
      </c>
      <c r="C15" s="117">
        <v>24461</v>
      </c>
      <c r="D15" s="118">
        <f t="shared" si="0"/>
        <v>5.0549733722728085E-2</v>
      </c>
    </row>
    <row r="16" spans="1:5" x14ac:dyDescent="0.25">
      <c r="A16" s="1" t="s">
        <v>80</v>
      </c>
      <c r="B16" s="116">
        <v>2016</v>
      </c>
      <c r="C16" s="117">
        <v>23284</v>
      </c>
      <c r="D16" s="118">
        <f>C16/C17-1</f>
        <v>-0.15148864837287268</v>
      </c>
    </row>
    <row r="17" spans="1:4" x14ac:dyDescent="0.25">
      <c r="A17" s="1" t="s">
        <v>82</v>
      </c>
      <c r="B17" s="116">
        <v>2015</v>
      </c>
      <c r="C17" s="117">
        <v>27441</v>
      </c>
      <c r="D17" s="118">
        <f t="shared" si="0"/>
        <v>-0.15586932447397561</v>
      </c>
    </row>
    <row r="18" spans="1:4" x14ac:dyDescent="0.25">
      <c r="A18" s="1" t="s">
        <v>84</v>
      </c>
      <c r="B18" s="116">
        <v>2014</v>
      </c>
      <c r="C18" s="117">
        <v>32508</v>
      </c>
      <c r="D18" s="118">
        <f t="shared" si="0"/>
        <v>-3.99574731992558E-2</v>
      </c>
    </row>
    <row r="19" spans="1:4" x14ac:dyDescent="0.25">
      <c r="A19" s="1" t="s">
        <v>86</v>
      </c>
      <c r="B19" s="116">
        <v>2013</v>
      </c>
      <c r="C19" s="117">
        <v>33861</v>
      </c>
      <c r="D19" s="118">
        <f t="shared" si="0"/>
        <v>-6.3966827919834102E-2</v>
      </c>
    </row>
    <row r="20" spans="1:4" x14ac:dyDescent="0.25">
      <c r="A20" s="1" t="s">
        <v>88</v>
      </c>
      <c r="B20" s="116">
        <v>2012</v>
      </c>
      <c r="C20" s="117">
        <v>36175</v>
      </c>
      <c r="D20" s="118">
        <f>C20/C21-1</f>
        <v>0.29640911697247696</v>
      </c>
    </row>
    <row r="21" spans="1:4" x14ac:dyDescent="0.25">
      <c r="A21" s="1" t="s">
        <v>90</v>
      </c>
      <c r="B21" s="116">
        <v>2011</v>
      </c>
      <c r="C21" s="117">
        <v>27904</v>
      </c>
      <c r="D21" s="118">
        <f t="shared" si="0"/>
        <v>-0.18753821516960256</v>
      </c>
    </row>
    <row r="22" spans="1:4" x14ac:dyDescent="0.25">
      <c r="A22" s="1" t="s">
        <v>92</v>
      </c>
      <c r="B22" s="116">
        <v>2010</v>
      </c>
      <c r="C22" s="117">
        <v>34345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387C-69BC-44FB-A794-F28F33209BF6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310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206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23750</v>
      </c>
      <c r="D8" s="118">
        <f t="shared" ref="D8:D21" si="0">C8/C9-1</f>
        <v>0.57608334992368437</v>
      </c>
    </row>
    <row r="9" spans="1:5" x14ac:dyDescent="0.25">
      <c r="A9" s="1"/>
      <c r="B9" s="116">
        <v>2023</v>
      </c>
      <c r="C9" s="117">
        <v>15069</v>
      </c>
      <c r="D9" s="118">
        <f t="shared" si="0"/>
        <v>0.66747814540223516</v>
      </c>
    </row>
    <row r="10" spans="1:5" x14ac:dyDescent="0.25">
      <c r="A10" s="1"/>
      <c r="B10" s="116">
        <v>2022</v>
      </c>
      <c r="C10" s="117">
        <v>9037</v>
      </c>
      <c r="D10" s="118">
        <f t="shared" si="0"/>
        <v>0.9049325463743676</v>
      </c>
    </row>
    <row r="11" spans="1:5" x14ac:dyDescent="0.25">
      <c r="A11" s="1"/>
      <c r="B11" s="116">
        <v>2021</v>
      </c>
      <c r="C11" s="117">
        <v>4744</v>
      </c>
      <c r="D11" s="118">
        <f t="shared" si="0"/>
        <v>-0.69080362380238547</v>
      </c>
    </row>
    <row r="12" spans="1:5" x14ac:dyDescent="0.25">
      <c r="A12" s="1" t="s">
        <v>72</v>
      </c>
      <c r="B12" s="116">
        <v>2020</v>
      </c>
      <c r="C12" s="117">
        <v>15343</v>
      </c>
      <c r="D12" s="118">
        <f t="shared" si="0"/>
        <v>-0.19888262322472849</v>
      </c>
    </row>
    <row r="13" spans="1:5" x14ac:dyDescent="0.25">
      <c r="A13" s="1" t="s">
        <v>74</v>
      </c>
      <c r="B13" s="116">
        <v>2019</v>
      </c>
      <c r="C13" s="117">
        <v>19152</v>
      </c>
      <c r="D13" s="118">
        <f t="shared" si="0"/>
        <v>0.24315201869401526</v>
      </c>
    </row>
    <row r="14" spans="1:5" x14ac:dyDescent="0.25">
      <c r="A14" s="1" t="s">
        <v>76</v>
      </c>
      <c r="B14" s="116">
        <v>2018</v>
      </c>
      <c r="C14" s="117">
        <v>15406</v>
      </c>
      <c r="D14" s="118">
        <f t="shared" si="0"/>
        <v>0.35128497500219269</v>
      </c>
    </row>
    <row r="15" spans="1:5" x14ac:dyDescent="0.25">
      <c r="A15" s="1" t="s">
        <v>78</v>
      </c>
      <c r="B15" s="116">
        <v>2017</v>
      </c>
      <c r="C15" s="117">
        <v>11401</v>
      </c>
      <c r="D15" s="118">
        <f>C15/C16-1</f>
        <v>-9.7450918302723233E-2</v>
      </c>
    </row>
    <row r="16" spans="1:5" x14ac:dyDescent="0.25">
      <c r="A16" s="1" t="s">
        <v>80</v>
      </c>
      <c r="B16" s="116">
        <v>2016</v>
      </c>
      <c r="C16" s="117">
        <v>12632</v>
      </c>
      <c r="D16" s="118">
        <f>C16/C17-1</f>
        <v>-0.26626394052044611</v>
      </c>
    </row>
    <row r="17" spans="1:4" x14ac:dyDescent="0.25">
      <c r="A17" s="1" t="s">
        <v>82</v>
      </c>
      <c r="B17" s="116">
        <v>2015</v>
      </c>
      <c r="C17" s="117">
        <v>17216</v>
      </c>
      <c r="D17" s="118">
        <f t="shared" si="0"/>
        <v>-0.16483942951392261</v>
      </c>
    </row>
    <row r="18" spans="1:4" x14ac:dyDescent="0.25">
      <c r="A18" s="1" t="s">
        <v>84</v>
      </c>
      <c r="B18" s="116">
        <v>2014</v>
      </c>
      <c r="C18" s="117">
        <v>20614</v>
      </c>
      <c r="D18" s="118">
        <f t="shared" si="0"/>
        <v>0.10176376269374665</v>
      </c>
    </row>
    <row r="19" spans="1:4" x14ac:dyDescent="0.25">
      <c r="A19" s="1" t="s">
        <v>86</v>
      </c>
      <c r="B19" s="116">
        <v>2013</v>
      </c>
      <c r="C19" s="117">
        <v>18710</v>
      </c>
      <c r="D19" s="118">
        <f t="shared" si="0"/>
        <v>-0.18758141554494134</v>
      </c>
    </row>
    <row r="20" spans="1:4" x14ac:dyDescent="0.25">
      <c r="A20" s="1" t="s">
        <v>88</v>
      </c>
      <c r="B20" s="116">
        <v>2012</v>
      </c>
      <c r="C20" s="117">
        <v>23030</v>
      </c>
      <c r="D20" s="118">
        <f>C20/C21-1</f>
        <v>0.29265828468792088</v>
      </c>
    </row>
    <row r="21" spans="1:4" x14ac:dyDescent="0.25">
      <c r="A21" s="1" t="s">
        <v>90</v>
      </c>
      <c r="B21" s="116">
        <v>2011</v>
      </c>
      <c r="C21" s="117">
        <v>17816</v>
      </c>
      <c r="D21" s="118">
        <f t="shared" si="0"/>
        <v>-9.5619301756726394E-3</v>
      </c>
    </row>
    <row r="22" spans="1:4" x14ac:dyDescent="0.25">
      <c r="A22" s="1" t="s">
        <v>92</v>
      </c>
      <c r="B22" s="116">
        <v>2010</v>
      </c>
      <c r="C22" s="117">
        <v>17988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7D5E8-3C8E-4ED5-9307-EE7AF4ABC43D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311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207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37562</v>
      </c>
      <c r="D8" s="118">
        <f t="shared" ref="D8:D21" si="0">C8/C9-1</f>
        <v>0.17384918278696215</v>
      </c>
    </row>
    <row r="9" spans="1:5" x14ac:dyDescent="0.25">
      <c r="A9" s="1"/>
      <c r="B9" s="116">
        <v>2023</v>
      </c>
      <c r="C9" s="117">
        <v>31999</v>
      </c>
      <c r="D9" s="118">
        <f t="shared" si="0"/>
        <v>0.37111149198731685</v>
      </c>
    </row>
    <row r="10" spans="1:5" x14ac:dyDescent="0.25">
      <c r="A10" s="1"/>
      <c r="B10" s="116">
        <v>2022</v>
      </c>
      <c r="C10" s="117">
        <v>23338</v>
      </c>
      <c r="D10" s="118">
        <f t="shared" si="0"/>
        <v>8.2116196040246781E-2</v>
      </c>
    </row>
    <row r="11" spans="1:5" x14ac:dyDescent="0.25">
      <c r="A11" s="1"/>
      <c r="B11" s="116">
        <v>2021</v>
      </c>
      <c r="C11" s="117">
        <v>21567</v>
      </c>
      <c r="D11" s="118">
        <f t="shared" si="0"/>
        <v>1.41511758118701</v>
      </c>
    </row>
    <row r="12" spans="1:5" x14ac:dyDescent="0.25">
      <c r="A12" s="1" t="s">
        <v>72</v>
      </c>
      <c r="B12" s="116">
        <v>2020</v>
      </c>
      <c r="C12" s="117">
        <v>8930</v>
      </c>
      <c r="D12" s="118">
        <f t="shared" si="0"/>
        <v>-0.60750703234880454</v>
      </c>
    </row>
    <row r="13" spans="1:5" x14ac:dyDescent="0.25">
      <c r="A13" s="1" t="s">
        <v>74</v>
      </c>
      <c r="B13" s="116">
        <v>2019</v>
      </c>
      <c r="C13" s="117">
        <v>22752</v>
      </c>
      <c r="D13" s="118">
        <f t="shared" si="0"/>
        <v>0.15592135345221769</v>
      </c>
    </row>
    <row r="14" spans="1:5" x14ac:dyDescent="0.25">
      <c r="A14" s="1" t="s">
        <v>76</v>
      </c>
      <c r="B14" s="116">
        <v>2018</v>
      </c>
      <c r="C14" s="117">
        <v>19683</v>
      </c>
      <c r="D14" s="118">
        <f t="shared" si="0"/>
        <v>0.50712098009188367</v>
      </c>
    </row>
    <row r="15" spans="1:5" x14ac:dyDescent="0.25">
      <c r="A15" s="1" t="s">
        <v>78</v>
      </c>
      <c r="B15" s="116">
        <v>2017</v>
      </c>
      <c r="C15" s="117">
        <v>13060</v>
      </c>
      <c r="D15" s="118">
        <f>C15/C16-1</f>
        <v>0.2260608336462635</v>
      </c>
    </row>
    <row r="16" spans="1:5" x14ac:dyDescent="0.25">
      <c r="A16" s="1" t="s">
        <v>80</v>
      </c>
      <c r="B16" s="116">
        <v>2016</v>
      </c>
      <c r="C16" s="117">
        <v>10652</v>
      </c>
      <c r="D16" s="118">
        <f>C16/C17-1</f>
        <v>4.1760391198043978E-2</v>
      </c>
    </row>
    <row r="17" spans="1:4" x14ac:dyDescent="0.25">
      <c r="A17" s="1" t="s">
        <v>82</v>
      </c>
      <c r="B17" s="116">
        <v>2015</v>
      </c>
      <c r="C17" s="117">
        <v>10225</v>
      </c>
      <c r="D17" s="118">
        <f t="shared" si="0"/>
        <v>-0.14032285185807969</v>
      </c>
    </row>
    <row r="18" spans="1:4" x14ac:dyDescent="0.25">
      <c r="A18" s="1" t="s">
        <v>84</v>
      </c>
      <c r="B18" s="116">
        <v>2014</v>
      </c>
      <c r="C18" s="117">
        <v>11894</v>
      </c>
      <c r="D18" s="118">
        <f t="shared" si="0"/>
        <v>-0.21496930895650457</v>
      </c>
    </row>
    <row r="19" spans="1:4" x14ac:dyDescent="0.25">
      <c r="A19" s="1" t="s">
        <v>86</v>
      </c>
      <c r="B19" s="116">
        <v>2013</v>
      </c>
      <c r="C19" s="117">
        <v>15151</v>
      </c>
      <c r="D19" s="118">
        <f t="shared" si="0"/>
        <v>0.15260555344237359</v>
      </c>
    </row>
    <row r="20" spans="1:4" x14ac:dyDescent="0.25">
      <c r="A20" s="1" t="s">
        <v>88</v>
      </c>
      <c r="B20" s="116">
        <v>2012</v>
      </c>
      <c r="C20" s="117">
        <v>13145</v>
      </c>
      <c r="D20" s="118">
        <f>C20/C21-1</f>
        <v>0.30303330689928631</v>
      </c>
    </row>
    <row r="21" spans="1:4" x14ac:dyDescent="0.25">
      <c r="A21" s="1" t="s">
        <v>90</v>
      </c>
      <c r="B21" s="116">
        <v>2011</v>
      </c>
      <c r="C21" s="117">
        <v>10088</v>
      </c>
      <c r="D21" s="118">
        <f t="shared" si="0"/>
        <v>-0.3832609891789448</v>
      </c>
    </row>
    <row r="22" spans="1:4" x14ac:dyDescent="0.25">
      <c r="A22" s="1" t="s">
        <v>92</v>
      </c>
      <c r="B22" s="116">
        <v>2010</v>
      </c>
      <c r="C22" s="117">
        <v>16357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55894-7EA3-4AC3-9412-4F64B1D38328}">
  <sheetPr>
    <tabColor rgb="FF92D050"/>
  </sheetPr>
  <dimension ref="B1:W54"/>
  <sheetViews>
    <sheetView showGridLines="0" zoomScaleNormal="100" workbookViewId="0">
      <selection activeCell="O8" sqref="O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1" t="s">
        <v>58</v>
      </c>
      <c r="D5" s="291"/>
      <c r="E5" s="291"/>
      <c r="F5" s="291"/>
      <c r="G5" s="291"/>
      <c r="H5" s="291"/>
      <c r="I5" s="86"/>
      <c r="J5" s="86"/>
      <c r="K5" s="86"/>
      <c r="L5" s="86"/>
      <c r="M5" s="87"/>
      <c r="N5" s="292" t="s">
        <v>59</v>
      </c>
      <c r="O5" s="292"/>
      <c r="P5" s="292"/>
      <c r="Q5" s="292"/>
      <c r="R5" s="292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223</v>
      </c>
      <c r="O6" s="90" t="s">
        <v>224</v>
      </c>
      <c r="P6" s="90" t="s">
        <v>225</v>
      </c>
      <c r="Q6" s="90" t="s">
        <v>226</v>
      </c>
      <c r="R6" s="90" t="s">
        <v>227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48131</v>
      </c>
      <c r="O7" s="92">
        <v>119375</v>
      </c>
      <c r="P7" s="92">
        <v>376836</v>
      </c>
      <c r="Q7" s="92">
        <v>383022</v>
      </c>
      <c r="R7" s="92">
        <v>380007</v>
      </c>
      <c r="S7" s="93">
        <f t="shared" ref="S7:S52" si="4">IFERROR(R7/Q7-1,"-")</f>
        <v>-7.8716105080125498E-3</v>
      </c>
      <c r="T7" s="93">
        <f t="shared" ref="T7:T52" si="5">IFERROR(R7/N7-1,"-")</f>
        <v>6.8952650059213401</v>
      </c>
      <c r="U7" s="92">
        <f t="shared" ref="U7:U52" si="6">IFERROR(R7-Q7,"-")</f>
        <v>-3015</v>
      </c>
      <c r="V7" s="92">
        <f t="shared" ref="V7:V52" si="7">IFERROR(R7-N7,"-")</f>
        <v>331876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28923</v>
      </c>
      <c r="O8" s="95">
        <v>87606</v>
      </c>
      <c r="P8" s="95">
        <v>89082</v>
      </c>
      <c r="Q8" s="95">
        <v>91358</v>
      </c>
      <c r="R8" s="95">
        <v>90645</v>
      </c>
      <c r="S8" s="96">
        <f t="shared" si="4"/>
        <v>-7.8044615687733465E-3</v>
      </c>
      <c r="T8" s="96">
        <f t="shared" si="5"/>
        <v>2.1340109947100925</v>
      </c>
      <c r="U8" s="95">
        <f t="shared" si="6"/>
        <v>-713</v>
      </c>
      <c r="V8" s="95">
        <f t="shared" si="7"/>
        <v>61722</v>
      </c>
      <c r="W8" s="96">
        <f>R8/R7</f>
        <v>0.23853507961695442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21344</v>
      </c>
      <c r="O9" s="52">
        <v>70215</v>
      </c>
      <c r="P9" s="52">
        <v>71643</v>
      </c>
      <c r="Q9" s="52">
        <v>74336</v>
      </c>
      <c r="R9" s="52">
        <v>74000</v>
      </c>
      <c r="S9" s="98">
        <f t="shared" si="4"/>
        <v>-4.5200172191132149E-3</v>
      </c>
      <c r="T9" s="98">
        <f t="shared" si="5"/>
        <v>2.4670164917541229</v>
      </c>
      <c r="U9" s="52">
        <f t="shared" si="6"/>
        <v>-336</v>
      </c>
      <c r="V9" s="52">
        <f t="shared" si="7"/>
        <v>52656</v>
      </c>
      <c r="W9" s="98">
        <f>R9/R7</f>
        <v>0.19473325491372528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7579</v>
      </c>
      <c r="O10" s="52">
        <v>17391</v>
      </c>
      <c r="P10" s="52">
        <v>17439</v>
      </c>
      <c r="Q10" s="52">
        <v>17022</v>
      </c>
      <c r="R10" s="52">
        <v>16645</v>
      </c>
      <c r="S10" s="98">
        <f t="shared" si="4"/>
        <v>-2.2147808718129491E-2</v>
      </c>
      <c r="T10" s="98">
        <f t="shared" si="5"/>
        <v>1.1962000263887056</v>
      </c>
      <c r="U10" s="52">
        <f t="shared" si="6"/>
        <v>-377</v>
      </c>
      <c r="V10" s="52">
        <f t="shared" si="7"/>
        <v>9066</v>
      </c>
      <c r="W10" s="98">
        <f>R10/R7</f>
        <v>4.3801824703229152E-2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19208</v>
      </c>
      <c r="O11" s="95">
        <v>31769</v>
      </c>
      <c r="P11" s="95">
        <v>36530</v>
      </c>
      <c r="Q11" s="95">
        <v>36316</v>
      </c>
      <c r="R11" s="95">
        <v>36024</v>
      </c>
      <c r="S11" s="96">
        <f t="shared" si="4"/>
        <v>-8.0405330983588374E-3</v>
      </c>
      <c r="T11" s="96">
        <f t="shared" si="5"/>
        <v>0.87546855476884633</v>
      </c>
      <c r="U11" s="95">
        <f t="shared" si="6"/>
        <v>-292</v>
      </c>
      <c r="V11" s="95">
        <f t="shared" si="7"/>
        <v>16816</v>
      </c>
      <c r="W11" s="96">
        <f>R11/R7</f>
        <v>9.4798253716378914E-2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15475</v>
      </c>
      <c r="O12" s="99">
        <v>43004</v>
      </c>
      <c r="P12" s="99">
        <v>45905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1.8907915993537965</v>
      </c>
      <c r="U12" s="99">
        <f t="shared" si="6"/>
        <v>-1868</v>
      </c>
      <c r="V12" s="99">
        <f t="shared" si="7"/>
        <v>29260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11320</v>
      </c>
      <c r="O13" s="95">
        <v>35009</v>
      </c>
      <c r="P13" s="95">
        <v>34827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1.9238515901060071</v>
      </c>
      <c r="U13" s="95">
        <f t="shared" si="6"/>
        <v>-2414</v>
      </c>
      <c r="V13" s="95">
        <f t="shared" si="7"/>
        <v>21778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9802</v>
      </c>
      <c r="O14" s="52">
        <v>29997</v>
      </c>
      <c r="P14" s="52">
        <v>29852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1.9680677412772902</v>
      </c>
      <c r="U14" s="52">
        <f t="shared" si="6"/>
        <v>-2234</v>
      </c>
      <c r="V14" s="52">
        <f t="shared" si="7"/>
        <v>19291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4975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4155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1.8007220216606497</v>
      </c>
      <c r="U16" s="95">
        <f t="shared" si="6"/>
        <v>546</v>
      </c>
      <c r="V16" s="95">
        <f t="shared" si="7"/>
        <v>7482</v>
      </c>
      <c r="W16" s="96">
        <f>R16/R12</f>
        <v>0.26013188778361462</v>
      </c>
    </row>
    <row r="17" spans="2:23" x14ac:dyDescent="0.25">
      <c r="B17" s="91" t="s">
        <v>47</v>
      </c>
      <c r="C17" s="99">
        <v>4070</v>
      </c>
      <c r="D17" s="99">
        <v>2900</v>
      </c>
      <c r="E17" s="99">
        <v>4012</v>
      </c>
      <c r="F17" s="99">
        <v>4562</v>
      </c>
      <c r="G17" s="99">
        <v>4395</v>
      </c>
      <c r="H17" s="99">
        <v>4427</v>
      </c>
      <c r="I17" s="100">
        <f t="shared" si="0"/>
        <v>7.2810011376565065E-3</v>
      </c>
      <c r="J17" s="100">
        <f t="shared" si="1"/>
        <v>0.52655172413793094</v>
      </c>
      <c r="K17" s="99">
        <f t="shared" si="2"/>
        <v>32</v>
      </c>
      <c r="L17" s="99">
        <f t="shared" si="3"/>
        <v>1527</v>
      </c>
      <c r="M17" s="93">
        <f>H17/H17</f>
        <v>1</v>
      </c>
      <c r="N17" s="99">
        <v>3652</v>
      </c>
      <c r="O17" s="99">
        <v>4562</v>
      </c>
      <c r="P17" s="99">
        <v>4562</v>
      </c>
      <c r="Q17" s="99">
        <v>4562</v>
      </c>
      <c r="R17" s="99">
        <v>4616</v>
      </c>
      <c r="S17" s="100">
        <f t="shared" si="4"/>
        <v>1.1836913634370783E-2</v>
      </c>
      <c r="T17" s="100">
        <f t="shared" si="5"/>
        <v>0.2639649507119386</v>
      </c>
      <c r="U17" s="99">
        <f t="shared" si="6"/>
        <v>54</v>
      </c>
      <c r="V17" s="99">
        <f t="shared" si="7"/>
        <v>964</v>
      </c>
      <c r="W17" s="93">
        <f>R17/R17</f>
        <v>1</v>
      </c>
    </row>
    <row r="18" spans="2:23" x14ac:dyDescent="0.25">
      <c r="B18" s="94" t="s">
        <v>60</v>
      </c>
      <c r="C18" s="95">
        <v>4004</v>
      </c>
      <c r="D18" s="95">
        <v>2534</v>
      </c>
      <c r="E18" s="95">
        <v>3312</v>
      </c>
      <c r="F18" s="95">
        <v>3862</v>
      </c>
      <c r="G18" s="95">
        <v>3695</v>
      </c>
      <c r="H18" s="95">
        <v>3727</v>
      </c>
      <c r="I18" s="96">
        <f t="shared" si="0"/>
        <v>8.6603518267929225E-3</v>
      </c>
      <c r="J18" s="96">
        <f t="shared" si="1"/>
        <v>0.47079715864246241</v>
      </c>
      <c r="K18" s="95">
        <f t="shared" si="2"/>
        <v>32</v>
      </c>
      <c r="L18" s="95">
        <f t="shared" si="3"/>
        <v>1193</v>
      </c>
      <c r="M18" s="96">
        <f>H18/H17</f>
        <v>0.8418793765529704</v>
      </c>
      <c r="N18" s="95">
        <v>2952</v>
      </c>
      <c r="O18" s="95">
        <v>3862</v>
      </c>
      <c r="P18" s="95">
        <v>3862</v>
      </c>
      <c r="Q18" s="95">
        <v>3862</v>
      </c>
      <c r="R18" s="95">
        <v>3916</v>
      </c>
      <c r="S18" s="96">
        <f t="shared" si="4"/>
        <v>1.3982392542724043E-2</v>
      </c>
      <c r="T18" s="96">
        <f t="shared" si="5"/>
        <v>0.32655826558265577</v>
      </c>
      <c r="U18" s="95">
        <f t="shared" si="6"/>
        <v>54</v>
      </c>
      <c r="V18" s="95">
        <f t="shared" si="7"/>
        <v>964</v>
      </c>
      <c r="W18" s="96">
        <f>R18/R17</f>
        <v>0.84835355285961866</v>
      </c>
    </row>
    <row r="19" spans="2:23" x14ac:dyDescent="0.25">
      <c r="B19" s="97" t="s">
        <v>61</v>
      </c>
      <c r="C19" s="52">
        <v>3576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2952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>
        <f t="shared" si="5"/>
        <v>-1</v>
      </c>
      <c r="U19" s="52">
        <f t="shared" si="6"/>
        <v>0</v>
      </c>
      <c r="V19" s="52">
        <f t="shared" si="7"/>
        <v>-2952</v>
      </c>
      <c r="W19" s="98">
        <f>R19/R17</f>
        <v>0</v>
      </c>
    </row>
    <row r="20" spans="2:23" x14ac:dyDescent="0.25">
      <c r="B20" s="97" t="s">
        <v>62</v>
      </c>
      <c r="C20" s="52">
        <v>428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228</v>
      </c>
      <c r="O21" s="95" t="s">
        <v>228</v>
      </c>
      <c r="P21" s="95" t="s">
        <v>228</v>
      </c>
      <c r="Q21" s="95" t="s">
        <v>228</v>
      </c>
      <c r="R21" s="95" t="s">
        <v>228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5518</v>
      </c>
      <c r="O29" s="99">
        <v>18321</v>
      </c>
      <c r="P29" s="99">
        <v>19228</v>
      </c>
      <c r="Q29" s="99">
        <v>19768</v>
      </c>
      <c r="R29" s="99">
        <v>20462</v>
      </c>
      <c r="S29" s="100">
        <f t="shared" si="4"/>
        <v>3.5107244030756712E-2</v>
      </c>
      <c r="T29" s="100">
        <f t="shared" si="5"/>
        <v>2.7082276187024283</v>
      </c>
      <c r="U29" s="99">
        <f t="shared" si="6"/>
        <v>694</v>
      </c>
      <c r="V29" s="99">
        <f t="shared" si="7"/>
        <v>14944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3471</v>
      </c>
      <c r="O30" s="95">
        <v>14244</v>
      </c>
      <c r="P30" s="95">
        <v>14879</v>
      </c>
      <c r="Q30" s="95">
        <v>15421</v>
      </c>
      <c r="R30" s="95">
        <v>16021</v>
      </c>
      <c r="S30" s="96">
        <f t="shared" si="4"/>
        <v>3.8907982621101178E-2</v>
      </c>
      <c r="T30" s="96">
        <f t="shared" si="5"/>
        <v>3.6156727167963121</v>
      </c>
      <c r="U30" s="95">
        <f t="shared" si="6"/>
        <v>600</v>
      </c>
      <c r="V30" s="95">
        <f t="shared" si="7"/>
        <v>12550</v>
      </c>
      <c r="W30" s="96">
        <f>R30/R29</f>
        <v>0.78296354217574038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13912</v>
      </c>
      <c r="S31" s="98">
        <f t="shared" si="4"/>
        <v>4.4601291485208083E-2</v>
      </c>
      <c r="T31" s="98">
        <f t="shared" si="5"/>
        <v>4.7227478403948995</v>
      </c>
      <c r="U31" s="52">
        <f t="shared" si="6"/>
        <v>594</v>
      </c>
      <c r="V31" s="52">
        <f t="shared" si="7"/>
        <v>11481</v>
      </c>
      <c r="W31" s="98">
        <f>R31/R29</f>
        <v>0.6798944384713127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1040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1.0278846153846155</v>
      </c>
      <c r="U32" s="52">
        <f t="shared" si="6"/>
        <v>6</v>
      </c>
      <c r="V32" s="52">
        <f t="shared" si="7"/>
        <v>1069</v>
      </c>
      <c r="W32" s="98">
        <f>R32/R29</f>
        <v>0.10306910370442772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1.1695163654127994</v>
      </c>
      <c r="U33" s="95">
        <f t="shared" si="6"/>
        <v>94</v>
      </c>
      <c r="V33" s="95">
        <f t="shared" si="7"/>
        <v>2394</v>
      </c>
      <c r="W33" s="96">
        <f>R33/R29</f>
        <v>0.21703645782425959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1310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2.7122137404580151</v>
      </c>
      <c r="U36" s="99">
        <f t="shared" si="6"/>
        <v>66</v>
      </c>
      <c r="V36" s="99">
        <f t="shared" si="7"/>
        <v>3553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 t="str">
        <f t="shared" si="5"/>
        <v>-</v>
      </c>
      <c r="U37" s="95">
        <f t="shared" si="6"/>
        <v>66</v>
      </c>
      <c r="V37" s="95">
        <f t="shared" si="7"/>
        <v>3981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0.6167773083886543</v>
      </c>
      <c r="U39" s="99">
        <f t="shared" si="6"/>
        <v>-94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0.6167773083886543</v>
      </c>
      <c r="U40" s="95">
        <f t="shared" si="6"/>
        <v>-94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0.97118463180362857</v>
      </c>
      <c r="U41" s="52">
        <f t="shared" si="6"/>
        <v>166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2607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0.19409282700421948</v>
      </c>
      <c r="U48" s="99">
        <f t="shared" si="6"/>
        <v>3</v>
      </c>
      <c r="V48" s="99">
        <f t="shared" si="7"/>
        <v>506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2577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5.7431121459060819E-2</v>
      </c>
      <c r="U49" s="95">
        <f t="shared" si="6"/>
        <v>3</v>
      </c>
      <c r="V49" s="95">
        <f t="shared" si="7"/>
        <v>148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2005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2.394014962593527E-2</v>
      </c>
      <c r="U50" s="52">
        <f t="shared" si="6"/>
        <v>0</v>
      </c>
      <c r="V50" s="52">
        <f t="shared" si="7"/>
        <v>48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0.17482517482517479</v>
      </c>
      <c r="U51" s="52">
        <f t="shared" si="6"/>
        <v>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D469-653D-4A4D-96B7-C797DC5D9F53}">
  <sheetPr>
    <tabColor rgb="FF92D050"/>
  </sheetPr>
  <dimension ref="B1:S54"/>
  <sheetViews>
    <sheetView showGridLines="0" zoomScaleNormal="100" workbookViewId="0">
      <selection activeCell="O8" sqref="O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1" t="s">
        <v>64</v>
      </c>
      <c r="D5" s="291"/>
      <c r="E5" s="291"/>
      <c r="F5" s="291"/>
      <c r="G5" s="291"/>
      <c r="H5" s="291"/>
      <c r="I5" s="86"/>
      <c r="J5" s="86"/>
      <c r="K5" s="87"/>
      <c r="L5" s="292" t="s">
        <v>65</v>
      </c>
      <c r="M5" s="292"/>
      <c r="N5" s="292"/>
      <c r="O5" s="292"/>
      <c r="P5" s="292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223</v>
      </c>
      <c r="M6" s="90" t="s">
        <v>224</v>
      </c>
      <c r="N6" s="90" t="s">
        <v>225</v>
      </c>
      <c r="O6" s="90" t="s">
        <v>226</v>
      </c>
      <c r="P6" s="90" t="s">
        <v>227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124</v>
      </c>
      <c r="M7" s="92">
        <v>282</v>
      </c>
      <c r="N7" s="92">
        <v>930</v>
      </c>
      <c r="O7" s="92">
        <v>966</v>
      </c>
      <c r="P7" s="92">
        <v>975</v>
      </c>
      <c r="Q7" s="93">
        <f t="shared" ref="Q7:Q52" si="0">IFERROR(P7/O7-1,"-")</f>
        <v>9.3167701863354768E-3</v>
      </c>
      <c r="R7" s="92">
        <f t="shared" ref="R7:R52" si="1">IFERROR(P7-O7,"-")</f>
        <v>9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72</v>
      </c>
      <c r="M8" s="95">
        <v>187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0.21743589743589745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44</v>
      </c>
      <c r="M9" s="52">
        <v>126</v>
      </c>
      <c r="N9" s="52">
        <v>130</v>
      </c>
      <c r="O9" s="52">
        <v>135</v>
      </c>
      <c r="P9" s="52">
        <v>137</v>
      </c>
      <c r="Q9" s="98">
        <f t="shared" si="0"/>
        <v>1.4814814814814836E-2</v>
      </c>
      <c r="R9" s="52">
        <f t="shared" si="1"/>
        <v>2</v>
      </c>
      <c r="S9" s="98">
        <f>P9/P7</f>
        <v>0.14051282051282052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28</v>
      </c>
      <c r="M10" s="52">
        <v>61</v>
      </c>
      <c r="N10" s="52">
        <v>69</v>
      </c>
      <c r="O10" s="52">
        <v>76</v>
      </c>
      <c r="P10" s="52">
        <v>75</v>
      </c>
      <c r="Q10" s="98">
        <f t="shared" si="0"/>
        <v>-1.3157894736842146E-2</v>
      </c>
      <c r="R10" s="52">
        <f t="shared" si="1"/>
        <v>-1</v>
      </c>
      <c r="S10" s="98">
        <f>P10/P7</f>
        <v>7.6923076923076927E-2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52</v>
      </c>
      <c r="M11" s="95">
        <v>95</v>
      </c>
      <c r="N11" s="95">
        <v>111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0.1158974358974359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33</v>
      </c>
      <c r="M12" s="99">
        <v>81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21</v>
      </c>
      <c r="M13" s="95">
        <v>60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18</v>
      </c>
      <c r="M14" s="52">
        <v>48</v>
      </c>
      <c r="N14" s="52">
        <v>49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12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12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47</v>
      </c>
      <c r="C17" s="99">
        <v>6</v>
      </c>
      <c r="D17" s="99">
        <v>3</v>
      </c>
      <c r="E17" s="99">
        <v>4</v>
      </c>
      <c r="F17" s="99">
        <v>5</v>
      </c>
      <c r="G17" s="99">
        <v>4</v>
      </c>
      <c r="H17" s="99">
        <v>5</v>
      </c>
      <c r="I17" s="100">
        <f t="shared" si="2"/>
        <v>0.25</v>
      </c>
      <c r="J17" s="99">
        <f t="shared" si="3"/>
        <v>1</v>
      </c>
      <c r="K17" s="93">
        <f>H17/H17</f>
        <v>1</v>
      </c>
      <c r="L17" s="99">
        <v>3</v>
      </c>
      <c r="M17" s="99">
        <v>5</v>
      </c>
      <c r="N17" s="99">
        <v>5</v>
      </c>
      <c r="O17" s="99">
        <v>5</v>
      </c>
      <c r="P17" s="99">
        <v>6</v>
      </c>
      <c r="Q17" s="100">
        <f t="shared" si="0"/>
        <v>0.19999999999999996</v>
      </c>
      <c r="R17" s="99">
        <f t="shared" si="1"/>
        <v>1</v>
      </c>
      <c r="S17" s="93">
        <f>P17/P17</f>
        <v>1</v>
      </c>
    </row>
    <row r="18" spans="2:19" x14ac:dyDescent="0.25">
      <c r="B18" s="94" t="s">
        <v>60</v>
      </c>
      <c r="C18" s="95">
        <v>5</v>
      </c>
      <c r="D18" s="95">
        <v>2</v>
      </c>
      <c r="E18" s="95">
        <v>3</v>
      </c>
      <c r="F18" s="95">
        <v>4</v>
      </c>
      <c r="G18" s="95">
        <v>3</v>
      </c>
      <c r="H18" s="95">
        <v>4</v>
      </c>
      <c r="I18" s="96">
        <f t="shared" si="2"/>
        <v>0.33333333333333326</v>
      </c>
      <c r="J18" s="95">
        <f t="shared" si="3"/>
        <v>1</v>
      </c>
      <c r="K18" s="96">
        <f>H18/H17</f>
        <v>0.8</v>
      </c>
      <c r="L18" s="95">
        <v>2</v>
      </c>
      <c r="M18" s="95">
        <v>4</v>
      </c>
      <c r="N18" s="95">
        <v>4</v>
      </c>
      <c r="O18" s="95">
        <v>4</v>
      </c>
      <c r="P18" s="95">
        <v>5</v>
      </c>
      <c r="Q18" s="96">
        <f t="shared" si="0"/>
        <v>0.25</v>
      </c>
      <c r="R18" s="95">
        <f t="shared" si="1"/>
        <v>1</v>
      </c>
      <c r="S18" s="96">
        <f>P18/P17</f>
        <v>0.83333333333333337</v>
      </c>
    </row>
    <row r="19" spans="2:19" x14ac:dyDescent="0.25">
      <c r="B19" s="97" t="s">
        <v>61</v>
      </c>
      <c r="C19" s="52">
        <v>3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2"/>
        <v>-</v>
      </c>
      <c r="J19" s="52">
        <f t="shared" si="3"/>
        <v>0</v>
      </c>
      <c r="K19" s="98">
        <f>H19/H17</f>
        <v>0</v>
      </c>
      <c r="L19" s="52">
        <v>2</v>
      </c>
      <c r="M19" s="52">
        <v>0</v>
      </c>
      <c r="N19" s="52">
        <v>0</v>
      </c>
      <c r="O19" s="52">
        <v>0</v>
      </c>
      <c r="P19" s="52">
        <v>0</v>
      </c>
      <c r="Q19" s="98" t="str">
        <f t="shared" si="0"/>
        <v>-</v>
      </c>
      <c r="R19" s="52">
        <f t="shared" si="1"/>
        <v>0</v>
      </c>
      <c r="S19" s="98">
        <f>P19/P17</f>
        <v>0</v>
      </c>
    </row>
    <row r="20" spans="2:19" x14ac:dyDescent="0.25">
      <c r="B20" s="97" t="s">
        <v>62</v>
      </c>
      <c r="C20" s="52">
        <v>2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2"/>
        <v>-</v>
      </c>
      <c r="J20" s="52">
        <f t="shared" si="3"/>
        <v>0</v>
      </c>
      <c r="K20" s="98">
        <f>H20/H17</f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98" t="str">
        <f t="shared" si="0"/>
        <v>-</v>
      </c>
      <c r="R20" s="52">
        <f t="shared" si="1"/>
        <v>0</v>
      </c>
      <c r="S20" s="98">
        <f>P20/P17</f>
        <v>0</v>
      </c>
    </row>
    <row r="21" spans="2:19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2"/>
        <v>-</v>
      </c>
      <c r="J21" s="95">
        <f t="shared" si="3"/>
        <v>0</v>
      </c>
      <c r="K21" s="96">
        <f>H21/H17</f>
        <v>0</v>
      </c>
      <c r="L21" s="95" t="s">
        <v>228</v>
      </c>
      <c r="M21" s="95" t="s">
        <v>228</v>
      </c>
      <c r="N21" s="95" t="s">
        <v>228</v>
      </c>
      <c r="O21" s="95" t="s">
        <v>228</v>
      </c>
      <c r="P21" s="95" t="s">
        <v>228</v>
      </c>
      <c r="Q21" s="96" t="str">
        <f t="shared" si="0"/>
        <v>-</v>
      </c>
      <c r="R21" s="95" t="str">
        <f t="shared" si="1"/>
        <v>-</v>
      </c>
      <c r="S21" s="96" t="e">
        <f>P21/P17</f>
        <v>#VALUE!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20</v>
      </c>
      <c r="M29" s="99">
        <v>59</v>
      </c>
      <c r="N29" s="99">
        <v>62</v>
      </c>
      <c r="O29" s="99">
        <v>63</v>
      </c>
      <c r="P29" s="99">
        <v>65</v>
      </c>
      <c r="Q29" s="100">
        <f t="shared" si="0"/>
        <v>3.1746031746031855E-2</v>
      </c>
      <c r="R29" s="99">
        <f t="shared" si="1"/>
        <v>2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12</v>
      </c>
      <c r="M30" s="95">
        <v>41</v>
      </c>
      <c r="N30" s="95">
        <v>43</v>
      </c>
      <c r="O30" s="95">
        <v>44</v>
      </c>
      <c r="P30" s="95">
        <v>46</v>
      </c>
      <c r="Q30" s="96">
        <f t="shared" si="0"/>
        <v>4.5454545454545414E-2</v>
      </c>
      <c r="R30" s="95">
        <f t="shared" si="1"/>
        <v>2</v>
      </c>
      <c r="S30" s="96">
        <f>P30/P29</f>
        <v>0.70769230769230773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29</v>
      </c>
      <c r="Q31" s="98">
        <f t="shared" si="0"/>
        <v>7.4074074074074181E-2</v>
      </c>
      <c r="R31" s="52">
        <f t="shared" si="1"/>
        <v>2</v>
      </c>
      <c r="S31" s="98">
        <f>P31/P29</f>
        <v>0.44615384615384618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7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0.26153846153846155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0.29230769230769232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3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0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10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9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6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F9285-CA5C-4EA1-8293-15BDCAAA128E}">
  <sheetPr>
    <tabColor theme="7"/>
  </sheetPr>
  <dimension ref="A4:A24"/>
  <sheetViews>
    <sheetView showGridLines="0" workbookViewId="0">
      <selection activeCell="O8" sqref="O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EA07B-95B5-4245-8121-A5193CF473FB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234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>E7-1</f>
        <v>2020</v>
      </c>
      <c r="D7" s="296"/>
      <c r="E7" s="297">
        <f>G7-1</f>
        <v>2021</v>
      </c>
      <c r="F7" s="296"/>
      <c r="G7" s="297">
        <f>I7-1</f>
        <v>2022</v>
      </c>
      <c r="H7" s="296"/>
      <c r="I7" s="297">
        <f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9813</v>
      </c>
      <c r="D9" s="118">
        <v>2.1446078431373028E-3</v>
      </c>
      <c r="E9" s="117">
        <v>1197</v>
      </c>
      <c r="F9" s="118">
        <f t="shared" ref="F9:L21" si="0">IFERROR(E9/C9-1,"-")</f>
        <v>-0.87801895444818101</v>
      </c>
      <c r="G9" s="117">
        <v>9896</v>
      </c>
      <c r="H9" s="118">
        <f>IFERROR(G9/E9-1,"-")</f>
        <v>7.2673350041771094</v>
      </c>
      <c r="I9" s="117">
        <v>17947</v>
      </c>
      <c r="J9" s="118">
        <f t="shared" si="0"/>
        <v>0.81356103476151986</v>
      </c>
      <c r="K9" s="117">
        <v>15841</v>
      </c>
      <c r="L9" s="118">
        <f t="shared" si="0"/>
        <v>-0.11734551735666132</v>
      </c>
      <c r="M9" s="117">
        <v>14788</v>
      </c>
      <c r="N9" s="118">
        <f t="shared" ref="N9" si="1">IFERROR(M9/K9-1,"-")</f>
        <v>-6.6473076194684677E-2</v>
      </c>
    </row>
    <row r="10" spans="1:15" x14ac:dyDescent="0.25">
      <c r="A10" s="1" t="s">
        <v>72</v>
      </c>
      <c r="B10" s="116" t="s">
        <v>73</v>
      </c>
      <c r="C10" s="117">
        <v>11683</v>
      </c>
      <c r="D10" s="118">
        <v>9.9472990777338621E-2</v>
      </c>
      <c r="E10" s="117">
        <v>1554</v>
      </c>
      <c r="F10" s="118">
        <f t="shared" si="0"/>
        <v>-0.8669862192929898</v>
      </c>
      <c r="G10" s="117">
        <v>10397</v>
      </c>
      <c r="H10" s="118">
        <f t="shared" si="0"/>
        <v>5.6904761904761907</v>
      </c>
      <c r="I10" s="117">
        <v>18389</v>
      </c>
      <c r="J10" s="118">
        <f t="shared" si="0"/>
        <v>0.76868327402135228</v>
      </c>
      <c r="K10" s="117">
        <v>24407</v>
      </c>
      <c r="L10" s="118">
        <f t="shared" si="0"/>
        <v>0.32726086247213004</v>
      </c>
      <c r="M10" s="117">
        <v>15773</v>
      </c>
      <c r="N10" s="118">
        <f>IFERROR(M10/K10-1,"-")</f>
        <v>-0.35375097308149306</v>
      </c>
    </row>
    <row r="11" spans="1:15" x14ac:dyDescent="0.25">
      <c r="A11" s="1" t="s">
        <v>74</v>
      </c>
      <c r="B11" s="116" t="s">
        <v>75</v>
      </c>
      <c r="C11" s="117">
        <v>2577</v>
      </c>
      <c r="D11" s="118">
        <v>-0.7572760666855044</v>
      </c>
      <c r="E11" s="117">
        <v>2990</v>
      </c>
      <c r="F11" s="118">
        <f t="shared" si="0"/>
        <v>0.16026387272021725</v>
      </c>
      <c r="G11" s="117">
        <v>10842</v>
      </c>
      <c r="H11" s="118">
        <f t="shared" si="0"/>
        <v>2.6260869565217391</v>
      </c>
      <c r="I11" s="117">
        <v>16137</v>
      </c>
      <c r="J11" s="118">
        <f t="shared" si="0"/>
        <v>0.48837852794687331</v>
      </c>
      <c r="K11" s="117">
        <v>20474</v>
      </c>
      <c r="L11" s="118">
        <f t="shared" si="0"/>
        <v>0.2687612319514161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3629</v>
      </c>
      <c r="F12" s="118" t="str">
        <f t="shared" si="0"/>
        <v>-</v>
      </c>
      <c r="G12" s="117">
        <v>13123</v>
      </c>
      <c r="H12" s="118">
        <f t="shared" si="0"/>
        <v>2.6161476990906585</v>
      </c>
      <c r="I12" s="117">
        <v>11699</v>
      </c>
      <c r="J12" s="118">
        <f t="shared" si="0"/>
        <v>-0.10851177322258632</v>
      </c>
      <c r="K12" s="117">
        <v>17811</v>
      </c>
      <c r="L12" s="118">
        <f t="shared" si="0"/>
        <v>0.52243781519788013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4327</v>
      </c>
      <c r="F13" s="118" t="str">
        <f t="shared" si="0"/>
        <v>-</v>
      </c>
      <c r="G13" s="117">
        <v>12688</v>
      </c>
      <c r="H13" s="118">
        <f t="shared" si="0"/>
        <v>1.9322856482551423</v>
      </c>
      <c r="I13" s="117">
        <v>7550</v>
      </c>
      <c r="J13" s="118">
        <f t="shared" si="0"/>
        <v>-0.40494955863808324</v>
      </c>
      <c r="K13" s="117">
        <v>22267</v>
      </c>
      <c r="L13" s="118">
        <f t="shared" si="0"/>
        <v>1.9492715231788078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3302</v>
      </c>
      <c r="F14" s="118" t="str">
        <f t="shared" si="0"/>
        <v>-</v>
      </c>
      <c r="G14" s="117">
        <v>10420</v>
      </c>
      <c r="H14" s="118">
        <f t="shared" si="0"/>
        <v>2.1556632344033919</v>
      </c>
      <c r="I14" s="117">
        <v>14934</v>
      </c>
      <c r="J14" s="118">
        <f t="shared" si="0"/>
        <v>0.43320537428023043</v>
      </c>
      <c r="K14" s="117">
        <v>16055</v>
      </c>
      <c r="L14" s="118">
        <f t="shared" si="0"/>
        <v>7.5063613231552084E-2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2379</v>
      </c>
      <c r="F15" s="118" t="str">
        <f t="shared" si="0"/>
        <v>-</v>
      </c>
      <c r="G15" s="117">
        <v>24503</v>
      </c>
      <c r="H15" s="118">
        <f t="shared" si="0"/>
        <v>9.299705758722153</v>
      </c>
      <c r="I15" s="117">
        <v>23244</v>
      </c>
      <c r="J15" s="118">
        <f t="shared" si="0"/>
        <v>-5.1381463494265978E-2</v>
      </c>
      <c r="K15" s="117">
        <v>16852</v>
      </c>
      <c r="L15" s="118">
        <f t="shared" si="0"/>
        <v>-0.27499569781448974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6635</v>
      </c>
      <c r="D16" s="118">
        <v>-0.54203478741027056</v>
      </c>
      <c r="E16" s="117">
        <v>6446</v>
      </c>
      <c r="F16" s="118">
        <f t="shared" si="0"/>
        <v>-2.8485305199698607E-2</v>
      </c>
      <c r="G16" s="117">
        <v>14928</v>
      </c>
      <c r="H16" s="118">
        <f t="shared" si="0"/>
        <v>1.3158547936704932</v>
      </c>
      <c r="I16" s="117">
        <v>11309</v>
      </c>
      <c r="J16" s="118">
        <f t="shared" si="0"/>
        <v>-0.242430332261522</v>
      </c>
      <c r="K16" s="117">
        <v>25050</v>
      </c>
      <c r="L16" s="118">
        <f t="shared" si="0"/>
        <v>1.2150499602086833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6236</v>
      </c>
      <c r="D17" s="118">
        <v>-0.47794056090414394</v>
      </c>
      <c r="E17" s="117">
        <v>8360</v>
      </c>
      <c r="F17" s="118">
        <f t="shared" si="0"/>
        <v>0.34060295060936507</v>
      </c>
      <c r="G17" s="117">
        <v>10763</v>
      </c>
      <c r="H17" s="118">
        <f t="shared" si="0"/>
        <v>0.28744019138755972</v>
      </c>
      <c r="I17" s="117">
        <v>16386</v>
      </c>
      <c r="J17" s="118">
        <f t="shared" si="0"/>
        <v>0.52243798197528579</v>
      </c>
      <c r="K17" s="117">
        <v>17100</v>
      </c>
      <c r="L17" s="118">
        <f t="shared" si="0"/>
        <v>4.3573782497253744E-2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4583</v>
      </c>
      <c r="D18" s="118">
        <v>-0.65065934903574973</v>
      </c>
      <c r="E18" s="117">
        <v>13659</v>
      </c>
      <c r="F18" s="118">
        <f t="shared" si="0"/>
        <v>1.9803622081605936</v>
      </c>
      <c r="G18" s="117">
        <v>14777</v>
      </c>
      <c r="H18" s="118">
        <f t="shared" si="0"/>
        <v>8.1850794348048872E-2</v>
      </c>
      <c r="I18" s="117">
        <v>17351</v>
      </c>
      <c r="J18" s="118">
        <f t="shared" si="0"/>
        <v>0.17418961900250385</v>
      </c>
      <c r="K18" s="117">
        <v>24595</v>
      </c>
      <c r="L18" s="118">
        <f t="shared" si="0"/>
        <v>0.41749755057345395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2952</v>
      </c>
      <c r="D19" s="118">
        <v>-0.69313929313929312</v>
      </c>
      <c r="E19" s="117">
        <v>12968</v>
      </c>
      <c r="F19" s="118">
        <f t="shared" si="0"/>
        <v>3.3929539295392956</v>
      </c>
      <c r="G19" s="117">
        <v>14622</v>
      </c>
      <c r="H19" s="118">
        <f t="shared" si="0"/>
        <v>0.12754472547809992</v>
      </c>
      <c r="I19" s="117">
        <v>12399</v>
      </c>
      <c r="J19" s="118">
        <f t="shared" si="0"/>
        <v>-0.15203118588428399</v>
      </c>
      <c r="K19" s="117">
        <v>15829</v>
      </c>
      <c r="L19" s="118">
        <f t="shared" si="0"/>
        <v>0.27663521251713852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8154</v>
      </c>
      <c r="D20" s="118">
        <v>-0.24120603015075381</v>
      </c>
      <c r="E20" s="117">
        <v>9493</v>
      </c>
      <c r="F20" s="118">
        <f t="shared" si="0"/>
        <v>0.16421388275692905</v>
      </c>
      <c r="G20" s="117">
        <v>14121</v>
      </c>
      <c r="H20" s="118">
        <f t="shared" si="0"/>
        <v>0.48751711787633001</v>
      </c>
      <c r="I20" s="117">
        <v>12492</v>
      </c>
      <c r="J20" s="118">
        <f t="shared" si="0"/>
        <v>-0.11536010197578073</v>
      </c>
      <c r="K20" s="117">
        <v>15575</v>
      </c>
      <c r="L20" s="118">
        <f t="shared" si="0"/>
        <v>0.24679795068844057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55313</v>
      </c>
      <c r="D21" s="121">
        <v>-0.59662646033574962</v>
      </c>
      <c r="E21" s="120">
        <v>70304</v>
      </c>
      <c r="F21" s="121">
        <f t="shared" si="0"/>
        <v>0.27102127890369343</v>
      </c>
      <c r="G21" s="120">
        <v>161080</v>
      </c>
      <c r="H21" s="121">
        <f t="shared" si="0"/>
        <v>1.2911925352753757</v>
      </c>
      <c r="I21" s="120">
        <v>179837</v>
      </c>
      <c r="J21" s="121">
        <f t="shared" si="0"/>
        <v>0.116445244598957</v>
      </c>
      <c r="K21" s="120">
        <v>231856</v>
      </c>
      <c r="L21" s="121">
        <f t="shared" si="0"/>
        <v>0.28925638216829674</v>
      </c>
      <c r="M21" s="120">
        <v>30561</v>
      </c>
      <c r="N21" s="121">
        <v>-0.24068276684555756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48.75" customHeight="1" thickBot="1" x14ac:dyDescent="0.3">
      <c r="B26" s="268" t="s">
        <v>235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C$7</f>
        <v>2020</v>
      </c>
      <c r="D29" s="296"/>
      <c r="E29" s="295">
        <f>E$7</f>
        <v>2021</v>
      </c>
      <c r="F29" s="296"/>
      <c r="G29" s="295">
        <f>G$7</f>
        <v>2022</v>
      </c>
      <c r="H29" s="296"/>
      <c r="I29" s="295">
        <f>I$7</f>
        <v>2023</v>
      </c>
      <c r="J29" s="296"/>
      <c r="K29" s="295">
        <f>K$7</f>
        <v>2024</v>
      </c>
      <c r="L29" s="296"/>
      <c r="M29" s="295">
        <f>M$7</f>
        <v>2025</v>
      </c>
      <c r="N29" s="296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21/20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2373</v>
      </c>
      <c r="D31" s="118">
        <v>0.92145748987854259</v>
      </c>
      <c r="E31" s="117">
        <v>570</v>
      </c>
      <c r="F31" s="118">
        <f t="shared" ref="F31:L43" si="2">IFERROR(E31/C31-1,"-")</f>
        <v>-0.75979772439949433</v>
      </c>
      <c r="G31" s="117">
        <v>2005</v>
      </c>
      <c r="H31" s="118">
        <f t="shared" si="2"/>
        <v>2.5175438596491229</v>
      </c>
      <c r="I31" s="117">
        <v>2787</v>
      </c>
      <c r="J31" s="118">
        <f t="shared" si="2"/>
        <v>0.39002493765586044</v>
      </c>
      <c r="K31" s="117">
        <v>2799</v>
      </c>
      <c r="L31" s="118">
        <f t="shared" si="2"/>
        <v>4.3057050592034685E-3</v>
      </c>
      <c r="M31" s="117">
        <v>2131</v>
      </c>
      <c r="N31" s="118">
        <f t="shared" ref="N31" si="3">IFERROR(M31/K31-1,"-")</f>
        <v>-0.23865666309396216</v>
      </c>
    </row>
    <row r="32" spans="1:15" x14ac:dyDescent="0.25">
      <c r="B32" s="116" t="s">
        <v>73</v>
      </c>
      <c r="C32" s="117">
        <v>2948</v>
      </c>
      <c r="D32" s="118">
        <v>0.7300469483568075</v>
      </c>
      <c r="E32" s="117">
        <v>795</v>
      </c>
      <c r="F32" s="118">
        <f t="shared" si="2"/>
        <v>-0.73032564450474902</v>
      </c>
      <c r="G32" s="117">
        <v>2447</v>
      </c>
      <c r="H32" s="118">
        <f t="shared" si="2"/>
        <v>2.0779874213836478</v>
      </c>
      <c r="I32" s="117">
        <v>2288</v>
      </c>
      <c r="J32" s="118">
        <f t="shared" si="2"/>
        <v>-6.4977523498160994E-2</v>
      </c>
      <c r="K32" s="117">
        <v>3641</v>
      </c>
      <c r="L32" s="118">
        <f t="shared" si="2"/>
        <v>0.59134615384615374</v>
      </c>
      <c r="M32" s="117">
        <v>1914</v>
      </c>
      <c r="N32" s="118">
        <f>IFERROR(M32/K32-1,"-")</f>
        <v>-0.47432024169184295</v>
      </c>
    </row>
    <row r="33" spans="2:15" x14ac:dyDescent="0.25">
      <c r="B33" s="116" t="s">
        <v>75</v>
      </c>
      <c r="C33" s="117">
        <v>224</v>
      </c>
      <c r="D33" s="118">
        <v>-0.90604026845637586</v>
      </c>
      <c r="E33" s="117">
        <v>1702</v>
      </c>
      <c r="F33" s="118">
        <f t="shared" si="2"/>
        <v>6.5982142857142856</v>
      </c>
      <c r="G33" s="117">
        <v>1994</v>
      </c>
      <c r="H33" s="118">
        <f t="shared" si="2"/>
        <v>0.1715628672150411</v>
      </c>
      <c r="I33" s="117">
        <v>785</v>
      </c>
      <c r="J33" s="118">
        <f t="shared" si="2"/>
        <v>-0.60631895687061177</v>
      </c>
      <c r="K33" s="117">
        <v>2080</v>
      </c>
      <c r="L33" s="118">
        <f t="shared" si="2"/>
        <v>1.6496815286624202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1304</v>
      </c>
      <c r="F34" s="118" t="str">
        <f t="shared" si="2"/>
        <v>-</v>
      </c>
      <c r="G34" s="117">
        <v>2937</v>
      </c>
      <c r="H34" s="118">
        <f t="shared" si="2"/>
        <v>1.2523006134969323</v>
      </c>
      <c r="I34" s="117">
        <v>234</v>
      </c>
      <c r="J34" s="118">
        <f t="shared" si="2"/>
        <v>-0.92032686414708886</v>
      </c>
      <c r="K34" s="117">
        <v>3515</v>
      </c>
      <c r="L34" s="118">
        <f t="shared" si="2"/>
        <v>14.021367521367521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2594</v>
      </c>
      <c r="F35" s="118" t="str">
        <f t="shared" si="2"/>
        <v>-</v>
      </c>
      <c r="G35" s="117">
        <v>3581</v>
      </c>
      <c r="H35" s="118">
        <f t="shared" si="2"/>
        <v>0.38049344641480332</v>
      </c>
      <c r="I35" s="117">
        <v>1078</v>
      </c>
      <c r="J35" s="118">
        <f t="shared" si="2"/>
        <v>-0.69896676905892208</v>
      </c>
      <c r="K35" s="117">
        <v>9559</v>
      </c>
      <c r="L35" s="118">
        <f t="shared" si="2"/>
        <v>7.8673469387755102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2010</v>
      </c>
      <c r="F36" s="118" t="str">
        <f t="shared" si="2"/>
        <v>-</v>
      </c>
      <c r="G36" s="117">
        <v>2355</v>
      </c>
      <c r="H36" s="118">
        <f t="shared" si="2"/>
        <v>0.17164179104477606</v>
      </c>
      <c r="I36" s="117">
        <v>8383</v>
      </c>
      <c r="J36" s="118">
        <f t="shared" si="2"/>
        <v>2.559660297239915</v>
      </c>
      <c r="K36" s="117">
        <v>7136</v>
      </c>
      <c r="L36" s="118">
        <f t="shared" si="2"/>
        <v>-0.1487534295598234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2073</v>
      </c>
      <c r="F37" s="118" t="str">
        <f t="shared" si="2"/>
        <v>-</v>
      </c>
      <c r="G37" s="117">
        <v>11839</v>
      </c>
      <c r="H37" s="118">
        <f t="shared" si="2"/>
        <v>4.7110467920887604</v>
      </c>
      <c r="I37" s="117">
        <v>11986</v>
      </c>
      <c r="J37" s="118">
        <f t="shared" si="2"/>
        <v>1.2416589238956055E-2</v>
      </c>
      <c r="K37" s="117">
        <v>4179</v>
      </c>
      <c r="L37" s="118">
        <f t="shared" si="2"/>
        <v>-0.65134323377273484</v>
      </c>
      <c r="M37" s="117"/>
      <c r="N37" s="118"/>
    </row>
    <row r="38" spans="2:15" x14ac:dyDescent="0.25">
      <c r="B38" s="116" t="s">
        <v>85</v>
      </c>
      <c r="C38" s="117">
        <v>5897</v>
      </c>
      <c r="D38" s="118">
        <v>-6.6191607284243892E-2</v>
      </c>
      <c r="E38" s="117">
        <v>3882</v>
      </c>
      <c r="F38" s="118">
        <f t="shared" si="2"/>
        <v>-0.34169916906901809</v>
      </c>
      <c r="G38" s="117">
        <v>1035</v>
      </c>
      <c r="H38" s="118">
        <f t="shared" si="2"/>
        <v>-0.73338485316846991</v>
      </c>
      <c r="I38" s="117">
        <v>2774</v>
      </c>
      <c r="J38" s="118">
        <f t="shared" si="2"/>
        <v>1.6801932367149757</v>
      </c>
      <c r="K38" s="117">
        <v>8835</v>
      </c>
      <c r="L38" s="118">
        <f t="shared" si="2"/>
        <v>2.1849315068493151</v>
      </c>
      <c r="M38" s="117"/>
      <c r="N38" s="118"/>
    </row>
    <row r="39" spans="2:15" x14ac:dyDescent="0.25">
      <c r="B39" s="116" t="s">
        <v>87</v>
      </c>
      <c r="C39" s="117">
        <v>5480</v>
      </c>
      <c r="D39" s="118">
        <v>-8.5599866510929434E-2</v>
      </c>
      <c r="E39" s="117">
        <v>4392</v>
      </c>
      <c r="F39" s="118">
        <f t="shared" si="2"/>
        <v>-0.19854014598540148</v>
      </c>
      <c r="G39" s="117">
        <v>1239</v>
      </c>
      <c r="H39" s="118">
        <f t="shared" si="2"/>
        <v>-0.71789617486338797</v>
      </c>
      <c r="I39" s="117">
        <v>8868</v>
      </c>
      <c r="J39" s="118">
        <f t="shared" si="2"/>
        <v>6.1573849878934626</v>
      </c>
      <c r="K39" s="117">
        <v>7018</v>
      </c>
      <c r="L39" s="118">
        <f t="shared" si="2"/>
        <v>-0.20861524582769508</v>
      </c>
      <c r="M39" s="117"/>
      <c r="N39" s="118"/>
    </row>
    <row r="40" spans="2:15" x14ac:dyDescent="0.25">
      <c r="B40" s="116" t="s">
        <v>89</v>
      </c>
      <c r="C40" s="117">
        <v>3209</v>
      </c>
      <c r="D40" s="118">
        <v>-0.10885865037489584</v>
      </c>
      <c r="E40" s="117">
        <v>4569</v>
      </c>
      <c r="F40" s="118">
        <f t="shared" si="2"/>
        <v>0.42380803988781546</v>
      </c>
      <c r="G40" s="117">
        <v>1219</v>
      </c>
      <c r="H40" s="118">
        <f t="shared" si="2"/>
        <v>-0.73320201356970893</v>
      </c>
      <c r="I40" s="117">
        <v>1615</v>
      </c>
      <c r="J40" s="118">
        <f t="shared" si="2"/>
        <v>0.32485643970467604</v>
      </c>
      <c r="K40" s="117">
        <v>4829</v>
      </c>
      <c r="L40" s="118">
        <f t="shared" si="2"/>
        <v>1.9900928792569661</v>
      </c>
      <c r="M40" s="117"/>
      <c r="N40" s="118"/>
    </row>
    <row r="41" spans="2:15" x14ac:dyDescent="0.25">
      <c r="B41" s="116" t="s">
        <v>91</v>
      </c>
      <c r="C41" s="117">
        <v>1441</v>
      </c>
      <c r="D41" s="118">
        <v>-0.3062108810784786</v>
      </c>
      <c r="E41" s="117">
        <v>1551</v>
      </c>
      <c r="F41" s="118">
        <f t="shared" si="2"/>
        <v>7.6335877862595325E-2</v>
      </c>
      <c r="G41" s="117">
        <v>847</v>
      </c>
      <c r="H41" s="118">
        <f t="shared" si="2"/>
        <v>-0.45390070921985815</v>
      </c>
      <c r="I41" s="117">
        <v>2606</v>
      </c>
      <c r="J41" s="118">
        <f t="shared" si="2"/>
        <v>2.0767414403778042</v>
      </c>
      <c r="K41" s="117">
        <v>3704</v>
      </c>
      <c r="L41" s="118">
        <f t="shared" si="2"/>
        <v>0.42133537989255565</v>
      </c>
      <c r="M41" s="117"/>
      <c r="N41" s="118"/>
    </row>
    <row r="42" spans="2:15" x14ac:dyDescent="0.25">
      <c r="B42" s="116" t="s">
        <v>93</v>
      </c>
      <c r="C42" s="117">
        <v>661</v>
      </c>
      <c r="D42" s="118">
        <v>-0.71679520137103681</v>
      </c>
      <c r="E42" s="117">
        <v>869</v>
      </c>
      <c r="F42" s="118">
        <f t="shared" si="2"/>
        <v>0.31467473524962175</v>
      </c>
      <c r="G42" s="117">
        <v>877</v>
      </c>
      <c r="H42" s="118">
        <f t="shared" si="2"/>
        <v>9.205983889528202E-3</v>
      </c>
      <c r="I42" s="117">
        <v>3664</v>
      </c>
      <c r="J42" s="118">
        <f t="shared" si="2"/>
        <v>3.1778791334093501</v>
      </c>
      <c r="K42" s="117">
        <v>4017</v>
      </c>
      <c r="L42" s="118">
        <f t="shared" si="2"/>
        <v>9.6342794759825434E-2</v>
      </c>
      <c r="M42" s="117"/>
      <c r="N42" s="118"/>
    </row>
    <row r="43" spans="2:15" ht="15.75" x14ac:dyDescent="0.25">
      <c r="B43" s="119" t="s">
        <v>30</v>
      </c>
      <c r="C43" s="120">
        <v>24273</v>
      </c>
      <c r="D43" s="121">
        <v>-0.42074742268041232</v>
      </c>
      <c r="E43" s="120">
        <v>26311</v>
      </c>
      <c r="F43" s="121">
        <f t="shared" si="2"/>
        <v>8.396160342767689E-2</v>
      </c>
      <c r="G43" s="120">
        <v>32375</v>
      </c>
      <c r="H43" s="121">
        <f t="shared" si="2"/>
        <v>0.23047394625821904</v>
      </c>
      <c r="I43" s="120">
        <v>47068</v>
      </c>
      <c r="J43" s="121">
        <f t="shared" si="2"/>
        <v>0.45383783783783782</v>
      </c>
      <c r="K43" s="120">
        <v>61312</v>
      </c>
      <c r="L43" s="121">
        <f t="shared" si="2"/>
        <v>0.30262598793235318</v>
      </c>
      <c r="M43" s="120">
        <v>4045</v>
      </c>
      <c r="N43" s="121">
        <v>-0.37189440993788825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68" t="s">
        <v>236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C$7</f>
        <v>2020</v>
      </c>
      <c r="D51" s="296"/>
      <c r="E51" s="295">
        <f>E$7</f>
        <v>2021</v>
      </c>
      <c r="F51" s="296"/>
      <c r="G51" s="295">
        <f>G$7</f>
        <v>2022</v>
      </c>
      <c r="H51" s="296"/>
      <c r="I51" s="295">
        <f>I$7</f>
        <v>2023</v>
      </c>
      <c r="J51" s="296"/>
      <c r="K51" s="295">
        <f>K$7</f>
        <v>2024</v>
      </c>
      <c r="L51" s="296"/>
      <c r="M51" s="295">
        <f>M$7</f>
        <v>2025</v>
      </c>
      <c r="N51" s="296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21/20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1583</v>
      </c>
      <c r="D53" s="118">
        <v>1.2201963534361853</v>
      </c>
      <c r="E53" s="117">
        <v>8</v>
      </c>
      <c r="F53" s="118">
        <f>IFERROR(E53/C53-1,"-")</f>
        <v>-0.99494630448515475</v>
      </c>
      <c r="G53" s="117">
        <v>796</v>
      </c>
      <c r="H53" s="118">
        <f>IFERROR(G53/E53-1,"-")</f>
        <v>98.5</v>
      </c>
      <c r="I53" s="117">
        <v>548</v>
      </c>
      <c r="J53" s="118">
        <f>IFERROR(I53/G53-1,"-")</f>
        <v>-0.31155778894472363</v>
      </c>
      <c r="K53" s="117">
        <v>962</v>
      </c>
      <c r="L53" s="118">
        <f>IFERROR(K53/I53-1,"-")</f>
        <v>0.75547445255474455</v>
      </c>
      <c r="M53" s="117">
        <v>1724</v>
      </c>
      <c r="N53" s="118">
        <f t="shared" ref="N53:N54" si="4">IFERROR(M53/K53-1,"-")</f>
        <v>0.79209979209979209</v>
      </c>
    </row>
    <row r="54" spans="1:15" x14ac:dyDescent="0.25">
      <c r="A54" s="1">
        <v>2</v>
      </c>
      <c r="B54" s="116" t="s">
        <v>73</v>
      </c>
      <c r="C54" s="117">
        <v>1557</v>
      </c>
      <c r="D54" s="118">
        <v>0.43502304147465432</v>
      </c>
      <c r="E54" s="117">
        <v>18</v>
      </c>
      <c r="F54" s="118">
        <f t="shared" ref="F54:L65" si="5">IFERROR(E54/C54-1,"-")</f>
        <v>-0.98843930635838151</v>
      </c>
      <c r="G54" s="117">
        <v>882</v>
      </c>
      <c r="H54" s="118">
        <f t="shared" si="5"/>
        <v>48</v>
      </c>
      <c r="I54" s="117">
        <v>324</v>
      </c>
      <c r="J54" s="118">
        <f t="shared" si="5"/>
        <v>-0.63265306122448983</v>
      </c>
      <c r="K54" s="117">
        <v>1508</v>
      </c>
      <c r="L54" s="118">
        <f t="shared" si="5"/>
        <v>3.6543209876543212</v>
      </c>
      <c r="M54" s="117">
        <v>1213</v>
      </c>
      <c r="N54" s="118">
        <f t="shared" si="4"/>
        <v>-0.19562334217506627</v>
      </c>
    </row>
    <row r="55" spans="1:15" x14ac:dyDescent="0.25">
      <c r="A55" s="1">
        <v>3</v>
      </c>
      <c r="B55" s="116" t="s">
        <v>75</v>
      </c>
      <c r="C55" s="117">
        <v>142</v>
      </c>
      <c r="D55" s="118">
        <v>-0.87411347517730498</v>
      </c>
      <c r="E55" s="117">
        <v>25</v>
      </c>
      <c r="F55" s="118">
        <f t="shared" si="5"/>
        <v>-0.823943661971831</v>
      </c>
      <c r="G55" s="117">
        <v>766</v>
      </c>
      <c r="H55" s="118">
        <f t="shared" si="5"/>
        <v>29.64</v>
      </c>
      <c r="I55" s="117">
        <v>635</v>
      </c>
      <c r="J55" s="118">
        <f t="shared" si="5"/>
        <v>-0.17101827676240211</v>
      </c>
      <c r="K55" s="117">
        <v>1613</v>
      </c>
      <c r="L55" s="118">
        <f t="shared" si="5"/>
        <v>1.5401574803149605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17</v>
      </c>
      <c r="F56" s="118" t="str">
        <f t="shared" si="5"/>
        <v>-</v>
      </c>
      <c r="G56" s="117">
        <v>712</v>
      </c>
      <c r="H56" s="118">
        <f t="shared" si="5"/>
        <v>40.882352941176471</v>
      </c>
      <c r="I56" s="117">
        <v>169</v>
      </c>
      <c r="J56" s="118">
        <f t="shared" si="5"/>
        <v>-0.76264044943820219</v>
      </c>
      <c r="K56" s="117">
        <v>3327</v>
      </c>
      <c r="L56" s="118">
        <f t="shared" si="5"/>
        <v>18.68639053254438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86</v>
      </c>
      <c r="F57" s="118" t="str">
        <f t="shared" si="5"/>
        <v>-</v>
      </c>
      <c r="G57" s="117">
        <v>712</v>
      </c>
      <c r="H57" s="118">
        <f t="shared" si="5"/>
        <v>7.279069767441861</v>
      </c>
      <c r="I57" s="117">
        <v>929</v>
      </c>
      <c r="J57" s="118">
        <f t="shared" si="5"/>
        <v>0.3047752808988764</v>
      </c>
      <c r="K57" s="117">
        <v>1994</v>
      </c>
      <c r="L57" s="118">
        <f t="shared" si="5"/>
        <v>1.146393972012917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211</v>
      </c>
      <c r="F58" s="118" t="str">
        <f t="shared" si="5"/>
        <v>-</v>
      </c>
      <c r="G58" s="117">
        <v>194</v>
      </c>
      <c r="H58" s="118">
        <f t="shared" si="5"/>
        <v>-8.0568720379146974E-2</v>
      </c>
      <c r="I58" s="117">
        <v>1656</v>
      </c>
      <c r="J58" s="118">
        <f t="shared" si="5"/>
        <v>7.536082474226804</v>
      </c>
      <c r="K58" s="117">
        <v>1518</v>
      </c>
      <c r="L58" s="118">
        <f t="shared" si="5"/>
        <v>-8.333333333333337E-2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109</v>
      </c>
      <c r="F59" s="118" t="str">
        <f t="shared" si="5"/>
        <v>-</v>
      </c>
      <c r="G59" s="117">
        <v>1113</v>
      </c>
      <c r="H59" s="118">
        <f t="shared" si="5"/>
        <v>9.2110091743119273</v>
      </c>
      <c r="I59" s="117">
        <v>2424</v>
      </c>
      <c r="J59" s="118">
        <f t="shared" si="5"/>
        <v>1.1778975741239894</v>
      </c>
      <c r="K59" s="117">
        <v>2188</v>
      </c>
      <c r="L59" s="118">
        <f t="shared" si="5"/>
        <v>-9.7359735973597372E-2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4072</v>
      </c>
      <c r="D60" s="118">
        <v>0.47056699169375227</v>
      </c>
      <c r="E60" s="117">
        <v>870</v>
      </c>
      <c r="F60" s="118">
        <f t="shared" si="5"/>
        <v>-0.78634577603143418</v>
      </c>
      <c r="G60" s="117">
        <v>529</v>
      </c>
      <c r="H60" s="118">
        <f t="shared" si="5"/>
        <v>-0.39195402298850579</v>
      </c>
      <c r="I60" s="117">
        <v>2462</v>
      </c>
      <c r="J60" s="118">
        <f t="shared" si="5"/>
        <v>3.6540642722117198</v>
      </c>
      <c r="K60" s="117">
        <v>2816</v>
      </c>
      <c r="L60" s="118">
        <f t="shared" si="5"/>
        <v>0.14378554021121048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3496</v>
      </c>
      <c r="D61" s="118">
        <v>0.36296296296296293</v>
      </c>
      <c r="E61" s="117">
        <v>1230</v>
      </c>
      <c r="F61" s="118">
        <f t="shared" si="5"/>
        <v>-0.64816933638443941</v>
      </c>
      <c r="G61" s="117">
        <v>971</v>
      </c>
      <c r="H61" s="118">
        <f t="shared" si="5"/>
        <v>-0.21056910569105691</v>
      </c>
      <c r="I61" s="117">
        <v>1565</v>
      </c>
      <c r="J61" s="118">
        <f t="shared" si="5"/>
        <v>0.611740473738414</v>
      </c>
      <c r="K61" s="117">
        <v>2001</v>
      </c>
      <c r="L61" s="118">
        <f t="shared" si="5"/>
        <v>0.27859424920127807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2092</v>
      </c>
      <c r="D62" s="118">
        <v>0.41734417344173447</v>
      </c>
      <c r="E62" s="117">
        <v>947</v>
      </c>
      <c r="F62" s="118">
        <f t="shared" si="5"/>
        <v>-0.54732313575525815</v>
      </c>
      <c r="G62" s="117">
        <v>904</v>
      </c>
      <c r="H62" s="118">
        <f t="shared" si="5"/>
        <v>-4.5406546990496288E-2</v>
      </c>
      <c r="I62" s="117">
        <v>1500</v>
      </c>
      <c r="J62" s="118">
        <f t="shared" si="5"/>
        <v>0.65929203539823011</v>
      </c>
      <c r="K62" s="117">
        <v>1897</v>
      </c>
      <c r="L62" s="118">
        <f t="shared" si="5"/>
        <v>0.26466666666666661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950</v>
      </c>
      <c r="D63" s="118">
        <v>-2.0618556701030966E-2</v>
      </c>
      <c r="E63" s="117">
        <v>540</v>
      </c>
      <c r="F63" s="118">
        <f t="shared" si="5"/>
        <v>-0.43157894736842106</v>
      </c>
      <c r="G63" s="117">
        <v>707</v>
      </c>
      <c r="H63" s="118">
        <f t="shared" si="5"/>
        <v>0.30925925925925934</v>
      </c>
      <c r="I63" s="117">
        <v>940</v>
      </c>
      <c r="J63" s="118">
        <f t="shared" si="5"/>
        <v>0.32956152758132951</v>
      </c>
      <c r="K63" s="117">
        <v>1378</v>
      </c>
      <c r="L63" s="118">
        <f t="shared" si="5"/>
        <v>0.46595744680851059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319</v>
      </c>
      <c r="D64" s="118">
        <v>-0.77969613259668513</v>
      </c>
      <c r="E64" s="117">
        <v>683</v>
      </c>
      <c r="F64" s="118">
        <f t="shared" si="5"/>
        <v>1.1410658307210033</v>
      </c>
      <c r="G64" s="117">
        <v>751</v>
      </c>
      <c r="H64" s="118">
        <f t="shared" si="5"/>
        <v>9.9560761346998428E-2</v>
      </c>
      <c r="I64" s="117">
        <v>1917</v>
      </c>
      <c r="J64" s="118">
        <f t="shared" si="5"/>
        <v>1.5525965379494009</v>
      </c>
      <c r="K64" s="117">
        <v>2548</v>
      </c>
      <c r="L64" s="118">
        <f t="shared" si="5"/>
        <v>0.32916014606155453</v>
      </c>
      <c r="M64" s="117"/>
      <c r="N64" s="118"/>
    </row>
    <row r="65" spans="1:15" ht="15.75" x14ac:dyDescent="0.25">
      <c r="B65" s="119" t="s">
        <v>30</v>
      </c>
      <c r="C65" s="120">
        <v>15343</v>
      </c>
      <c r="D65" s="121">
        <v>-0.19888262322472849</v>
      </c>
      <c r="E65" s="120">
        <v>4744</v>
      </c>
      <c r="F65" s="121">
        <f t="shared" si="5"/>
        <v>-0.69080362380238547</v>
      </c>
      <c r="G65" s="120">
        <v>9037</v>
      </c>
      <c r="H65" s="121">
        <f t="shared" si="5"/>
        <v>0.9049325463743676</v>
      </c>
      <c r="I65" s="120">
        <v>15069</v>
      </c>
      <c r="J65" s="121">
        <f t="shared" si="5"/>
        <v>0.66747814540223516</v>
      </c>
      <c r="K65" s="120">
        <v>23750</v>
      </c>
      <c r="L65" s="121">
        <f t="shared" si="5"/>
        <v>0.57608334992368437</v>
      </c>
      <c r="M65" s="120">
        <v>2937</v>
      </c>
      <c r="N65" s="121">
        <v>0.18906882591093122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</row>
    <row r="70" spans="1:15" ht="48.75" customHeight="1" thickBot="1" x14ac:dyDescent="0.3">
      <c r="B70" s="268" t="s">
        <v>237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C$7</f>
        <v>2020</v>
      </c>
      <c r="D73" s="296"/>
      <c r="E73" s="295">
        <f>E$7</f>
        <v>2021</v>
      </c>
      <c r="F73" s="296"/>
      <c r="G73" s="295">
        <f>G$7</f>
        <v>2022</v>
      </c>
      <c r="H73" s="296"/>
      <c r="I73" s="295">
        <f>I$7</f>
        <v>2023</v>
      </c>
      <c r="J73" s="296"/>
      <c r="K73" s="295">
        <f>K$7</f>
        <v>2024</v>
      </c>
      <c r="L73" s="296"/>
      <c r="M73" s="295">
        <f>M$7</f>
        <v>2025</v>
      </c>
      <c r="N73" s="296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21/20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790</v>
      </c>
      <c r="D75" s="118">
        <v>0.51340996168582365</v>
      </c>
      <c r="E75" s="117">
        <v>562</v>
      </c>
      <c r="F75" s="118">
        <f>IFERROR(E75/C75-1,"-")</f>
        <v>-0.28860759493670884</v>
      </c>
      <c r="G75" s="117">
        <v>1209</v>
      </c>
      <c r="H75" s="118">
        <f>IFERROR(G75/E75-1,"-")</f>
        <v>1.1512455516014235</v>
      </c>
      <c r="I75" s="117">
        <v>2239</v>
      </c>
      <c r="J75" s="118">
        <f>IFERROR(I75/G75-1,"-")</f>
        <v>0.85194375516956167</v>
      </c>
      <c r="K75" s="117">
        <v>1837</v>
      </c>
      <c r="L75" s="118">
        <f>IFERROR(K75/I75-1,"-")</f>
        <v>-0.17954443948191157</v>
      </c>
      <c r="M75" s="117">
        <v>407</v>
      </c>
      <c r="N75" s="118">
        <f t="shared" ref="N75:N76" si="6">IFERROR(M75/K75-1,"-")</f>
        <v>-0.77844311377245512</v>
      </c>
    </row>
    <row r="76" spans="1:15" x14ac:dyDescent="0.25">
      <c r="A76" s="1">
        <v>2</v>
      </c>
      <c r="B76" s="116" t="s">
        <v>73</v>
      </c>
      <c r="C76" s="117">
        <v>1391</v>
      </c>
      <c r="D76" s="118">
        <v>1.247172859450727</v>
      </c>
      <c r="E76" s="117">
        <v>777</v>
      </c>
      <c r="F76" s="118">
        <f t="shared" ref="F76:L87" si="7">IFERROR(E76/C76-1,"-")</f>
        <v>-0.44140905823148813</v>
      </c>
      <c r="G76" s="117">
        <v>1565</v>
      </c>
      <c r="H76" s="118">
        <f t="shared" si="7"/>
        <v>1.0141570141570142</v>
      </c>
      <c r="I76" s="117">
        <v>1964</v>
      </c>
      <c r="J76" s="118">
        <f t="shared" si="7"/>
        <v>0.25495207667731634</v>
      </c>
      <c r="K76" s="117">
        <v>2133</v>
      </c>
      <c r="L76" s="118">
        <f t="shared" si="7"/>
        <v>8.6048879837067105E-2</v>
      </c>
      <c r="M76" s="117">
        <v>701</v>
      </c>
      <c r="N76" s="118">
        <f t="shared" si="6"/>
        <v>-0.67135489920300051</v>
      </c>
    </row>
    <row r="77" spans="1:15" x14ac:dyDescent="0.25">
      <c r="A77" s="1">
        <v>3</v>
      </c>
      <c r="B77" s="116" t="s">
        <v>75</v>
      </c>
      <c r="C77" s="117">
        <v>82</v>
      </c>
      <c r="D77" s="118">
        <v>-0.9347133757961783</v>
      </c>
      <c r="E77" s="117">
        <v>1677</v>
      </c>
      <c r="F77" s="118">
        <f t="shared" si="7"/>
        <v>19.451219512195124</v>
      </c>
      <c r="G77" s="117">
        <v>1228</v>
      </c>
      <c r="H77" s="118">
        <f t="shared" si="7"/>
        <v>-0.26774001192605845</v>
      </c>
      <c r="I77" s="117">
        <v>150</v>
      </c>
      <c r="J77" s="118">
        <f t="shared" si="7"/>
        <v>-0.87785016286644946</v>
      </c>
      <c r="K77" s="117">
        <v>467</v>
      </c>
      <c r="L77" s="118">
        <f t="shared" si="7"/>
        <v>2.1133333333333333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1287</v>
      </c>
      <c r="F78" s="118" t="str">
        <f t="shared" si="7"/>
        <v>-</v>
      </c>
      <c r="G78" s="117">
        <v>2225</v>
      </c>
      <c r="H78" s="118">
        <f t="shared" si="7"/>
        <v>0.72882672882672872</v>
      </c>
      <c r="I78" s="117">
        <v>65</v>
      </c>
      <c r="J78" s="118">
        <f t="shared" si="7"/>
        <v>-0.97078651685393258</v>
      </c>
      <c r="K78" s="117">
        <v>188</v>
      </c>
      <c r="L78" s="118">
        <f t="shared" si="7"/>
        <v>1.8923076923076922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2508</v>
      </c>
      <c r="F79" s="118" t="str">
        <f t="shared" si="7"/>
        <v>-</v>
      </c>
      <c r="G79" s="117">
        <v>2869</v>
      </c>
      <c r="H79" s="118">
        <f t="shared" si="7"/>
        <v>0.14393939393939403</v>
      </c>
      <c r="I79" s="117">
        <v>149</v>
      </c>
      <c r="J79" s="118">
        <f t="shared" si="7"/>
        <v>-0.94806552805855704</v>
      </c>
      <c r="K79" s="117">
        <v>7565</v>
      </c>
      <c r="L79" s="118">
        <f t="shared" si="7"/>
        <v>49.771812080536911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1799</v>
      </c>
      <c r="F80" s="118" t="str">
        <f t="shared" si="7"/>
        <v>-</v>
      </c>
      <c r="G80" s="117">
        <v>2161</v>
      </c>
      <c r="H80" s="118">
        <f t="shared" si="7"/>
        <v>0.20122290161200662</v>
      </c>
      <c r="I80" s="117">
        <v>6727</v>
      </c>
      <c r="J80" s="118">
        <f t="shared" si="7"/>
        <v>2.112910689495604</v>
      </c>
      <c r="K80" s="117">
        <v>5618</v>
      </c>
      <c r="L80" s="118">
        <f t="shared" si="7"/>
        <v>-0.16485803478519401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1964</v>
      </c>
      <c r="F81" s="118" t="str">
        <f t="shared" si="7"/>
        <v>-</v>
      </c>
      <c r="G81" s="117">
        <v>10726</v>
      </c>
      <c r="H81" s="118">
        <f t="shared" si="7"/>
        <v>4.4613034623217924</v>
      </c>
      <c r="I81" s="117">
        <v>9562</v>
      </c>
      <c r="J81" s="118">
        <f t="shared" si="7"/>
        <v>-0.10852134999067686</v>
      </c>
      <c r="K81" s="117">
        <v>1991</v>
      </c>
      <c r="L81" s="118">
        <f t="shared" si="7"/>
        <v>-0.79177996235097259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1825</v>
      </c>
      <c r="D82" s="118">
        <v>-0.48533558939650312</v>
      </c>
      <c r="E82" s="117">
        <v>3012</v>
      </c>
      <c r="F82" s="118">
        <f t="shared" si="7"/>
        <v>0.6504109589041096</v>
      </c>
      <c r="G82" s="117">
        <v>506</v>
      </c>
      <c r="H82" s="118">
        <f t="shared" si="7"/>
        <v>-0.8320053120849934</v>
      </c>
      <c r="I82" s="117">
        <v>312</v>
      </c>
      <c r="J82" s="118">
        <f t="shared" si="7"/>
        <v>-0.38339920948616601</v>
      </c>
      <c r="K82" s="117">
        <v>6019</v>
      </c>
      <c r="L82" s="118">
        <f t="shared" si="7"/>
        <v>18.291666666666668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1984</v>
      </c>
      <c r="D83" s="118">
        <v>-0.4212368728121354</v>
      </c>
      <c r="E83" s="117">
        <v>3162</v>
      </c>
      <c r="F83" s="118">
        <f t="shared" si="7"/>
        <v>0.59375</v>
      </c>
      <c r="G83" s="117">
        <v>268</v>
      </c>
      <c r="H83" s="118">
        <f t="shared" si="7"/>
        <v>-0.91524351676154336</v>
      </c>
      <c r="I83" s="117">
        <v>7303</v>
      </c>
      <c r="J83" s="118">
        <f t="shared" si="7"/>
        <v>26.25</v>
      </c>
      <c r="K83" s="117">
        <v>5017</v>
      </c>
      <c r="L83" s="118">
        <f t="shared" si="7"/>
        <v>-0.31302204573462955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1117</v>
      </c>
      <c r="D84" s="118">
        <v>-0.47435294117647053</v>
      </c>
      <c r="E84" s="117">
        <v>3622</v>
      </c>
      <c r="F84" s="118">
        <f t="shared" si="7"/>
        <v>2.2426141450313337</v>
      </c>
      <c r="G84" s="117">
        <v>315</v>
      </c>
      <c r="H84" s="118">
        <f t="shared" si="7"/>
        <v>-0.91303147432357812</v>
      </c>
      <c r="I84" s="117">
        <v>115</v>
      </c>
      <c r="J84" s="118">
        <f t="shared" si="7"/>
        <v>-0.63492063492063489</v>
      </c>
      <c r="K84" s="117">
        <v>2932</v>
      </c>
      <c r="L84" s="118">
        <f t="shared" si="7"/>
        <v>24.495652173913044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491</v>
      </c>
      <c r="D85" s="118">
        <v>-0.55645889792231262</v>
      </c>
      <c r="E85" s="117">
        <v>1011</v>
      </c>
      <c r="F85" s="118">
        <f t="shared" si="7"/>
        <v>1.0590631364562118</v>
      </c>
      <c r="G85" s="117">
        <v>140</v>
      </c>
      <c r="H85" s="118">
        <f t="shared" si="7"/>
        <v>-0.86152324431256178</v>
      </c>
      <c r="I85" s="117">
        <v>1666</v>
      </c>
      <c r="J85" s="118">
        <f t="shared" si="7"/>
        <v>10.9</v>
      </c>
      <c r="K85" s="117">
        <v>2326</v>
      </c>
      <c r="L85" s="118">
        <f t="shared" si="7"/>
        <v>0.3961584633853541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342</v>
      </c>
      <c r="D86" s="118">
        <v>-0.61399548532731374</v>
      </c>
      <c r="E86" s="117">
        <v>186</v>
      </c>
      <c r="F86" s="118">
        <f t="shared" si="7"/>
        <v>-0.45614035087719296</v>
      </c>
      <c r="G86" s="117">
        <v>126</v>
      </c>
      <c r="H86" s="118">
        <f t="shared" si="7"/>
        <v>-0.32258064516129037</v>
      </c>
      <c r="I86" s="117">
        <v>1747</v>
      </c>
      <c r="J86" s="118">
        <f t="shared" si="7"/>
        <v>12.865079365079366</v>
      </c>
      <c r="K86" s="117">
        <v>1469</v>
      </c>
      <c r="L86" s="118">
        <f t="shared" si="7"/>
        <v>-0.15912993703491696</v>
      </c>
      <c r="M86" s="117"/>
      <c r="N86" s="118"/>
    </row>
    <row r="87" spans="1:15" ht="15.75" x14ac:dyDescent="0.25">
      <c r="B87" s="119" t="s">
        <v>30</v>
      </c>
      <c r="C87" s="120">
        <v>8930</v>
      </c>
      <c r="D87" s="121">
        <v>-0.60750703234880454</v>
      </c>
      <c r="E87" s="120">
        <v>21567</v>
      </c>
      <c r="F87" s="121">
        <f t="shared" si="7"/>
        <v>1.41511758118701</v>
      </c>
      <c r="G87" s="120">
        <v>23338</v>
      </c>
      <c r="H87" s="121">
        <f t="shared" si="7"/>
        <v>8.2116196040246781E-2</v>
      </c>
      <c r="I87" s="120">
        <v>31999</v>
      </c>
      <c r="J87" s="121">
        <f t="shared" si="7"/>
        <v>0.37111149198731685</v>
      </c>
      <c r="K87" s="120">
        <v>37562</v>
      </c>
      <c r="L87" s="121">
        <f t="shared" si="7"/>
        <v>0.17384918278696215</v>
      </c>
      <c r="M87" s="120">
        <v>1108</v>
      </c>
      <c r="N87" s="121">
        <v>-0.72090680100755666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</row>
    <row r="92" spans="1:15" ht="48.75" customHeight="1" thickBot="1" x14ac:dyDescent="0.3">
      <c r="B92" s="268" t="s">
        <v>238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C$7</f>
        <v>2020</v>
      </c>
      <c r="D95" s="296"/>
      <c r="E95" s="295">
        <f>E$7</f>
        <v>2021</v>
      </c>
      <c r="F95" s="296"/>
      <c r="G95" s="295">
        <f>G$7</f>
        <v>2022</v>
      </c>
      <c r="H95" s="296"/>
      <c r="I95" s="295">
        <f>I$7</f>
        <v>2023</v>
      </c>
      <c r="J95" s="296"/>
      <c r="K95" s="295">
        <f>K$7</f>
        <v>2024</v>
      </c>
      <c r="L95" s="296"/>
      <c r="M95" s="295">
        <f>M$7</f>
        <v>2025</v>
      </c>
      <c r="N95" s="296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21/20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7440</v>
      </c>
      <c r="D97" s="118">
        <v>-0.13053640294495739</v>
      </c>
      <c r="E97" s="117">
        <v>627</v>
      </c>
      <c r="F97" s="118">
        <f t="shared" ref="F97:L109" si="8">IFERROR(E97/C97-1,"-")</f>
        <v>-0.91572580645161294</v>
      </c>
      <c r="G97" s="117">
        <v>7891</v>
      </c>
      <c r="H97" s="118">
        <f t="shared" si="8"/>
        <v>11.585326953748007</v>
      </c>
      <c r="I97" s="117">
        <v>15160</v>
      </c>
      <c r="J97" s="118">
        <f t="shared" si="8"/>
        <v>0.92117602331770376</v>
      </c>
      <c r="K97" s="117">
        <v>13042</v>
      </c>
      <c r="L97" s="118">
        <f t="shared" si="8"/>
        <v>-0.13970976253298151</v>
      </c>
      <c r="M97" s="117">
        <v>12657</v>
      </c>
      <c r="N97" s="118">
        <f t="shared" ref="N97:N98" si="9">IFERROR(M97/K97-1,"-")</f>
        <v>-2.9520012268057005E-2</v>
      </c>
    </row>
    <row r="98" spans="2:14" x14ac:dyDescent="0.25">
      <c r="B98" s="116" t="s">
        <v>73</v>
      </c>
      <c r="C98" s="117">
        <v>8735</v>
      </c>
      <c r="D98" s="118">
        <v>-2.0959426137637349E-2</v>
      </c>
      <c r="E98" s="117">
        <v>759</v>
      </c>
      <c r="F98" s="118">
        <f t="shared" si="8"/>
        <v>-0.91310818546078987</v>
      </c>
      <c r="G98" s="117">
        <v>7950</v>
      </c>
      <c r="H98" s="118">
        <f t="shared" si="8"/>
        <v>9.4743083003952577</v>
      </c>
      <c r="I98" s="117">
        <v>16101</v>
      </c>
      <c r="J98" s="118">
        <f t="shared" si="8"/>
        <v>1.0252830188679245</v>
      </c>
      <c r="K98" s="117">
        <v>20766</v>
      </c>
      <c r="L98" s="118">
        <f t="shared" si="8"/>
        <v>0.28973355692193037</v>
      </c>
      <c r="M98" s="117">
        <v>13859</v>
      </c>
      <c r="N98" s="118">
        <f t="shared" si="9"/>
        <v>-0.33261099874795341</v>
      </c>
    </row>
    <row r="99" spans="2:14" x14ac:dyDescent="0.25">
      <c r="B99" s="116" t="s">
        <v>75</v>
      </c>
      <c r="C99" s="117">
        <v>2353</v>
      </c>
      <c r="D99" s="118">
        <v>-0.71419895542329648</v>
      </c>
      <c r="E99" s="117">
        <v>1288</v>
      </c>
      <c r="F99" s="118">
        <f t="shared" si="8"/>
        <v>-0.45261368465788354</v>
      </c>
      <c r="G99" s="117">
        <v>8848</v>
      </c>
      <c r="H99" s="118">
        <f t="shared" si="8"/>
        <v>5.8695652173913047</v>
      </c>
      <c r="I99" s="117">
        <v>15352</v>
      </c>
      <c r="J99" s="118">
        <f t="shared" si="8"/>
        <v>0.7350813743218807</v>
      </c>
      <c r="K99" s="117">
        <v>18394</v>
      </c>
      <c r="L99" s="118">
        <f t="shared" si="8"/>
        <v>0.19815007816571129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2325</v>
      </c>
      <c r="F100" s="118" t="str">
        <f t="shared" si="8"/>
        <v>-</v>
      </c>
      <c r="G100" s="117">
        <v>10186</v>
      </c>
      <c r="H100" s="118">
        <f t="shared" si="8"/>
        <v>3.3810752688172041</v>
      </c>
      <c r="I100" s="117">
        <v>11465</v>
      </c>
      <c r="J100" s="118">
        <f t="shared" si="8"/>
        <v>0.12556450029452182</v>
      </c>
      <c r="K100" s="117">
        <v>14296</v>
      </c>
      <c r="L100" s="118">
        <f t="shared" si="8"/>
        <v>0.24692542520715222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1733</v>
      </c>
      <c r="F101" s="118" t="str">
        <f t="shared" si="8"/>
        <v>-</v>
      </c>
      <c r="G101" s="117">
        <v>9107</v>
      </c>
      <c r="H101" s="118">
        <f t="shared" si="8"/>
        <v>4.2550490478938254</v>
      </c>
      <c r="I101" s="117">
        <v>6472</v>
      </c>
      <c r="J101" s="118">
        <f t="shared" si="8"/>
        <v>-0.28933787196661909</v>
      </c>
      <c r="K101" s="117">
        <v>12708</v>
      </c>
      <c r="L101" s="118">
        <f t="shared" si="8"/>
        <v>0.96353522867737951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1292</v>
      </c>
      <c r="F102" s="118" t="str">
        <f t="shared" si="8"/>
        <v>-</v>
      </c>
      <c r="G102" s="117">
        <v>8065</v>
      </c>
      <c r="H102" s="118">
        <f t="shared" si="8"/>
        <v>5.242260061919505</v>
      </c>
      <c r="I102" s="117">
        <v>6551</v>
      </c>
      <c r="J102" s="118">
        <f t="shared" si="8"/>
        <v>-0.18772473651580901</v>
      </c>
      <c r="K102" s="117">
        <v>8919</v>
      </c>
      <c r="L102" s="118">
        <f t="shared" si="8"/>
        <v>0.36147153106395979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306</v>
      </c>
      <c r="F103" s="118" t="str">
        <f t="shared" si="8"/>
        <v>-</v>
      </c>
      <c r="G103" s="117">
        <v>12664</v>
      </c>
      <c r="H103" s="118">
        <f t="shared" si="8"/>
        <v>40.385620915032682</v>
      </c>
      <c r="I103" s="117">
        <v>11258</v>
      </c>
      <c r="J103" s="118">
        <f t="shared" si="8"/>
        <v>-0.11102337334175616</v>
      </c>
      <c r="K103" s="117">
        <v>12673</v>
      </c>
      <c r="L103" s="118">
        <f t="shared" si="8"/>
        <v>0.12568839936045473</v>
      </c>
      <c r="M103" s="117"/>
      <c r="N103" s="118"/>
    </row>
    <row r="104" spans="2:14" x14ac:dyDescent="0.25">
      <c r="B104" s="116" t="s">
        <v>85</v>
      </c>
      <c r="C104" s="117">
        <v>738</v>
      </c>
      <c r="D104" s="118">
        <v>-0.90970267955463113</v>
      </c>
      <c r="E104" s="117">
        <v>2564</v>
      </c>
      <c r="F104" s="118">
        <f t="shared" si="8"/>
        <v>2.4742547425474255</v>
      </c>
      <c r="G104" s="117">
        <v>13893</v>
      </c>
      <c r="H104" s="118">
        <f t="shared" si="8"/>
        <v>4.4184867394695786</v>
      </c>
      <c r="I104" s="117">
        <v>8535</v>
      </c>
      <c r="J104" s="118">
        <f t="shared" si="8"/>
        <v>-0.38566184409414817</v>
      </c>
      <c r="K104" s="117">
        <v>16215</v>
      </c>
      <c r="L104" s="118">
        <f t="shared" si="8"/>
        <v>0.89982425307557112</v>
      </c>
      <c r="M104" s="117"/>
      <c r="N104" s="118"/>
    </row>
    <row r="105" spans="2:14" x14ac:dyDescent="0.25">
      <c r="B105" s="116" t="s">
        <v>87</v>
      </c>
      <c r="C105" s="117">
        <v>756</v>
      </c>
      <c r="D105" s="118">
        <v>-0.87298387096774199</v>
      </c>
      <c r="E105" s="117">
        <v>3968</v>
      </c>
      <c r="F105" s="118">
        <f t="shared" si="8"/>
        <v>4.2486772486772484</v>
      </c>
      <c r="G105" s="117">
        <v>9524</v>
      </c>
      <c r="H105" s="118">
        <f t="shared" si="8"/>
        <v>1.400201612903226</v>
      </c>
      <c r="I105" s="117">
        <v>7518</v>
      </c>
      <c r="J105" s="118">
        <f t="shared" si="8"/>
        <v>-0.21062578748425032</v>
      </c>
      <c r="K105" s="117">
        <v>10082</v>
      </c>
      <c r="L105" s="118">
        <f t="shared" si="8"/>
        <v>0.34104815110401709</v>
      </c>
      <c r="M105" s="117"/>
      <c r="N105" s="118"/>
    </row>
    <row r="106" spans="2:14" x14ac:dyDescent="0.25">
      <c r="B106" s="116" t="s">
        <v>89</v>
      </c>
      <c r="C106" s="117">
        <v>1374</v>
      </c>
      <c r="D106" s="118">
        <v>-0.85564194158436646</v>
      </c>
      <c r="E106" s="117">
        <v>9090</v>
      </c>
      <c r="F106" s="118">
        <f t="shared" si="8"/>
        <v>5.6157205240174672</v>
      </c>
      <c r="G106" s="117">
        <v>13558</v>
      </c>
      <c r="H106" s="118">
        <f t="shared" si="8"/>
        <v>0.49152915291529142</v>
      </c>
      <c r="I106" s="117">
        <v>15736</v>
      </c>
      <c r="J106" s="118">
        <f t="shared" si="8"/>
        <v>0.16064316270836398</v>
      </c>
      <c r="K106" s="117">
        <v>19766</v>
      </c>
      <c r="L106" s="118">
        <f t="shared" si="8"/>
        <v>0.25610066090493144</v>
      </c>
      <c r="M106" s="117"/>
      <c r="N106" s="118"/>
    </row>
    <row r="107" spans="2:14" x14ac:dyDescent="0.25">
      <c r="B107" s="116" t="s">
        <v>91</v>
      </c>
      <c r="C107" s="117">
        <v>1511</v>
      </c>
      <c r="D107" s="118">
        <v>-0.79968182420787481</v>
      </c>
      <c r="E107" s="117">
        <v>11417</v>
      </c>
      <c r="F107" s="118">
        <f t="shared" si="8"/>
        <v>6.5559232296492391</v>
      </c>
      <c r="G107" s="117">
        <v>13775</v>
      </c>
      <c r="H107" s="118">
        <f t="shared" si="8"/>
        <v>0.20653411579223957</v>
      </c>
      <c r="I107" s="117">
        <v>9793</v>
      </c>
      <c r="J107" s="118">
        <f t="shared" si="8"/>
        <v>-0.28907441016333935</v>
      </c>
      <c r="K107" s="117">
        <v>12125</v>
      </c>
      <c r="L107" s="118">
        <f t="shared" si="8"/>
        <v>0.238129276013479</v>
      </c>
      <c r="M107" s="117"/>
      <c r="N107" s="118"/>
    </row>
    <row r="108" spans="2:14" x14ac:dyDescent="0.25">
      <c r="B108" s="116" t="s">
        <v>93</v>
      </c>
      <c r="C108" s="117">
        <v>7493</v>
      </c>
      <c r="D108" s="118">
        <v>-0.10924869234427004</v>
      </c>
      <c r="E108" s="117">
        <v>8624</v>
      </c>
      <c r="F108" s="118">
        <f t="shared" si="8"/>
        <v>0.15094087815294266</v>
      </c>
      <c r="G108" s="117">
        <v>13244</v>
      </c>
      <c r="H108" s="118">
        <f t="shared" si="8"/>
        <v>0.53571428571428581</v>
      </c>
      <c r="I108" s="117">
        <v>8828</v>
      </c>
      <c r="J108" s="118">
        <f t="shared" si="8"/>
        <v>-0.33343400785261246</v>
      </c>
      <c r="K108" s="117">
        <v>11558</v>
      </c>
      <c r="L108" s="118">
        <f t="shared" si="8"/>
        <v>0.30924331671952876</v>
      </c>
      <c r="M108" s="117"/>
      <c r="N108" s="118"/>
    </row>
    <row r="109" spans="2:14" ht="15.75" x14ac:dyDescent="0.25">
      <c r="B109" s="119" t="s">
        <v>30</v>
      </c>
      <c r="C109" s="120">
        <v>31040</v>
      </c>
      <c r="D109" s="121">
        <v>-0.67402491020982547</v>
      </c>
      <c r="E109" s="120">
        <v>43993</v>
      </c>
      <c r="F109" s="121">
        <f t="shared" si="8"/>
        <v>0.41730025773195867</v>
      </c>
      <c r="G109" s="120">
        <v>128705</v>
      </c>
      <c r="H109" s="121">
        <f t="shared" si="8"/>
        <v>1.9255790693974042</v>
      </c>
      <c r="I109" s="120">
        <v>132769</v>
      </c>
      <c r="J109" s="121">
        <f t="shared" si="8"/>
        <v>3.1576084845188701E-2</v>
      </c>
      <c r="K109" s="120">
        <v>170544</v>
      </c>
      <c r="L109" s="121">
        <f t="shared" si="8"/>
        <v>0.28451671700472247</v>
      </c>
      <c r="M109" s="120">
        <v>26516</v>
      </c>
      <c r="N109" s="121">
        <v>-0.21568859441552291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</row>
    <row r="114" spans="1:15" ht="48.75" customHeight="1" thickBot="1" x14ac:dyDescent="0.3">
      <c r="B114" s="268" t="s">
        <v>239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f>C$7</f>
        <v>2020</v>
      </c>
      <c r="D117" s="296"/>
      <c r="E117" s="295">
        <f>E$7</f>
        <v>2021</v>
      </c>
      <c r="F117" s="296"/>
      <c r="G117" s="295">
        <f>G$7</f>
        <v>2022</v>
      </c>
      <c r="H117" s="296"/>
      <c r="I117" s="295">
        <f>I$7</f>
        <v>2023</v>
      </c>
      <c r="J117" s="296"/>
      <c r="K117" s="295">
        <f>K$7</f>
        <v>2024</v>
      </c>
      <c r="L117" s="296"/>
      <c r="M117" s="295">
        <f>M$7</f>
        <v>2025</v>
      </c>
      <c r="N117" s="296"/>
    </row>
    <row r="118" spans="1:15" ht="16.5" thickTop="1" thickBot="1" x14ac:dyDescent="0.3">
      <c r="B118" s="85"/>
      <c r="C118" s="113" t="s">
        <v>69</v>
      </c>
      <c r="D118" s="114" t="str">
        <f>CONCATENATE("var ",RIGHT(C117,2),"/",RIGHT(C117-1,2))</f>
        <v>var 20/19</v>
      </c>
      <c r="E118" s="115" t="s">
        <v>69</v>
      </c>
      <c r="F118" s="114" t="str">
        <f>CONCATENATE("var ",RIGHT(E117,2),"/",RIGHT(E117-1,2))</f>
        <v>var 21/20</v>
      </c>
      <c r="G118" s="115" t="s">
        <v>69</v>
      </c>
      <c r="H118" s="114" t="str">
        <f>CONCATENATE("var ",RIGHT(G117,2),"/",RIGHT(G117-1,2))</f>
        <v>var 22/21</v>
      </c>
      <c r="I118" s="115" t="s">
        <v>69</v>
      </c>
      <c r="J118" s="114" t="str">
        <f>CONCATENATE("var ",RIGHT(I117,2),"/",RIGHT(I117-1,2))</f>
        <v>var 23/22</v>
      </c>
      <c r="K118" s="115" t="s">
        <v>69</v>
      </c>
      <c r="L118" s="114" t="str">
        <f>CONCATENATE("var ",RIGHT(K117,2),"/",RIGHT(K117-1,2))</f>
        <v>var 24/23</v>
      </c>
      <c r="M118" s="115" t="s">
        <v>69</v>
      </c>
      <c r="N118" s="114" t="str">
        <f>CONCATENATE("var ",RIGHT(M117,2),"/",RIGHT(M117-1,2))</f>
        <v>var 25/24</v>
      </c>
    </row>
    <row r="119" spans="1:15" x14ac:dyDescent="0.25">
      <c r="B119" s="116" t="s">
        <v>71</v>
      </c>
      <c r="C119" s="117">
        <v>2400</v>
      </c>
      <c r="D119" s="118">
        <v>-0.28592680749776855</v>
      </c>
      <c r="E119" s="117">
        <v>4</v>
      </c>
      <c r="F119" s="118">
        <f t="shared" ref="F119:L131" si="10">IFERROR(E119/C119-1,"-")</f>
        <v>-0.99833333333333329</v>
      </c>
      <c r="G119" s="117">
        <v>1707</v>
      </c>
      <c r="H119" s="118">
        <f t="shared" si="10"/>
        <v>425.75</v>
      </c>
      <c r="I119" s="117">
        <v>4748</v>
      </c>
      <c r="J119" s="118">
        <f t="shared" si="10"/>
        <v>1.7814879906268306</v>
      </c>
      <c r="K119" s="117">
        <v>6517</v>
      </c>
      <c r="L119" s="118">
        <f t="shared" si="10"/>
        <v>0.37257792754844155</v>
      </c>
      <c r="M119" s="117">
        <v>5283</v>
      </c>
      <c r="N119" s="118">
        <f t="shared" ref="N119:N120" si="11">IFERROR(M119/K119-1,"-")</f>
        <v>-0.18935092834126133</v>
      </c>
    </row>
    <row r="120" spans="1:15" x14ac:dyDescent="0.25">
      <c r="B120" s="116" t="s">
        <v>73</v>
      </c>
      <c r="C120" s="117">
        <v>3884</v>
      </c>
      <c r="D120" s="118">
        <v>-4.9902152641878694E-2</v>
      </c>
      <c r="E120" s="117">
        <v>1</v>
      </c>
      <c r="F120" s="118">
        <f t="shared" si="10"/>
        <v>-0.99974253347064879</v>
      </c>
      <c r="G120" s="117">
        <v>2953</v>
      </c>
      <c r="H120" s="118">
        <f t="shared" si="10"/>
        <v>2952</v>
      </c>
      <c r="I120" s="117">
        <v>5416</v>
      </c>
      <c r="J120" s="118">
        <f t="shared" si="10"/>
        <v>0.83406705045716212</v>
      </c>
      <c r="K120" s="117">
        <v>6599</v>
      </c>
      <c r="L120" s="118">
        <f t="shared" si="10"/>
        <v>0.21842688330871485</v>
      </c>
      <c r="M120" s="117">
        <v>6445</v>
      </c>
      <c r="N120" s="118">
        <f t="shared" si="11"/>
        <v>-2.3336869222609469E-2</v>
      </c>
    </row>
    <row r="121" spans="1:15" x14ac:dyDescent="0.25">
      <c r="B121" s="116" t="s">
        <v>75</v>
      </c>
      <c r="C121" s="117">
        <v>1088</v>
      </c>
      <c r="D121" s="118">
        <v>-0.66879756468797558</v>
      </c>
      <c r="E121" s="117">
        <v>0</v>
      </c>
      <c r="F121" s="118">
        <f t="shared" si="10"/>
        <v>-1</v>
      </c>
      <c r="G121" s="117">
        <v>4157</v>
      </c>
      <c r="H121" s="118" t="str">
        <f t="shared" si="10"/>
        <v>-</v>
      </c>
      <c r="I121" s="117">
        <v>5893</v>
      </c>
      <c r="J121" s="118">
        <f t="shared" si="10"/>
        <v>0.41760885253788782</v>
      </c>
      <c r="K121" s="117">
        <v>5818</v>
      </c>
      <c r="L121" s="118">
        <f t="shared" si="10"/>
        <v>-1.2726964194807344E-2</v>
      </c>
      <c r="M121" s="117"/>
      <c r="N121" s="118"/>
    </row>
    <row r="122" spans="1:15" x14ac:dyDescent="0.25">
      <c r="B122" s="116" t="s">
        <v>77</v>
      </c>
      <c r="C122" s="117">
        <v>0</v>
      </c>
      <c r="D122" s="118">
        <v>-1</v>
      </c>
      <c r="E122" s="117">
        <v>472</v>
      </c>
      <c r="F122" s="118" t="str">
        <f t="shared" si="10"/>
        <v>-</v>
      </c>
      <c r="G122" s="117">
        <v>5565</v>
      </c>
      <c r="H122" s="118">
        <f t="shared" si="10"/>
        <v>10.790254237288135</v>
      </c>
      <c r="I122" s="117">
        <v>4974</v>
      </c>
      <c r="J122" s="118">
        <f t="shared" si="10"/>
        <v>-0.10619946091644206</v>
      </c>
      <c r="K122" s="117">
        <v>6138</v>
      </c>
      <c r="L122" s="118">
        <f t="shared" si="10"/>
        <v>0.23401688781664665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114</v>
      </c>
      <c r="F123" s="118" t="str">
        <f t="shared" si="10"/>
        <v>-</v>
      </c>
      <c r="G123" s="117">
        <v>3337</v>
      </c>
      <c r="H123" s="118">
        <f t="shared" si="10"/>
        <v>28.271929824561404</v>
      </c>
      <c r="I123" s="117">
        <v>2577</v>
      </c>
      <c r="J123" s="118">
        <f t="shared" si="10"/>
        <v>-0.22774947557686542</v>
      </c>
      <c r="K123" s="117">
        <v>5266</v>
      </c>
      <c r="L123" s="118">
        <f t="shared" si="10"/>
        <v>1.0434613892122622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286</v>
      </c>
      <c r="F124" s="118" t="str">
        <f t="shared" si="10"/>
        <v>-</v>
      </c>
      <c r="G124" s="117">
        <v>3282</v>
      </c>
      <c r="H124" s="118">
        <f t="shared" si="10"/>
        <v>10.475524475524475</v>
      </c>
      <c r="I124" s="117">
        <v>1493</v>
      </c>
      <c r="J124" s="118">
        <f t="shared" si="10"/>
        <v>-0.54509445460085315</v>
      </c>
      <c r="K124" s="117">
        <v>4643</v>
      </c>
      <c r="L124" s="118">
        <f t="shared" si="10"/>
        <v>2.1098459477561957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0</v>
      </c>
      <c r="F125" s="118" t="str">
        <f t="shared" si="10"/>
        <v>-</v>
      </c>
      <c r="G125" s="117">
        <v>7439</v>
      </c>
      <c r="H125" s="118" t="str">
        <f t="shared" si="10"/>
        <v>-</v>
      </c>
      <c r="I125" s="117">
        <v>4901</v>
      </c>
      <c r="J125" s="118">
        <f t="shared" si="10"/>
        <v>-0.34117488909799709</v>
      </c>
      <c r="K125" s="117">
        <v>7702</v>
      </c>
      <c r="L125" s="118">
        <f t="shared" si="10"/>
        <v>0.5715160171393594</v>
      </c>
      <c r="M125" s="117"/>
      <c r="N125" s="118"/>
    </row>
    <row r="126" spans="1:15" x14ac:dyDescent="0.25">
      <c r="B126" s="116" t="s">
        <v>85</v>
      </c>
      <c r="C126" s="117">
        <v>3</v>
      </c>
      <c r="D126" s="118">
        <v>-0.99922580645161285</v>
      </c>
      <c r="E126" s="117">
        <v>88</v>
      </c>
      <c r="F126" s="118">
        <f t="shared" si="10"/>
        <v>28.333333333333332</v>
      </c>
      <c r="G126" s="117">
        <v>9029</v>
      </c>
      <c r="H126" s="118">
        <f t="shared" si="10"/>
        <v>101.60227272727273</v>
      </c>
      <c r="I126" s="117">
        <v>4369</v>
      </c>
      <c r="J126" s="118">
        <f t="shared" si="10"/>
        <v>-0.51611474138885804</v>
      </c>
      <c r="K126" s="117">
        <v>8442</v>
      </c>
      <c r="L126" s="118">
        <f t="shared" si="10"/>
        <v>0.93224994277866791</v>
      </c>
      <c r="M126" s="117"/>
      <c r="N126" s="118"/>
    </row>
    <row r="127" spans="1:15" x14ac:dyDescent="0.25">
      <c r="B127" s="116" t="s">
        <v>87</v>
      </c>
      <c r="C127" s="117">
        <v>220</v>
      </c>
      <c r="D127" s="118">
        <v>-0.89183874139626351</v>
      </c>
      <c r="E127" s="117">
        <v>1726</v>
      </c>
      <c r="F127" s="118">
        <f t="shared" si="10"/>
        <v>6.8454545454545457</v>
      </c>
      <c r="G127" s="117">
        <v>3976</v>
      </c>
      <c r="H127" s="118">
        <f t="shared" si="10"/>
        <v>1.3035921205098493</v>
      </c>
      <c r="I127" s="117">
        <v>2961</v>
      </c>
      <c r="J127" s="118">
        <f t="shared" si="10"/>
        <v>-0.25528169014084512</v>
      </c>
      <c r="K127" s="117">
        <v>4768</v>
      </c>
      <c r="L127" s="118">
        <f t="shared" si="10"/>
        <v>0.61026680175616344</v>
      </c>
      <c r="M127" s="117"/>
      <c r="N127" s="118"/>
    </row>
    <row r="128" spans="1:15" x14ac:dyDescent="0.25">
      <c r="A128" s="122"/>
      <c r="B128" s="116" t="s">
        <v>89</v>
      </c>
      <c r="C128" s="117">
        <v>536</v>
      </c>
      <c r="D128" s="118">
        <v>-0.86135540610450079</v>
      </c>
      <c r="E128" s="117">
        <v>4604</v>
      </c>
      <c r="F128" s="118">
        <f t="shared" si="10"/>
        <v>7.58955223880597</v>
      </c>
      <c r="G128" s="117">
        <v>5657</v>
      </c>
      <c r="H128" s="118">
        <f t="shared" si="10"/>
        <v>0.22871416159860991</v>
      </c>
      <c r="I128" s="117">
        <v>4444</v>
      </c>
      <c r="J128" s="118">
        <f t="shared" si="10"/>
        <v>-0.21442460668198693</v>
      </c>
      <c r="K128" s="117">
        <v>7529</v>
      </c>
      <c r="L128" s="118">
        <f t="shared" si="10"/>
        <v>0.69419441944194427</v>
      </c>
      <c r="M128" s="117"/>
      <c r="N128" s="118"/>
    </row>
    <row r="129" spans="2:15" x14ac:dyDescent="0.25">
      <c r="B129" s="116" t="s">
        <v>91</v>
      </c>
      <c r="C129" s="117">
        <v>619</v>
      </c>
      <c r="D129" s="118">
        <v>-0.77474526928675402</v>
      </c>
      <c r="E129" s="117">
        <v>3313</v>
      </c>
      <c r="F129" s="118">
        <f t="shared" si="10"/>
        <v>4.3521809369951532</v>
      </c>
      <c r="G129" s="117">
        <v>4387</v>
      </c>
      <c r="H129" s="118">
        <f t="shared" si="10"/>
        <v>0.32417748264412927</v>
      </c>
      <c r="I129" s="117">
        <v>4579</v>
      </c>
      <c r="J129" s="118">
        <f t="shared" si="10"/>
        <v>4.3765671301572828E-2</v>
      </c>
      <c r="K129" s="117">
        <v>5084</v>
      </c>
      <c r="L129" s="118">
        <f t="shared" si="10"/>
        <v>0.1102860886656476</v>
      </c>
      <c r="M129" s="117"/>
      <c r="N129" s="118"/>
    </row>
    <row r="130" spans="2:15" x14ac:dyDescent="0.25">
      <c r="B130" s="116" t="s">
        <v>93</v>
      </c>
      <c r="C130" s="117">
        <v>4868</v>
      </c>
      <c r="D130" s="118">
        <v>0.27234709879769992</v>
      </c>
      <c r="E130" s="117">
        <v>1656</v>
      </c>
      <c r="F130" s="118">
        <f t="shared" si="10"/>
        <v>-0.65981922760887435</v>
      </c>
      <c r="G130" s="117">
        <v>4592</v>
      </c>
      <c r="H130" s="118">
        <f t="shared" si="10"/>
        <v>1.7729468599033815</v>
      </c>
      <c r="I130" s="117">
        <v>4102</v>
      </c>
      <c r="J130" s="118">
        <f t="shared" si="10"/>
        <v>-0.10670731707317072</v>
      </c>
      <c r="K130" s="117">
        <v>4736</v>
      </c>
      <c r="L130" s="118">
        <f t="shared" si="10"/>
        <v>0.15455875182837642</v>
      </c>
      <c r="M130" s="117"/>
      <c r="N130" s="118"/>
    </row>
    <row r="131" spans="2:15" ht="15.75" x14ac:dyDescent="0.25">
      <c r="B131" s="119" t="s">
        <v>30</v>
      </c>
      <c r="C131" s="120">
        <v>13899</v>
      </c>
      <c r="D131" s="121">
        <v>-0.66121483937015557</v>
      </c>
      <c r="E131" s="120">
        <v>12264</v>
      </c>
      <c r="F131" s="121">
        <f t="shared" si="10"/>
        <v>-0.11763436218432977</v>
      </c>
      <c r="G131" s="120">
        <v>56081</v>
      </c>
      <c r="H131" s="121">
        <f t="shared" si="10"/>
        <v>3.5728147423352903</v>
      </c>
      <c r="I131" s="120">
        <v>50457</v>
      </c>
      <c r="J131" s="121">
        <f t="shared" si="10"/>
        <v>-0.10028351848219541</v>
      </c>
      <c r="K131" s="120">
        <v>73242</v>
      </c>
      <c r="L131" s="121">
        <f t="shared" si="10"/>
        <v>0.45157262619656335</v>
      </c>
      <c r="M131" s="120">
        <v>11728</v>
      </c>
      <c r="N131" s="121">
        <v>-0.10582494663007014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68" t="s">
        <v>240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f>C$7</f>
        <v>2020</v>
      </c>
      <c r="D139" s="296"/>
      <c r="E139" s="295">
        <f>E$7</f>
        <v>2021</v>
      </c>
      <c r="F139" s="296"/>
      <c r="G139" s="295">
        <f>G$7</f>
        <v>2022</v>
      </c>
      <c r="H139" s="296"/>
      <c r="I139" s="295">
        <f>I$7</f>
        <v>2023</v>
      </c>
      <c r="J139" s="296"/>
      <c r="K139" s="295">
        <f>K$7</f>
        <v>2024</v>
      </c>
      <c r="L139" s="296"/>
      <c r="M139" s="295">
        <f>M$7</f>
        <v>2025</v>
      </c>
      <c r="N139" s="296"/>
    </row>
    <row r="140" spans="2:15" ht="16.5" thickTop="1" thickBot="1" x14ac:dyDescent="0.3">
      <c r="B140" s="85"/>
      <c r="C140" s="113" t="s">
        <v>69</v>
      </c>
      <c r="D140" s="114" t="str">
        <f>CONCATENATE("var ",RIGHT(C139,2),"/",RIGHT(C139-1,2))</f>
        <v>var 20/19</v>
      </c>
      <c r="E140" s="115" t="s">
        <v>69</v>
      </c>
      <c r="F140" s="114" t="str">
        <f>CONCATENATE("var ",RIGHT(E139,2),"/",RIGHT(E139-1,2))</f>
        <v>var 21/20</v>
      </c>
      <c r="G140" s="115" t="s">
        <v>69</v>
      </c>
      <c r="H140" s="114" t="str">
        <f>CONCATENATE("var ",RIGHT(G139,2),"/",RIGHT(G139-1,2))</f>
        <v>var 22/21</v>
      </c>
      <c r="I140" s="115" t="s">
        <v>69</v>
      </c>
      <c r="J140" s="114" t="str">
        <f>CONCATENATE("var ",RIGHT(I139,2),"/",RIGHT(I139-1,2))</f>
        <v>var 23/22</v>
      </c>
      <c r="K140" s="115" t="s">
        <v>69</v>
      </c>
      <c r="L140" s="114" t="str">
        <f>CONCATENATE("var ",RIGHT(K139,2),"/",RIGHT(K139-1,2))</f>
        <v>var 24/23</v>
      </c>
      <c r="M140" s="115" t="s">
        <v>69</v>
      </c>
      <c r="N140" s="114" t="str">
        <f>CONCATENATE("var ",RIGHT(M139,2),"/",RIGHT(M139-1,2))</f>
        <v>var 25/24</v>
      </c>
    </row>
    <row r="141" spans="2:15" x14ac:dyDescent="0.25">
      <c r="B141" s="116" t="s">
        <v>71</v>
      </c>
      <c r="C141" s="117">
        <v>846</v>
      </c>
      <c r="D141" s="118">
        <v>-0.21375464684014867</v>
      </c>
      <c r="E141" s="117">
        <v>101</v>
      </c>
      <c r="F141" s="118">
        <f t="shared" ref="F141:L153" si="12">IFERROR(E141/C141-1,"-")</f>
        <v>-0.88061465721040189</v>
      </c>
      <c r="G141" s="117">
        <v>371</v>
      </c>
      <c r="H141" s="118">
        <f t="shared" si="12"/>
        <v>2.6732673267326734</v>
      </c>
      <c r="I141" s="117">
        <v>883</v>
      </c>
      <c r="J141" s="118">
        <f t="shared" si="12"/>
        <v>1.3800539083557952</v>
      </c>
      <c r="K141" s="117">
        <v>1186</v>
      </c>
      <c r="L141" s="118">
        <f t="shared" si="12"/>
        <v>0.3431483578708947</v>
      </c>
      <c r="M141" s="117">
        <v>1034</v>
      </c>
      <c r="N141" s="118">
        <f t="shared" ref="N141:N142" si="13">IFERROR(M141/K141-1,"-")</f>
        <v>-0.12816188870151768</v>
      </c>
    </row>
    <row r="142" spans="2:15" x14ac:dyDescent="0.25">
      <c r="B142" s="116" t="s">
        <v>73</v>
      </c>
      <c r="C142" s="117">
        <v>861</v>
      </c>
      <c r="D142" s="118">
        <v>-0.19457436856875587</v>
      </c>
      <c r="E142" s="117">
        <v>201</v>
      </c>
      <c r="F142" s="118">
        <f t="shared" si="12"/>
        <v>-0.76655052264808365</v>
      </c>
      <c r="G142" s="117">
        <v>1125</v>
      </c>
      <c r="H142" s="118">
        <f t="shared" si="12"/>
        <v>4.5970149253731343</v>
      </c>
      <c r="I142" s="117">
        <v>845</v>
      </c>
      <c r="J142" s="118">
        <f t="shared" si="12"/>
        <v>-0.24888888888888894</v>
      </c>
      <c r="K142" s="117">
        <v>1209</v>
      </c>
      <c r="L142" s="118">
        <f t="shared" si="12"/>
        <v>0.43076923076923079</v>
      </c>
      <c r="M142" s="117">
        <v>1027</v>
      </c>
      <c r="N142" s="118">
        <f t="shared" si="13"/>
        <v>-0.15053763440860213</v>
      </c>
    </row>
    <row r="143" spans="2:15" x14ac:dyDescent="0.25">
      <c r="B143" s="116" t="s">
        <v>75</v>
      </c>
      <c r="C143" s="117">
        <v>398</v>
      </c>
      <c r="D143" s="118">
        <v>-0.62381852551984873</v>
      </c>
      <c r="E143" s="117">
        <v>429</v>
      </c>
      <c r="F143" s="118">
        <f t="shared" si="12"/>
        <v>7.7889447236180853E-2</v>
      </c>
      <c r="G143" s="117">
        <v>1581</v>
      </c>
      <c r="H143" s="118">
        <f t="shared" si="12"/>
        <v>2.6853146853146854</v>
      </c>
      <c r="I143" s="117">
        <v>833</v>
      </c>
      <c r="J143" s="118">
        <f t="shared" si="12"/>
        <v>-0.4731182795698925</v>
      </c>
      <c r="K143" s="117">
        <v>1912</v>
      </c>
      <c r="L143" s="118">
        <f t="shared" si="12"/>
        <v>1.2953181272509005</v>
      </c>
      <c r="M143" s="117"/>
      <c r="N143" s="118"/>
    </row>
    <row r="144" spans="2:15" x14ac:dyDescent="0.25">
      <c r="B144" s="116" t="s">
        <v>77</v>
      </c>
      <c r="C144" s="117">
        <v>0</v>
      </c>
      <c r="D144" s="118">
        <v>-1</v>
      </c>
      <c r="E144" s="117">
        <v>180</v>
      </c>
      <c r="F144" s="118" t="str">
        <f t="shared" si="12"/>
        <v>-</v>
      </c>
      <c r="G144" s="117">
        <v>1225</v>
      </c>
      <c r="H144" s="118">
        <f t="shared" si="12"/>
        <v>5.8055555555555554</v>
      </c>
      <c r="I144" s="117">
        <v>928</v>
      </c>
      <c r="J144" s="118">
        <f t="shared" si="12"/>
        <v>-0.24244897959183676</v>
      </c>
      <c r="K144" s="117">
        <v>394</v>
      </c>
      <c r="L144" s="118">
        <f t="shared" si="12"/>
        <v>-0.57543103448275867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260</v>
      </c>
      <c r="F145" s="118" t="str">
        <f t="shared" si="12"/>
        <v>-</v>
      </c>
      <c r="G145" s="117">
        <v>461</v>
      </c>
      <c r="H145" s="118">
        <f t="shared" si="12"/>
        <v>0.77307692307692299</v>
      </c>
      <c r="I145" s="117">
        <v>396</v>
      </c>
      <c r="J145" s="118">
        <f t="shared" si="12"/>
        <v>-0.14099783080260309</v>
      </c>
      <c r="K145" s="117">
        <v>364</v>
      </c>
      <c r="L145" s="118">
        <f t="shared" si="12"/>
        <v>-8.0808080808080773E-2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79</v>
      </c>
      <c r="F146" s="118" t="str">
        <f t="shared" si="12"/>
        <v>-</v>
      </c>
      <c r="G146" s="117">
        <v>638</v>
      </c>
      <c r="H146" s="118">
        <f t="shared" si="12"/>
        <v>7.075949367088608</v>
      </c>
      <c r="I146" s="117">
        <v>1689</v>
      </c>
      <c r="J146" s="118">
        <f t="shared" si="12"/>
        <v>1.6473354231974922</v>
      </c>
      <c r="K146" s="117">
        <v>448</v>
      </c>
      <c r="L146" s="118">
        <f t="shared" si="12"/>
        <v>-0.73475429248075785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26</v>
      </c>
      <c r="F147" s="118" t="str">
        <f t="shared" si="12"/>
        <v>-</v>
      </c>
      <c r="G147" s="117">
        <v>191</v>
      </c>
      <c r="H147" s="118">
        <f t="shared" si="12"/>
        <v>6.3461538461538458</v>
      </c>
      <c r="I147" s="117">
        <v>279</v>
      </c>
      <c r="J147" s="118">
        <f t="shared" si="12"/>
        <v>0.46073298429319376</v>
      </c>
      <c r="K147" s="117">
        <v>638</v>
      </c>
      <c r="L147" s="118">
        <f t="shared" si="12"/>
        <v>1.2867383512544803</v>
      </c>
      <c r="M147" s="117"/>
      <c r="N147" s="118"/>
    </row>
    <row r="148" spans="1:15" x14ac:dyDescent="0.25">
      <c r="B148" s="116" t="s">
        <v>85</v>
      </c>
      <c r="C148" s="117">
        <v>243</v>
      </c>
      <c r="D148" s="118">
        <v>-0.61489698890649769</v>
      </c>
      <c r="E148" s="117">
        <v>73</v>
      </c>
      <c r="F148" s="118">
        <f t="shared" si="12"/>
        <v>-0.69958847736625507</v>
      </c>
      <c r="G148" s="117">
        <v>147</v>
      </c>
      <c r="H148" s="118">
        <f t="shared" si="12"/>
        <v>1.0136986301369864</v>
      </c>
      <c r="I148" s="117">
        <v>557</v>
      </c>
      <c r="J148" s="118">
        <f t="shared" si="12"/>
        <v>2.7891156462585034</v>
      </c>
      <c r="K148" s="117">
        <v>408</v>
      </c>
      <c r="L148" s="118">
        <f t="shared" si="12"/>
        <v>-0.26750448833034113</v>
      </c>
      <c r="M148" s="117"/>
      <c r="N148" s="118"/>
    </row>
    <row r="149" spans="1:15" x14ac:dyDescent="0.25">
      <c r="B149" s="116" t="s">
        <v>87</v>
      </c>
      <c r="C149" s="117">
        <v>57</v>
      </c>
      <c r="D149" s="118">
        <v>-0.94864864864864862</v>
      </c>
      <c r="E149" s="117">
        <v>481</v>
      </c>
      <c r="F149" s="118">
        <f t="shared" si="12"/>
        <v>7.4385964912280702</v>
      </c>
      <c r="G149" s="117">
        <v>270</v>
      </c>
      <c r="H149" s="118">
        <f t="shared" si="12"/>
        <v>-0.43866943866943864</v>
      </c>
      <c r="I149" s="117">
        <v>706</v>
      </c>
      <c r="J149" s="118">
        <f t="shared" si="12"/>
        <v>1.6148148148148147</v>
      </c>
      <c r="K149" s="117">
        <v>518</v>
      </c>
      <c r="L149" s="118">
        <f t="shared" si="12"/>
        <v>-0.26628895184135981</v>
      </c>
      <c r="M149" s="117"/>
      <c r="N149" s="118"/>
    </row>
    <row r="150" spans="1:15" x14ac:dyDescent="0.25">
      <c r="A150" s="122"/>
      <c r="B150" s="116" t="s">
        <v>89</v>
      </c>
      <c r="C150" s="117">
        <v>110</v>
      </c>
      <c r="D150" s="118">
        <v>-0.91797166293810584</v>
      </c>
      <c r="E150" s="117">
        <v>972</v>
      </c>
      <c r="F150" s="118">
        <f t="shared" si="12"/>
        <v>7.836363636363636</v>
      </c>
      <c r="G150" s="117">
        <v>387</v>
      </c>
      <c r="H150" s="118">
        <f t="shared" si="12"/>
        <v>-0.60185185185185186</v>
      </c>
      <c r="I150" s="117">
        <v>770</v>
      </c>
      <c r="J150" s="118">
        <f t="shared" si="12"/>
        <v>0.98966408268733841</v>
      </c>
      <c r="K150" s="117">
        <v>1083</v>
      </c>
      <c r="L150" s="118">
        <f t="shared" si="12"/>
        <v>0.40649350649350646</v>
      </c>
      <c r="M150" s="117"/>
      <c r="N150" s="118"/>
    </row>
    <row r="151" spans="1:15" x14ac:dyDescent="0.25">
      <c r="B151" s="116" t="s">
        <v>91</v>
      </c>
      <c r="C151" s="117">
        <v>367</v>
      </c>
      <c r="D151" s="118">
        <v>-0.68362068965517242</v>
      </c>
      <c r="E151" s="117">
        <v>421</v>
      </c>
      <c r="F151" s="118">
        <f t="shared" si="12"/>
        <v>0.14713896457765663</v>
      </c>
      <c r="G151" s="117">
        <v>842</v>
      </c>
      <c r="H151" s="118">
        <f t="shared" si="12"/>
        <v>1</v>
      </c>
      <c r="I151" s="117">
        <v>1910</v>
      </c>
      <c r="J151" s="118">
        <f t="shared" si="12"/>
        <v>1.2684085510688834</v>
      </c>
      <c r="K151" s="117">
        <v>1486</v>
      </c>
      <c r="L151" s="118">
        <f t="shared" si="12"/>
        <v>-0.22198952879581146</v>
      </c>
      <c r="M151" s="117"/>
      <c r="N151" s="118"/>
    </row>
    <row r="152" spans="1:15" x14ac:dyDescent="0.25">
      <c r="B152" s="116" t="s">
        <v>93</v>
      </c>
      <c r="C152" s="117">
        <v>411</v>
      </c>
      <c r="D152" s="118">
        <v>-0.46623376623376622</v>
      </c>
      <c r="E152" s="117">
        <v>363</v>
      </c>
      <c r="F152" s="118">
        <f t="shared" si="12"/>
        <v>-0.11678832116788318</v>
      </c>
      <c r="G152" s="117">
        <v>510</v>
      </c>
      <c r="H152" s="118">
        <f t="shared" si="12"/>
        <v>0.4049586776859504</v>
      </c>
      <c r="I152" s="117">
        <v>1159</v>
      </c>
      <c r="J152" s="118">
        <f t="shared" si="12"/>
        <v>1.2725490196078431</v>
      </c>
      <c r="K152" s="117">
        <v>1085</v>
      </c>
      <c r="L152" s="118">
        <f t="shared" si="12"/>
        <v>-6.3848144952545316E-2</v>
      </c>
      <c r="M152" s="117"/>
      <c r="N152" s="118"/>
    </row>
    <row r="153" spans="1:15" ht="15.75" x14ac:dyDescent="0.25">
      <c r="B153" s="119" t="s">
        <v>30</v>
      </c>
      <c r="C153" s="120">
        <v>3374</v>
      </c>
      <c r="D153" s="121">
        <v>-0.70747355644182419</v>
      </c>
      <c r="E153" s="120">
        <v>3586</v>
      </c>
      <c r="F153" s="121">
        <f t="shared" si="12"/>
        <v>6.2833432128037936E-2</v>
      </c>
      <c r="G153" s="120">
        <v>7748</v>
      </c>
      <c r="H153" s="121">
        <f t="shared" si="12"/>
        <v>1.1606246514221974</v>
      </c>
      <c r="I153" s="120">
        <v>10955</v>
      </c>
      <c r="J153" s="121">
        <f t="shared" si="12"/>
        <v>0.41391326794011363</v>
      </c>
      <c r="K153" s="120">
        <v>10731</v>
      </c>
      <c r="L153" s="121">
        <f t="shared" si="12"/>
        <v>-2.0447284345047945E-2</v>
      </c>
      <c r="M153" s="120">
        <v>2061</v>
      </c>
      <c r="N153" s="121">
        <v>-0.1394572025052192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68" t="s">
        <v>241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f>C$7</f>
        <v>2020</v>
      </c>
      <c r="D161" s="296"/>
      <c r="E161" s="295">
        <f>E$7</f>
        <v>2021</v>
      </c>
      <c r="F161" s="296"/>
      <c r="G161" s="295">
        <f>G$7</f>
        <v>2022</v>
      </c>
      <c r="H161" s="296"/>
      <c r="I161" s="295">
        <f>I$7</f>
        <v>2023</v>
      </c>
      <c r="J161" s="296"/>
      <c r="K161" s="295">
        <f>K$7</f>
        <v>2024</v>
      </c>
      <c r="L161" s="296"/>
      <c r="M161" s="295">
        <f>M$7</f>
        <v>2025</v>
      </c>
      <c r="N161" s="296"/>
    </row>
    <row r="162" spans="2:14" ht="16.5" thickTop="1" thickBot="1" x14ac:dyDescent="0.3">
      <c r="B162" s="85"/>
      <c r="C162" s="113" t="s">
        <v>69</v>
      </c>
      <c r="D162" s="114" t="str">
        <f>CONCATENATE("var ",RIGHT(C161,2),"/",RIGHT(C161-1,2))</f>
        <v>var 20/19</v>
      </c>
      <c r="E162" s="115" t="s">
        <v>69</v>
      </c>
      <c r="F162" s="114" t="str">
        <f>CONCATENATE("var ",RIGHT(E161,2),"/",RIGHT(E161-1,2))</f>
        <v>var 21/20</v>
      </c>
      <c r="G162" s="115" t="s">
        <v>69</v>
      </c>
      <c r="H162" s="114" t="str">
        <f>CONCATENATE("var ",RIGHT(G161,2),"/",RIGHT(G161-1,2))</f>
        <v>var 22/21</v>
      </c>
      <c r="I162" s="115" t="s">
        <v>69</v>
      </c>
      <c r="J162" s="114" t="str">
        <f>CONCATENATE("var ",RIGHT(I161,2),"/",RIGHT(I161-1,2))</f>
        <v>var 23/22</v>
      </c>
      <c r="K162" s="115" t="s">
        <v>69</v>
      </c>
      <c r="L162" s="114" t="str">
        <f>CONCATENATE("var ",RIGHT(K161,2),"/",RIGHT(K161-1,2))</f>
        <v>var 24/23</v>
      </c>
      <c r="M162" s="115" t="s">
        <v>69</v>
      </c>
      <c r="N162" s="114" t="str">
        <f>CONCATENATE("var ",RIGHT(M161,2),"/",RIGHT(M161-1,2))</f>
        <v>var 25/24</v>
      </c>
    </row>
    <row r="163" spans="2:14" x14ac:dyDescent="0.25">
      <c r="B163" s="116" t="s">
        <v>71</v>
      </c>
      <c r="C163" s="117">
        <v>1284</v>
      </c>
      <c r="D163" s="118">
        <v>0.66970091027308198</v>
      </c>
      <c r="E163" s="117">
        <v>48</v>
      </c>
      <c r="F163" s="118">
        <f t="shared" ref="F163:L175" si="14">IFERROR(E163/C163-1,"-")</f>
        <v>-0.96261682242990654</v>
      </c>
      <c r="G163" s="117">
        <v>1189</v>
      </c>
      <c r="H163" s="118">
        <f t="shared" si="14"/>
        <v>23.770833333333332</v>
      </c>
      <c r="I163" s="117">
        <v>2179</v>
      </c>
      <c r="J163" s="118">
        <f t="shared" si="14"/>
        <v>0.83263246425567705</v>
      </c>
      <c r="K163" s="117">
        <v>417</v>
      </c>
      <c r="L163" s="118">
        <f t="shared" si="14"/>
        <v>-0.80862781092244151</v>
      </c>
      <c r="M163" s="117">
        <v>658</v>
      </c>
      <c r="N163" s="118">
        <f t="shared" ref="N163:N164" si="15">IFERROR(M163/K163-1,"-")</f>
        <v>0.57793764988009588</v>
      </c>
    </row>
    <row r="164" spans="2:14" x14ac:dyDescent="0.25">
      <c r="B164" s="116" t="s">
        <v>73</v>
      </c>
      <c r="C164" s="117">
        <v>1017</v>
      </c>
      <c r="D164" s="118">
        <v>6.9400630914826511E-2</v>
      </c>
      <c r="E164" s="117">
        <v>160</v>
      </c>
      <c r="F164" s="118">
        <f t="shared" si="14"/>
        <v>-0.8426745329400197</v>
      </c>
      <c r="G164" s="117">
        <v>705</v>
      </c>
      <c r="H164" s="118">
        <f t="shared" si="14"/>
        <v>3.40625</v>
      </c>
      <c r="I164" s="117">
        <v>2422</v>
      </c>
      <c r="J164" s="118">
        <f t="shared" si="14"/>
        <v>2.4354609929078013</v>
      </c>
      <c r="K164" s="117">
        <v>2680</v>
      </c>
      <c r="L164" s="118">
        <f t="shared" si="14"/>
        <v>0.10652353426919903</v>
      </c>
      <c r="M164" s="117">
        <v>917</v>
      </c>
      <c r="N164" s="118">
        <f t="shared" si="15"/>
        <v>-0.65783582089552239</v>
      </c>
    </row>
    <row r="165" spans="2:14" x14ac:dyDescent="0.25">
      <c r="B165" s="116" t="s">
        <v>75</v>
      </c>
      <c r="C165" s="117">
        <v>164</v>
      </c>
      <c r="D165" s="118">
        <v>-0.77316735822959892</v>
      </c>
      <c r="E165" s="117">
        <v>241</v>
      </c>
      <c r="F165" s="118">
        <f t="shared" si="14"/>
        <v>0.46951219512195119</v>
      </c>
      <c r="G165" s="117">
        <v>804</v>
      </c>
      <c r="H165" s="118">
        <f t="shared" si="14"/>
        <v>2.3360995850622408</v>
      </c>
      <c r="I165" s="117">
        <v>2052</v>
      </c>
      <c r="J165" s="118">
        <f t="shared" si="14"/>
        <v>1.5522388059701493</v>
      </c>
      <c r="K165" s="117">
        <v>1915</v>
      </c>
      <c r="L165" s="118">
        <f t="shared" si="14"/>
        <v>-6.6764132553606248E-2</v>
      </c>
      <c r="M165" s="117"/>
      <c r="N165" s="118"/>
    </row>
    <row r="166" spans="2:14" x14ac:dyDescent="0.25">
      <c r="B166" s="116" t="s">
        <v>77</v>
      </c>
      <c r="C166" s="117">
        <v>0</v>
      </c>
      <c r="D166" s="118">
        <v>-1</v>
      </c>
      <c r="E166" s="117">
        <v>213</v>
      </c>
      <c r="F166" s="118" t="str">
        <f t="shared" si="14"/>
        <v>-</v>
      </c>
      <c r="G166" s="117">
        <v>1024</v>
      </c>
      <c r="H166" s="118">
        <f t="shared" si="14"/>
        <v>3.807511737089202</v>
      </c>
      <c r="I166" s="117">
        <v>1035</v>
      </c>
      <c r="J166" s="118">
        <f t="shared" si="14"/>
        <v>1.07421875E-2</v>
      </c>
      <c r="K166" s="117">
        <v>3026</v>
      </c>
      <c r="L166" s="118">
        <f t="shared" si="14"/>
        <v>1.9236714975845413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334</v>
      </c>
      <c r="F167" s="118" t="str">
        <f t="shared" si="14"/>
        <v>-</v>
      </c>
      <c r="G167" s="117">
        <v>2460</v>
      </c>
      <c r="H167" s="118">
        <f t="shared" si="14"/>
        <v>6.365269461077844</v>
      </c>
      <c r="I167" s="117">
        <v>659</v>
      </c>
      <c r="J167" s="118">
        <f t="shared" si="14"/>
        <v>-0.73211382113821144</v>
      </c>
      <c r="K167" s="117">
        <v>1661</v>
      </c>
      <c r="L167" s="118">
        <f t="shared" si="14"/>
        <v>1.520485584218513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197</v>
      </c>
      <c r="F168" s="118" t="str">
        <f t="shared" si="14"/>
        <v>-</v>
      </c>
      <c r="G168" s="117">
        <v>711</v>
      </c>
      <c r="H168" s="118">
        <f t="shared" si="14"/>
        <v>2.6091370558375635</v>
      </c>
      <c r="I168" s="117">
        <v>440</v>
      </c>
      <c r="J168" s="118">
        <f t="shared" si="14"/>
        <v>-0.38115330520393809</v>
      </c>
      <c r="K168" s="117">
        <v>401</v>
      </c>
      <c r="L168" s="118">
        <f t="shared" si="14"/>
        <v>-8.8636363636363624E-2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183</v>
      </c>
      <c r="F169" s="118" t="str">
        <f t="shared" si="14"/>
        <v>-</v>
      </c>
      <c r="G169" s="117">
        <v>1449</v>
      </c>
      <c r="H169" s="118">
        <f t="shared" si="14"/>
        <v>6.918032786885246</v>
      </c>
      <c r="I169" s="117">
        <v>1571</v>
      </c>
      <c r="J169" s="118">
        <f t="shared" si="14"/>
        <v>8.4195997239475462E-2</v>
      </c>
      <c r="K169" s="117">
        <v>899</v>
      </c>
      <c r="L169" s="118">
        <f t="shared" si="14"/>
        <v>-0.42775302355187783</v>
      </c>
      <c r="M169" s="117"/>
      <c r="N169" s="118"/>
    </row>
    <row r="170" spans="2:14" x14ac:dyDescent="0.25">
      <c r="B170" s="116" t="s">
        <v>85</v>
      </c>
      <c r="C170" s="117">
        <v>30</v>
      </c>
      <c r="D170" s="118">
        <v>-0.97041420118343191</v>
      </c>
      <c r="E170" s="117">
        <v>957</v>
      </c>
      <c r="F170" s="118">
        <f t="shared" si="14"/>
        <v>30.9</v>
      </c>
      <c r="G170" s="117">
        <v>1529</v>
      </c>
      <c r="H170" s="118">
        <f t="shared" si="14"/>
        <v>0.59770114942528729</v>
      </c>
      <c r="I170" s="117">
        <v>199</v>
      </c>
      <c r="J170" s="118">
        <f t="shared" si="14"/>
        <v>-0.86984957488554615</v>
      </c>
      <c r="K170" s="117">
        <v>1893</v>
      </c>
      <c r="L170" s="118">
        <f t="shared" si="14"/>
        <v>8.5125628140703515</v>
      </c>
      <c r="M170" s="117"/>
      <c r="N170" s="118"/>
    </row>
    <row r="171" spans="2:14" x14ac:dyDescent="0.25">
      <c r="B171" s="116" t="s">
        <v>87</v>
      </c>
      <c r="C171" s="117">
        <v>133</v>
      </c>
      <c r="D171" s="118">
        <v>-0.80412371134020622</v>
      </c>
      <c r="E171" s="117">
        <v>376</v>
      </c>
      <c r="F171" s="118">
        <f t="shared" si="14"/>
        <v>1.8270676691729322</v>
      </c>
      <c r="G171" s="117">
        <v>1446</v>
      </c>
      <c r="H171" s="118">
        <f t="shared" si="14"/>
        <v>2.8457446808510638</v>
      </c>
      <c r="I171" s="117">
        <v>303</v>
      </c>
      <c r="J171" s="118">
        <f t="shared" si="14"/>
        <v>-0.79045643153526968</v>
      </c>
      <c r="K171" s="117">
        <v>991</v>
      </c>
      <c r="L171" s="118">
        <f t="shared" si="14"/>
        <v>2.2706270627062706</v>
      </c>
      <c r="M171" s="117"/>
      <c r="N171" s="118"/>
    </row>
    <row r="172" spans="2:14" x14ac:dyDescent="0.25">
      <c r="B172" s="116" t="s">
        <v>89</v>
      </c>
      <c r="C172" s="117">
        <v>209</v>
      </c>
      <c r="D172" s="118">
        <v>-0.8527131782945736</v>
      </c>
      <c r="E172" s="117">
        <v>891</v>
      </c>
      <c r="F172" s="118">
        <f t="shared" si="14"/>
        <v>3.2631578947368425</v>
      </c>
      <c r="G172" s="117">
        <v>3323</v>
      </c>
      <c r="H172" s="118">
        <f t="shared" si="14"/>
        <v>2.7295173961840629</v>
      </c>
      <c r="I172" s="117">
        <v>4164</v>
      </c>
      <c r="J172" s="118">
        <f t="shared" si="14"/>
        <v>0.2530845621426423</v>
      </c>
      <c r="K172" s="117">
        <v>3943</v>
      </c>
      <c r="L172" s="118">
        <f t="shared" si="14"/>
        <v>-5.3073967339096972E-2</v>
      </c>
      <c r="M172" s="117"/>
      <c r="N172" s="118"/>
    </row>
    <row r="173" spans="2:14" x14ac:dyDescent="0.25">
      <c r="B173" s="116" t="s">
        <v>91</v>
      </c>
      <c r="C173" s="117">
        <v>55</v>
      </c>
      <c r="D173" s="118">
        <v>-0.93707093821510301</v>
      </c>
      <c r="E173" s="117">
        <v>1616</v>
      </c>
      <c r="F173" s="118">
        <f t="shared" si="14"/>
        <v>28.381818181818183</v>
      </c>
      <c r="G173" s="117">
        <v>1435</v>
      </c>
      <c r="H173" s="118">
        <f t="shared" si="14"/>
        <v>-0.11200495049504955</v>
      </c>
      <c r="I173" s="117">
        <v>292</v>
      </c>
      <c r="J173" s="118">
        <f t="shared" si="14"/>
        <v>-0.79651567944250867</v>
      </c>
      <c r="K173" s="117">
        <v>597</v>
      </c>
      <c r="L173" s="118">
        <f t="shared" si="14"/>
        <v>1.0445205479452055</v>
      </c>
      <c r="M173" s="117"/>
      <c r="N173" s="118"/>
    </row>
    <row r="174" spans="2:14" x14ac:dyDescent="0.25">
      <c r="B174" s="116" t="s">
        <v>93</v>
      </c>
      <c r="C174" s="117">
        <v>523</v>
      </c>
      <c r="D174" s="118">
        <v>-0.29514824797843664</v>
      </c>
      <c r="E174" s="117">
        <v>1078</v>
      </c>
      <c r="F174" s="118">
        <f t="shared" si="14"/>
        <v>1.0611854684512427</v>
      </c>
      <c r="G174" s="117">
        <v>1972</v>
      </c>
      <c r="H174" s="118">
        <f t="shared" si="14"/>
        <v>0.8293135435992578</v>
      </c>
      <c r="I174" s="117">
        <v>521</v>
      </c>
      <c r="J174" s="118">
        <f t="shared" si="14"/>
        <v>-0.73580121703853951</v>
      </c>
      <c r="K174" s="117">
        <v>700</v>
      </c>
      <c r="L174" s="118">
        <f t="shared" si="14"/>
        <v>0.34357005758157388</v>
      </c>
      <c r="M174" s="117"/>
      <c r="N174" s="118"/>
    </row>
    <row r="175" spans="2:14" ht="15.75" x14ac:dyDescent="0.25">
      <c r="B175" s="119" t="s">
        <v>30</v>
      </c>
      <c r="C175" s="120">
        <v>3449</v>
      </c>
      <c r="D175" s="121">
        <v>-0.68299632352941175</v>
      </c>
      <c r="E175" s="120">
        <v>6294</v>
      </c>
      <c r="F175" s="121">
        <f t="shared" si="14"/>
        <v>0.82487677587706587</v>
      </c>
      <c r="G175" s="120">
        <v>18047</v>
      </c>
      <c r="H175" s="121">
        <f t="shared" si="14"/>
        <v>1.867333968859231</v>
      </c>
      <c r="I175" s="120">
        <v>15837</v>
      </c>
      <c r="J175" s="121">
        <f t="shared" si="14"/>
        <v>-0.12245802626475311</v>
      </c>
      <c r="K175" s="120">
        <v>19123</v>
      </c>
      <c r="L175" s="121">
        <f t="shared" si="14"/>
        <v>0.20748879206920501</v>
      </c>
      <c r="M175" s="120">
        <v>1575</v>
      </c>
      <c r="N175" s="121">
        <v>-0.49144333225702297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68" t="s">
        <v>242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f>C$7</f>
        <v>2020</v>
      </c>
      <c r="D183" s="296"/>
      <c r="E183" s="295">
        <f>E$7</f>
        <v>2021</v>
      </c>
      <c r="F183" s="296"/>
      <c r="G183" s="295">
        <f>G$7</f>
        <v>2022</v>
      </c>
      <c r="H183" s="296"/>
      <c r="I183" s="295">
        <f>I$7</f>
        <v>2023</v>
      </c>
      <c r="J183" s="296"/>
      <c r="K183" s="295">
        <f>K$7</f>
        <v>2024</v>
      </c>
      <c r="L183" s="296"/>
      <c r="M183" s="295">
        <f>M$7</f>
        <v>2025</v>
      </c>
      <c r="N183" s="296"/>
    </row>
    <row r="184" spans="1:15" ht="16.5" thickTop="1" thickBot="1" x14ac:dyDescent="0.3">
      <c r="B184" s="85"/>
      <c r="C184" s="113" t="s">
        <v>69</v>
      </c>
      <c r="D184" s="114" t="str">
        <f>CONCATENATE("var ",RIGHT(C183,2),"/",RIGHT(C183-1,2))</f>
        <v>var 20/19</v>
      </c>
      <c r="E184" s="115" t="s">
        <v>69</v>
      </c>
      <c r="F184" s="114" t="str">
        <f>CONCATENATE("var ",RIGHT(E183,2),"/",RIGHT(E183-1,2))</f>
        <v>var 21/20</v>
      </c>
      <c r="G184" s="115" t="s">
        <v>69</v>
      </c>
      <c r="H184" s="114" t="str">
        <f>CONCATENATE("var ",RIGHT(G183,2),"/",RIGHT(G183-1,2))</f>
        <v>var 22/21</v>
      </c>
      <c r="I184" s="115" t="s">
        <v>69</v>
      </c>
      <c r="J184" s="114" t="str">
        <f>CONCATENATE("var ",RIGHT(I183,2),"/",RIGHT(I183-1,2))</f>
        <v>var 23/22</v>
      </c>
      <c r="K184" s="115" t="s">
        <v>69</v>
      </c>
      <c r="L184" s="114" t="str">
        <f>CONCATENATE("var ",RIGHT(K183,2),"/",RIGHT(K183-1,2))</f>
        <v>var 24/23</v>
      </c>
      <c r="M184" s="115" t="s">
        <v>69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71</v>
      </c>
      <c r="C185" s="117">
        <v>146</v>
      </c>
      <c r="D185" s="118">
        <v>-0.45925925925925926</v>
      </c>
      <c r="E185" s="117">
        <v>151</v>
      </c>
      <c r="F185" s="118">
        <f t="shared" ref="F185:L197" si="16">IFERROR(E185/C185-1,"-")</f>
        <v>3.4246575342465668E-2</v>
      </c>
      <c r="G185" s="117">
        <v>210</v>
      </c>
      <c r="H185" s="118">
        <f t="shared" si="16"/>
        <v>0.39072847682119205</v>
      </c>
      <c r="I185" s="117">
        <v>293</v>
      </c>
      <c r="J185" s="118">
        <f t="shared" si="16"/>
        <v>0.39523809523809517</v>
      </c>
      <c r="K185" s="117">
        <v>171</v>
      </c>
      <c r="L185" s="118">
        <f t="shared" si="16"/>
        <v>-0.41638225255972694</v>
      </c>
      <c r="M185" s="117">
        <v>266</v>
      </c>
      <c r="N185" s="118">
        <f t="shared" ref="N185:N186" si="17">IFERROR(M185/K185-1,"-")</f>
        <v>0.55555555555555558</v>
      </c>
    </row>
    <row r="186" spans="1:15" x14ac:dyDescent="0.25">
      <c r="B186" s="116" t="s">
        <v>73</v>
      </c>
      <c r="C186" s="117">
        <v>233</v>
      </c>
      <c r="D186" s="118">
        <v>7.870370370370372E-2</v>
      </c>
      <c r="E186" s="117">
        <v>0</v>
      </c>
      <c r="F186" s="118">
        <f t="shared" si="16"/>
        <v>-1</v>
      </c>
      <c r="G186" s="117">
        <v>211</v>
      </c>
      <c r="H186" s="118" t="str">
        <f t="shared" si="16"/>
        <v>-</v>
      </c>
      <c r="I186" s="117">
        <v>340</v>
      </c>
      <c r="J186" s="118">
        <f t="shared" si="16"/>
        <v>0.61137440758293837</v>
      </c>
      <c r="K186" s="117">
        <v>582</v>
      </c>
      <c r="L186" s="118">
        <f t="shared" si="16"/>
        <v>0.71176470588235285</v>
      </c>
      <c r="M186" s="117">
        <v>322</v>
      </c>
      <c r="N186" s="118">
        <f t="shared" si="17"/>
        <v>-0.4467353951890034</v>
      </c>
    </row>
    <row r="187" spans="1:15" x14ac:dyDescent="0.25">
      <c r="B187" s="116" t="s">
        <v>75</v>
      </c>
      <c r="C187" s="117">
        <v>93</v>
      </c>
      <c r="D187" s="118">
        <v>-0.37583892617449666</v>
      </c>
      <c r="E187" s="117">
        <v>1</v>
      </c>
      <c r="F187" s="118">
        <f t="shared" si="16"/>
        <v>-0.989247311827957</v>
      </c>
      <c r="G187" s="117">
        <v>444</v>
      </c>
      <c r="H187" s="118">
        <f t="shared" si="16"/>
        <v>443</v>
      </c>
      <c r="I187" s="117">
        <v>215</v>
      </c>
      <c r="J187" s="118">
        <f t="shared" si="16"/>
        <v>-0.51576576576576572</v>
      </c>
      <c r="K187" s="117">
        <v>450</v>
      </c>
      <c r="L187" s="118">
        <f t="shared" si="16"/>
        <v>1.0930232558139537</v>
      </c>
      <c r="M187" s="117"/>
      <c r="N187" s="118"/>
    </row>
    <row r="188" spans="1:15" x14ac:dyDescent="0.25">
      <c r="B188" s="116" t="s">
        <v>77</v>
      </c>
      <c r="C188" s="117">
        <v>0</v>
      </c>
      <c r="D188" s="118">
        <v>-1</v>
      </c>
      <c r="E188" s="117">
        <v>41</v>
      </c>
      <c r="F188" s="118" t="str">
        <f t="shared" si="16"/>
        <v>-</v>
      </c>
      <c r="G188" s="117">
        <v>426</v>
      </c>
      <c r="H188" s="118">
        <f t="shared" si="16"/>
        <v>9.3902439024390247</v>
      </c>
      <c r="I188" s="117">
        <v>268</v>
      </c>
      <c r="J188" s="118">
        <f t="shared" si="16"/>
        <v>-0.37089201877934275</v>
      </c>
      <c r="K188" s="117">
        <v>177</v>
      </c>
      <c r="L188" s="118">
        <f t="shared" si="16"/>
        <v>-0.33955223880597019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172</v>
      </c>
      <c r="F189" s="118" t="str">
        <f t="shared" si="16"/>
        <v>-</v>
      </c>
      <c r="G189" s="117">
        <v>20</v>
      </c>
      <c r="H189" s="118">
        <f t="shared" si="16"/>
        <v>-0.88372093023255816</v>
      </c>
      <c r="I189" s="117">
        <v>262</v>
      </c>
      <c r="J189" s="118">
        <f t="shared" si="16"/>
        <v>12.1</v>
      </c>
      <c r="K189" s="117">
        <v>476</v>
      </c>
      <c r="L189" s="118">
        <f t="shared" si="16"/>
        <v>0.81679389312977091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61</v>
      </c>
      <c r="F190" s="118" t="str">
        <f t="shared" si="16"/>
        <v>-</v>
      </c>
      <c r="G190" s="117">
        <v>166</v>
      </c>
      <c r="H190" s="118">
        <f t="shared" si="16"/>
        <v>1.721311475409836</v>
      </c>
      <c r="I190" s="117">
        <v>98</v>
      </c>
      <c r="J190" s="118">
        <f t="shared" si="16"/>
        <v>-0.40963855421686746</v>
      </c>
      <c r="K190" s="117">
        <v>130</v>
      </c>
      <c r="L190" s="118">
        <f t="shared" si="16"/>
        <v>0.32653061224489788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32</v>
      </c>
      <c r="F191" s="118" t="str">
        <f t="shared" si="16"/>
        <v>-</v>
      </c>
      <c r="G191" s="117">
        <v>436</v>
      </c>
      <c r="H191" s="118">
        <f t="shared" si="16"/>
        <v>12.625</v>
      </c>
      <c r="I191" s="117">
        <v>599</v>
      </c>
      <c r="J191" s="118">
        <f t="shared" si="16"/>
        <v>0.37385321100917435</v>
      </c>
      <c r="K191" s="117">
        <v>475</v>
      </c>
      <c r="L191" s="118">
        <f t="shared" si="16"/>
        <v>-0.20701168614357257</v>
      </c>
      <c r="M191" s="117"/>
      <c r="N191" s="118"/>
    </row>
    <row r="192" spans="1:15" x14ac:dyDescent="0.25">
      <c r="B192" s="116" t="s">
        <v>85</v>
      </c>
      <c r="C192" s="117">
        <v>150</v>
      </c>
      <c r="D192" s="118">
        <v>-0.1124260355029586</v>
      </c>
      <c r="E192" s="117">
        <v>230</v>
      </c>
      <c r="F192" s="118">
        <f t="shared" si="16"/>
        <v>0.53333333333333344</v>
      </c>
      <c r="G192" s="117">
        <v>130</v>
      </c>
      <c r="H192" s="118">
        <f t="shared" si="16"/>
        <v>-0.43478260869565222</v>
      </c>
      <c r="I192" s="117">
        <v>80</v>
      </c>
      <c r="J192" s="118">
        <f t="shared" si="16"/>
        <v>-0.38461538461538458</v>
      </c>
      <c r="K192" s="117">
        <v>413</v>
      </c>
      <c r="L192" s="118">
        <f t="shared" si="16"/>
        <v>4.1624999999999996</v>
      </c>
      <c r="M192" s="117"/>
      <c r="N192" s="118"/>
    </row>
    <row r="193" spans="2:15" x14ac:dyDescent="0.25">
      <c r="B193" s="116" t="s">
        <v>87</v>
      </c>
      <c r="C193" s="117">
        <v>139</v>
      </c>
      <c r="D193" s="118">
        <v>0.25225225225225234</v>
      </c>
      <c r="E193" s="117">
        <v>103</v>
      </c>
      <c r="F193" s="118">
        <f t="shared" si="16"/>
        <v>-0.25899280575539574</v>
      </c>
      <c r="G193" s="117">
        <v>393</v>
      </c>
      <c r="H193" s="118">
        <f t="shared" si="16"/>
        <v>2.8155339805825244</v>
      </c>
      <c r="I193" s="117">
        <v>48</v>
      </c>
      <c r="J193" s="118">
        <f t="shared" si="16"/>
        <v>-0.87786259541984735</v>
      </c>
      <c r="K193" s="117">
        <v>267</v>
      </c>
      <c r="L193" s="118">
        <f t="shared" si="16"/>
        <v>4.5625</v>
      </c>
      <c r="M193" s="117"/>
      <c r="N193" s="118"/>
    </row>
    <row r="194" spans="2:15" x14ac:dyDescent="0.25">
      <c r="B194" s="116" t="s">
        <v>89</v>
      </c>
      <c r="C194" s="117">
        <v>110</v>
      </c>
      <c r="D194" s="118">
        <v>-0.5703125</v>
      </c>
      <c r="E194" s="117">
        <v>254</v>
      </c>
      <c r="F194" s="118">
        <f t="shared" si="16"/>
        <v>1.3090909090909091</v>
      </c>
      <c r="G194" s="117">
        <v>197</v>
      </c>
      <c r="H194" s="118">
        <f t="shared" si="16"/>
        <v>-0.22440944881889768</v>
      </c>
      <c r="I194" s="117">
        <v>281</v>
      </c>
      <c r="J194" s="118">
        <f t="shared" si="16"/>
        <v>0.42639593908629436</v>
      </c>
      <c r="K194" s="117">
        <v>513</v>
      </c>
      <c r="L194" s="118">
        <f t="shared" si="16"/>
        <v>0.82562277580071175</v>
      </c>
      <c r="M194" s="117"/>
      <c r="N194" s="118"/>
    </row>
    <row r="195" spans="2:15" x14ac:dyDescent="0.25">
      <c r="B195" s="116" t="s">
        <v>91</v>
      </c>
      <c r="C195" s="117">
        <v>86</v>
      </c>
      <c r="D195" s="118">
        <v>-0.61777777777777776</v>
      </c>
      <c r="E195" s="117">
        <v>315</v>
      </c>
      <c r="F195" s="118">
        <f t="shared" si="16"/>
        <v>2.6627906976744184</v>
      </c>
      <c r="G195" s="117">
        <v>391</v>
      </c>
      <c r="H195" s="118">
        <f t="shared" si="16"/>
        <v>0.2412698412698413</v>
      </c>
      <c r="I195" s="117">
        <v>116</v>
      </c>
      <c r="J195" s="118">
        <f t="shared" si="16"/>
        <v>-0.70332480818414322</v>
      </c>
      <c r="K195" s="117">
        <v>270</v>
      </c>
      <c r="L195" s="118">
        <f t="shared" si="16"/>
        <v>1.3275862068965516</v>
      </c>
      <c r="M195" s="117"/>
      <c r="N195" s="118"/>
    </row>
    <row r="196" spans="2:15" x14ac:dyDescent="0.25">
      <c r="B196" s="116" t="s">
        <v>93</v>
      </c>
      <c r="C196" s="117">
        <v>267</v>
      </c>
      <c r="D196" s="118">
        <v>-0.30649350649350648</v>
      </c>
      <c r="E196" s="117">
        <v>275</v>
      </c>
      <c r="F196" s="118">
        <f t="shared" si="16"/>
        <v>2.9962546816479474E-2</v>
      </c>
      <c r="G196" s="117">
        <v>224</v>
      </c>
      <c r="H196" s="118">
        <f t="shared" si="16"/>
        <v>-0.18545454545454543</v>
      </c>
      <c r="I196" s="117">
        <v>99</v>
      </c>
      <c r="J196" s="118">
        <f t="shared" si="16"/>
        <v>-0.5580357142857143</v>
      </c>
      <c r="K196" s="117">
        <v>295</v>
      </c>
      <c r="L196" s="118">
        <f t="shared" si="16"/>
        <v>1.9797979797979797</v>
      </c>
      <c r="M196" s="117"/>
      <c r="N196" s="118"/>
    </row>
    <row r="197" spans="2:15" ht="15.75" x14ac:dyDescent="0.25">
      <c r="B197" s="119" t="s">
        <v>30</v>
      </c>
      <c r="C197" s="120">
        <v>1278</v>
      </c>
      <c r="D197" s="121">
        <v>-0.48238153098420411</v>
      </c>
      <c r="E197" s="120">
        <v>1635</v>
      </c>
      <c r="F197" s="121">
        <f t="shared" si="16"/>
        <v>0.27934272300469476</v>
      </c>
      <c r="G197" s="120">
        <v>3248</v>
      </c>
      <c r="H197" s="121">
        <f t="shared" si="16"/>
        <v>0.98654434250764522</v>
      </c>
      <c r="I197" s="120">
        <v>2699</v>
      </c>
      <c r="J197" s="121">
        <f t="shared" si="16"/>
        <v>-0.16902709359605916</v>
      </c>
      <c r="K197" s="120">
        <v>4219</v>
      </c>
      <c r="L197" s="121">
        <f t="shared" si="16"/>
        <v>0.56317154501667277</v>
      </c>
      <c r="M197" s="120">
        <v>588</v>
      </c>
      <c r="N197" s="121">
        <v>-0.21912350597609564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8" t="s">
        <v>243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f>C$7</f>
        <v>2020</v>
      </c>
      <c r="D205" s="296"/>
      <c r="E205" s="295">
        <f>E$7</f>
        <v>2021</v>
      </c>
      <c r="F205" s="296"/>
      <c r="G205" s="295">
        <f>G$7</f>
        <v>2022</v>
      </c>
      <c r="H205" s="296"/>
      <c r="I205" s="295">
        <f>I$7</f>
        <v>2023</v>
      </c>
      <c r="J205" s="296"/>
      <c r="K205" s="295">
        <f>K$7</f>
        <v>2024</v>
      </c>
      <c r="L205" s="296"/>
      <c r="M205" s="295">
        <f>M$7</f>
        <v>2025</v>
      </c>
      <c r="N205" s="296"/>
    </row>
    <row r="206" spans="2:15" ht="16.5" thickTop="1" thickBot="1" x14ac:dyDescent="0.3">
      <c r="B206" s="85"/>
      <c r="C206" s="113" t="s">
        <v>69</v>
      </c>
      <c r="D206" s="114" t="str">
        <f>CONCATENATE("var ",RIGHT(C205,2),"/",RIGHT(C205-1,2))</f>
        <v>var 20/19</v>
      </c>
      <c r="E206" s="115" t="s">
        <v>69</v>
      </c>
      <c r="F206" s="114" t="str">
        <f>CONCATENATE("var ",RIGHT(E205,2),"/",RIGHT(E205-1,2))</f>
        <v>var 21/20</v>
      </c>
      <c r="G206" s="115" t="s">
        <v>69</v>
      </c>
      <c r="H206" s="114" t="str">
        <f>CONCATENATE("var ",RIGHT(G205,2),"/",RIGHT(G205-1,2))</f>
        <v>var 22/21</v>
      </c>
      <c r="I206" s="115" t="s">
        <v>69</v>
      </c>
      <c r="J206" s="114" t="str">
        <f>CONCATENATE("var ",RIGHT(I205,2),"/",RIGHT(I205-1,2))</f>
        <v>var 23/22</v>
      </c>
      <c r="K206" s="115" t="s">
        <v>69</v>
      </c>
      <c r="L206" s="114" t="str">
        <f>CONCATENATE("var ",RIGHT(K205,2),"/",RIGHT(K205-1,2))</f>
        <v>var 24/23</v>
      </c>
      <c r="M206" s="115" t="s">
        <v>69</v>
      </c>
      <c r="N206" s="114" t="str">
        <f>CONCATENATE("var ",RIGHT(M205,2),"/",RIGHT(M205-1,2))</f>
        <v>var 25/24</v>
      </c>
    </row>
    <row r="207" spans="2:15" x14ac:dyDescent="0.25">
      <c r="B207" s="116" t="s">
        <v>71</v>
      </c>
      <c r="C207" s="117">
        <v>55</v>
      </c>
      <c r="D207" s="118">
        <v>-0.73300970873786409</v>
      </c>
      <c r="E207" s="117">
        <v>0</v>
      </c>
      <c r="F207" s="118">
        <f t="shared" ref="F207:L219" si="18">IFERROR(E207/C207-1,"-")</f>
        <v>-1</v>
      </c>
      <c r="G207" s="117">
        <v>837</v>
      </c>
      <c r="H207" s="118" t="str">
        <f t="shared" si="18"/>
        <v>-</v>
      </c>
      <c r="I207" s="117">
        <v>386</v>
      </c>
      <c r="J207" s="118">
        <f t="shared" si="18"/>
        <v>-0.53882915173237755</v>
      </c>
      <c r="K207" s="117">
        <v>605</v>
      </c>
      <c r="L207" s="118">
        <f t="shared" si="18"/>
        <v>0.56735751295336789</v>
      </c>
      <c r="M207" s="117">
        <v>580</v>
      </c>
      <c r="N207" s="118">
        <f t="shared" ref="N207:N208" si="19">IFERROR(M207/K207-1,"-")</f>
        <v>-4.132231404958675E-2</v>
      </c>
    </row>
    <row r="208" spans="2:15" x14ac:dyDescent="0.25">
      <c r="B208" s="116" t="s">
        <v>73</v>
      </c>
      <c r="C208" s="117">
        <v>122</v>
      </c>
      <c r="D208" s="118">
        <v>-0.41346153846153844</v>
      </c>
      <c r="E208" s="117">
        <v>2</v>
      </c>
      <c r="F208" s="118">
        <f t="shared" si="18"/>
        <v>-0.98360655737704916</v>
      </c>
      <c r="G208" s="117">
        <v>210</v>
      </c>
      <c r="H208" s="118">
        <f t="shared" si="18"/>
        <v>104</v>
      </c>
      <c r="I208" s="117">
        <v>356</v>
      </c>
      <c r="J208" s="118">
        <f t="shared" si="18"/>
        <v>0.69523809523809521</v>
      </c>
      <c r="K208" s="117">
        <v>906</v>
      </c>
      <c r="L208" s="118">
        <f t="shared" si="18"/>
        <v>1.5449438202247192</v>
      </c>
      <c r="M208" s="117">
        <v>524</v>
      </c>
      <c r="N208" s="118">
        <f t="shared" si="19"/>
        <v>-0.42163355408388525</v>
      </c>
    </row>
    <row r="209" spans="2:15" x14ac:dyDescent="0.25">
      <c r="B209" s="116" t="s">
        <v>75</v>
      </c>
      <c r="C209" s="117">
        <v>33</v>
      </c>
      <c r="D209" s="118">
        <v>-0.83980582524271841</v>
      </c>
      <c r="E209" s="117">
        <v>24</v>
      </c>
      <c r="F209" s="118">
        <f t="shared" si="18"/>
        <v>-0.27272727272727271</v>
      </c>
      <c r="G209" s="117">
        <v>62</v>
      </c>
      <c r="H209" s="118">
        <f t="shared" si="18"/>
        <v>1.5833333333333335</v>
      </c>
      <c r="I209" s="117">
        <v>367</v>
      </c>
      <c r="J209" s="118">
        <f t="shared" si="18"/>
        <v>4.919354838709677</v>
      </c>
      <c r="K209" s="117">
        <v>552</v>
      </c>
      <c r="L209" s="118">
        <f t="shared" si="18"/>
        <v>0.50408719346049047</v>
      </c>
      <c r="M209" s="117"/>
      <c r="N209" s="118"/>
    </row>
    <row r="210" spans="2:15" x14ac:dyDescent="0.25">
      <c r="B210" s="116" t="s">
        <v>77</v>
      </c>
      <c r="C210" s="117">
        <v>0</v>
      </c>
      <c r="D210" s="118">
        <v>-1</v>
      </c>
      <c r="E210" s="117">
        <v>18</v>
      </c>
      <c r="F210" s="118" t="str">
        <f t="shared" si="18"/>
        <v>-</v>
      </c>
      <c r="G210" s="117">
        <v>77</v>
      </c>
      <c r="H210" s="118">
        <f t="shared" si="18"/>
        <v>3.2777777777777777</v>
      </c>
      <c r="I210" s="117">
        <v>427</v>
      </c>
      <c r="J210" s="118">
        <f t="shared" si="18"/>
        <v>4.5454545454545459</v>
      </c>
      <c r="K210" s="117">
        <v>459</v>
      </c>
      <c r="L210" s="118">
        <f t="shared" si="18"/>
        <v>7.4941451990632402E-2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138</v>
      </c>
      <c r="F211" s="118" t="str">
        <f t="shared" si="18"/>
        <v>-</v>
      </c>
      <c r="G211" s="117">
        <v>150</v>
      </c>
      <c r="H211" s="118">
        <f t="shared" si="18"/>
        <v>8.6956521739130377E-2</v>
      </c>
      <c r="I211" s="117">
        <v>215</v>
      </c>
      <c r="J211" s="118">
        <f t="shared" si="18"/>
        <v>0.43333333333333335</v>
      </c>
      <c r="K211" s="117">
        <v>656</v>
      </c>
      <c r="L211" s="118">
        <f t="shared" si="18"/>
        <v>2.0511627906976746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237</v>
      </c>
      <c r="F212" s="118" t="str">
        <f t="shared" si="18"/>
        <v>-</v>
      </c>
      <c r="G212" s="117">
        <v>186</v>
      </c>
      <c r="H212" s="118">
        <f t="shared" si="18"/>
        <v>-0.21518987341772156</v>
      </c>
      <c r="I212" s="117">
        <v>119</v>
      </c>
      <c r="J212" s="118">
        <f t="shared" si="18"/>
        <v>-0.36021505376344087</v>
      </c>
      <c r="K212" s="117">
        <v>218</v>
      </c>
      <c r="L212" s="118">
        <f t="shared" si="18"/>
        <v>0.83193277310924363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6</v>
      </c>
      <c r="F213" s="118" t="str">
        <f t="shared" si="18"/>
        <v>-</v>
      </c>
      <c r="G213" s="117">
        <v>254</v>
      </c>
      <c r="H213" s="118">
        <f t="shared" si="18"/>
        <v>41.333333333333336</v>
      </c>
      <c r="I213" s="117">
        <v>440</v>
      </c>
      <c r="J213" s="118">
        <f t="shared" si="18"/>
        <v>0.73228346456692917</v>
      </c>
      <c r="K213" s="117">
        <v>248</v>
      </c>
      <c r="L213" s="118">
        <f t="shared" si="18"/>
        <v>-0.4363636363636364</v>
      </c>
      <c r="M213" s="117"/>
      <c r="N213" s="118"/>
    </row>
    <row r="214" spans="2:15" x14ac:dyDescent="0.25">
      <c r="B214" s="116" t="s">
        <v>85</v>
      </c>
      <c r="C214" s="117">
        <v>48</v>
      </c>
      <c r="D214" s="118">
        <v>-0.44186046511627908</v>
      </c>
      <c r="E214" s="117">
        <v>159</v>
      </c>
      <c r="F214" s="118">
        <f t="shared" si="18"/>
        <v>2.3125</v>
      </c>
      <c r="G214" s="117">
        <v>274</v>
      </c>
      <c r="H214" s="118">
        <f t="shared" si="18"/>
        <v>0.72327044025157239</v>
      </c>
      <c r="I214" s="117">
        <v>268</v>
      </c>
      <c r="J214" s="118">
        <f t="shared" si="18"/>
        <v>-2.1897810218978075E-2</v>
      </c>
      <c r="K214" s="117">
        <v>589</v>
      </c>
      <c r="L214" s="118">
        <f t="shared" si="18"/>
        <v>1.1977611940298507</v>
      </c>
      <c r="M214" s="117"/>
      <c r="N214" s="118"/>
    </row>
    <row r="215" spans="2:15" x14ac:dyDescent="0.25">
      <c r="B215" s="116" t="s">
        <v>87</v>
      </c>
      <c r="C215" s="117">
        <v>8</v>
      </c>
      <c r="D215" s="118">
        <v>-0.87096774193548387</v>
      </c>
      <c r="E215" s="117">
        <v>393</v>
      </c>
      <c r="F215" s="118">
        <f t="shared" si="18"/>
        <v>48.125</v>
      </c>
      <c r="G215" s="117">
        <v>172</v>
      </c>
      <c r="H215" s="118">
        <f t="shared" si="18"/>
        <v>-0.56234096692111957</v>
      </c>
      <c r="I215" s="117">
        <v>292</v>
      </c>
      <c r="J215" s="118">
        <f t="shared" si="18"/>
        <v>0.69767441860465107</v>
      </c>
      <c r="K215" s="117">
        <v>484</v>
      </c>
      <c r="L215" s="118">
        <f t="shared" si="18"/>
        <v>0.65753424657534243</v>
      </c>
      <c r="M215" s="117"/>
      <c r="N215" s="118"/>
    </row>
    <row r="216" spans="2:15" x14ac:dyDescent="0.25">
      <c r="B216" s="116" t="s">
        <v>89</v>
      </c>
      <c r="C216" s="117">
        <v>7</v>
      </c>
      <c r="D216" s="118">
        <v>-0.95731707317073167</v>
      </c>
      <c r="E216" s="117">
        <v>960</v>
      </c>
      <c r="F216" s="118">
        <f t="shared" si="18"/>
        <v>136.14285714285714</v>
      </c>
      <c r="G216" s="117">
        <v>268</v>
      </c>
      <c r="H216" s="118">
        <f t="shared" si="18"/>
        <v>-0.72083333333333333</v>
      </c>
      <c r="I216" s="117">
        <v>406</v>
      </c>
      <c r="J216" s="118">
        <f t="shared" si="18"/>
        <v>0.5149253731343284</v>
      </c>
      <c r="K216" s="117">
        <v>867</v>
      </c>
      <c r="L216" s="118">
        <f t="shared" si="18"/>
        <v>1.1354679802955663</v>
      </c>
      <c r="M216" s="117"/>
      <c r="N216" s="118"/>
    </row>
    <row r="217" spans="2:15" x14ac:dyDescent="0.25">
      <c r="B217" s="116" t="s">
        <v>91</v>
      </c>
      <c r="C217" s="117">
        <v>32</v>
      </c>
      <c r="D217" s="118">
        <v>-0.74803149606299213</v>
      </c>
      <c r="E217" s="117">
        <v>934</v>
      </c>
      <c r="F217" s="118">
        <f t="shared" si="18"/>
        <v>28.1875</v>
      </c>
      <c r="G217" s="117">
        <v>594</v>
      </c>
      <c r="H217" s="118">
        <f t="shared" si="18"/>
        <v>-0.36402569593147749</v>
      </c>
      <c r="I217" s="117">
        <v>385</v>
      </c>
      <c r="J217" s="118">
        <f t="shared" si="18"/>
        <v>-0.35185185185185186</v>
      </c>
      <c r="K217" s="117">
        <v>441</v>
      </c>
      <c r="L217" s="118">
        <f t="shared" si="18"/>
        <v>0.1454545454545455</v>
      </c>
      <c r="M217" s="117"/>
      <c r="N217" s="118"/>
    </row>
    <row r="218" spans="2:15" x14ac:dyDescent="0.25">
      <c r="B218" s="116" t="s">
        <v>93</v>
      </c>
      <c r="C218" s="117">
        <v>163</v>
      </c>
      <c r="D218" s="118">
        <v>-5.7803468208092457E-2</v>
      </c>
      <c r="E218" s="117">
        <v>1017</v>
      </c>
      <c r="F218" s="118">
        <f t="shared" si="18"/>
        <v>5.2392638036809815</v>
      </c>
      <c r="G218" s="117">
        <v>312</v>
      </c>
      <c r="H218" s="118">
        <f t="shared" si="18"/>
        <v>-0.69321533923303835</v>
      </c>
      <c r="I218" s="117">
        <v>286</v>
      </c>
      <c r="J218" s="118">
        <f t="shared" si="18"/>
        <v>-8.333333333333337E-2</v>
      </c>
      <c r="K218" s="117">
        <v>429</v>
      </c>
      <c r="L218" s="118">
        <f t="shared" si="18"/>
        <v>0.5</v>
      </c>
      <c r="M218" s="117"/>
      <c r="N218" s="118"/>
    </row>
    <row r="219" spans="2:15" ht="15.75" x14ac:dyDescent="0.25">
      <c r="B219" s="119" t="s">
        <v>30</v>
      </c>
      <c r="C219" s="120">
        <v>536</v>
      </c>
      <c r="D219" s="121">
        <v>-0.69955156950672648</v>
      </c>
      <c r="E219" s="120">
        <v>3888</v>
      </c>
      <c r="F219" s="121">
        <f t="shared" si="18"/>
        <v>6.2537313432835822</v>
      </c>
      <c r="G219" s="120">
        <v>3396</v>
      </c>
      <c r="H219" s="121">
        <f t="shared" si="18"/>
        <v>-0.12654320987654322</v>
      </c>
      <c r="I219" s="120">
        <v>3947</v>
      </c>
      <c r="J219" s="121">
        <f t="shared" si="18"/>
        <v>0.16224970553592466</v>
      </c>
      <c r="K219" s="120">
        <v>6454</v>
      </c>
      <c r="L219" s="121">
        <f t="shared" si="18"/>
        <v>0.63516594882189015</v>
      </c>
      <c r="M219" s="120">
        <v>1104</v>
      </c>
      <c r="N219" s="121">
        <v>-0.26935804103242889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68" t="s">
        <v>242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3" t="s">
        <v>119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f>C$7</f>
        <v>2020</v>
      </c>
      <c r="D227" s="296"/>
      <c r="E227" s="295">
        <f>E$7</f>
        <v>2021</v>
      </c>
      <c r="F227" s="296"/>
      <c r="G227" s="295">
        <f>G$7</f>
        <v>2022</v>
      </c>
      <c r="H227" s="296"/>
      <c r="I227" s="295">
        <f>I$7</f>
        <v>2023</v>
      </c>
      <c r="J227" s="296"/>
      <c r="K227" s="295">
        <f>K$7</f>
        <v>2024</v>
      </c>
      <c r="L227" s="296"/>
      <c r="M227" s="295">
        <f>M$7</f>
        <v>2025</v>
      </c>
      <c r="N227" s="296"/>
    </row>
    <row r="228" spans="2:15" ht="16.5" thickTop="1" thickBot="1" x14ac:dyDescent="0.3">
      <c r="B228" s="85"/>
      <c r="C228" s="113" t="s">
        <v>69</v>
      </c>
      <c r="D228" s="114" t="str">
        <f>CONCATENATE("var ",RIGHT(C227,2),"/",RIGHT(C227-1,2))</f>
        <v>var 20/19</v>
      </c>
      <c r="E228" s="115" t="s">
        <v>69</v>
      </c>
      <c r="F228" s="114" t="str">
        <f>CONCATENATE("var ",RIGHT(E227,2),"/",RIGHT(E227-1,2))</f>
        <v>var 21/20</v>
      </c>
      <c r="G228" s="115" t="s">
        <v>69</v>
      </c>
      <c r="H228" s="114" t="str">
        <f>CONCATENATE("var ",RIGHT(G227,2),"/",RIGHT(G227-1,2))</f>
        <v>var 22/21</v>
      </c>
      <c r="I228" s="115" t="s">
        <v>69</v>
      </c>
      <c r="J228" s="114" t="str">
        <f>CONCATENATE("var ",RIGHT(I227,2),"/",RIGHT(I227-1,2))</f>
        <v>var 23/22</v>
      </c>
      <c r="K228" s="115" t="s">
        <v>69</v>
      </c>
      <c r="L228" s="114" t="str">
        <f>CONCATENATE("var ",RIGHT(K227,2),"/",RIGHT(K227-1,2))</f>
        <v>var 24/23</v>
      </c>
      <c r="M228" s="115" t="s">
        <v>69</v>
      </c>
      <c r="N228" s="114" t="str">
        <f>CONCATENATE("var ",RIGHT(M227,2),"/",RIGHT(M227-1,2))</f>
        <v>var 25/24</v>
      </c>
    </row>
    <row r="229" spans="2:15" x14ac:dyDescent="0.25">
      <c r="B229" s="116" t="s">
        <v>71</v>
      </c>
      <c r="C229" s="117">
        <v>146</v>
      </c>
      <c r="D229" s="118">
        <v>-0.45925925925925926</v>
      </c>
      <c r="E229" s="117">
        <v>151</v>
      </c>
      <c r="F229" s="118">
        <f t="shared" ref="F229:L241" si="20">IFERROR(E229/C229-1,"-")</f>
        <v>3.4246575342465668E-2</v>
      </c>
      <c r="G229" s="117">
        <v>210</v>
      </c>
      <c r="H229" s="118">
        <f t="shared" si="20"/>
        <v>0.39072847682119205</v>
      </c>
      <c r="I229" s="117">
        <v>293</v>
      </c>
      <c r="J229" s="118">
        <f t="shared" si="20"/>
        <v>0.39523809523809517</v>
      </c>
      <c r="K229" s="117">
        <v>171</v>
      </c>
      <c r="L229" s="118">
        <f t="shared" si="20"/>
        <v>-0.41638225255972694</v>
      </c>
      <c r="M229" s="117">
        <v>266</v>
      </c>
      <c r="N229" s="118">
        <f t="shared" ref="N229:N230" si="21">IFERROR(M229/K229-1,"-")</f>
        <v>0.55555555555555558</v>
      </c>
    </row>
    <row r="230" spans="2:15" x14ac:dyDescent="0.25">
      <c r="B230" s="116" t="s">
        <v>73</v>
      </c>
      <c r="C230" s="117">
        <v>233</v>
      </c>
      <c r="D230" s="118">
        <v>7.870370370370372E-2</v>
      </c>
      <c r="E230" s="117">
        <v>0</v>
      </c>
      <c r="F230" s="118">
        <f t="shared" si="20"/>
        <v>-1</v>
      </c>
      <c r="G230" s="117">
        <v>211</v>
      </c>
      <c r="H230" s="118" t="str">
        <f t="shared" si="20"/>
        <v>-</v>
      </c>
      <c r="I230" s="117">
        <v>340</v>
      </c>
      <c r="J230" s="118">
        <f t="shared" si="20"/>
        <v>0.61137440758293837</v>
      </c>
      <c r="K230" s="117">
        <v>582</v>
      </c>
      <c r="L230" s="118">
        <f t="shared" si="20"/>
        <v>0.71176470588235285</v>
      </c>
      <c r="M230" s="117">
        <v>322</v>
      </c>
      <c r="N230" s="118">
        <f t="shared" si="21"/>
        <v>-0.4467353951890034</v>
      </c>
    </row>
    <row r="231" spans="2:15" x14ac:dyDescent="0.25">
      <c r="B231" s="116" t="s">
        <v>75</v>
      </c>
      <c r="C231" s="117">
        <v>93</v>
      </c>
      <c r="D231" s="118">
        <v>-0.37583892617449666</v>
      </c>
      <c r="E231" s="117">
        <v>1</v>
      </c>
      <c r="F231" s="118">
        <f t="shared" si="20"/>
        <v>-0.989247311827957</v>
      </c>
      <c r="G231" s="117">
        <v>444</v>
      </c>
      <c r="H231" s="118">
        <f t="shared" si="20"/>
        <v>443</v>
      </c>
      <c r="I231" s="117">
        <v>215</v>
      </c>
      <c r="J231" s="118">
        <f t="shared" si="20"/>
        <v>-0.51576576576576572</v>
      </c>
      <c r="K231" s="117">
        <v>450</v>
      </c>
      <c r="L231" s="118">
        <f t="shared" si="20"/>
        <v>1.0930232558139537</v>
      </c>
      <c r="M231" s="117"/>
      <c r="N231" s="118"/>
    </row>
    <row r="232" spans="2:15" x14ac:dyDescent="0.25">
      <c r="B232" s="116" t="s">
        <v>77</v>
      </c>
      <c r="C232" s="117">
        <v>0</v>
      </c>
      <c r="D232" s="118">
        <v>-1</v>
      </c>
      <c r="E232" s="117">
        <v>41</v>
      </c>
      <c r="F232" s="118" t="str">
        <f t="shared" si="20"/>
        <v>-</v>
      </c>
      <c r="G232" s="117">
        <v>426</v>
      </c>
      <c r="H232" s="118">
        <f t="shared" si="20"/>
        <v>9.3902439024390247</v>
      </c>
      <c r="I232" s="117">
        <v>268</v>
      </c>
      <c r="J232" s="118">
        <f t="shared" si="20"/>
        <v>-0.37089201877934275</v>
      </c>
      <c r="K232" s="117">
        <v>177</v>
      </c>
      <c r="L232" s="118">
        <f t="shared" si="20"/>
        <v>-0.33955223880597019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172</v>
      </c>
      <c r="F233" s="118" t="str">
        <f t="shared" si="20"/>
        <v>-</v>
      </c>
      <c r="G233" s="117">
        <v>20</v>
      </c>
      <c r="H233" s="118">
        <f t="shared" si="20"/>
        <v>-0.88372093023255816</v>
      </c>
      <c r="I233" s="117">
        <v>262</v>
      </c>
      <c r="J233" s="118">
        <f t="shared" si="20"/>
        <v>12.1</v>
      </c>
      <c r="K233" s="117">
        <v>476</v>
      </c>
      <c r="L233" s="118">
        <f t="shared" si="20"/>
        <v>0.81679389312977091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61</v>
      </c>
      <c r="F234" s="118" t="str">
        <f t="shared" si="20"/>
        <v>-</v>
      </c>
      <c r="G234" s="117">
        <v>166</v>
      </c>
      <c r="H234" s="118">
        <f t="shared" si="20"/>
        <v>1.721311475409836</v>
      </c>
      <c r="I234" s="117">
        <v>98</v>
      </c>
      <c r="J234" s="118">
        <f t="shared" si="20"/>
        <v>-0.40963855421686746</v>
      </c>
      <c r="K234" s="117">
        <v>130</v>
      </c>
      <c r="L234" s="118">
        <f t="shared" si="20"/>
        <v>0.32653061224489788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32</v>
      </c>
      <c r="F235" s="118" t="str">
        <f t="shared" si="20"/>
        <v>-</v>
      </c>
      <c r="G235" s="117">
        <v>436</v>
      </c>
      <c r="H235" s="118">
        <f t="shared" si="20"/>
        <v>12.625</v>
      </c>
      <c r="I235" s="117">
        <v>599</v>
      </c>
      <c r="J235" s="118">
        <f t="shared" si="20"/>
        <v>0.37385321100917435</v>
      </c>
      <c r="K235" s="117">
        <v>475</v>
      </c>
      <c r="L235" s="118">
        <f t="shared" si="20"/>
        <v>-0.20701168614357257</v>
      </c>
      <c r="M235" s="117"/>
      <c r="N235" s="118"/>
    </row>
    <row r="236" spans="2:15" x14ac:dyDescent="0.25">
      <c r="B236" s="116" t="s">
        <v>85</v>
      </c>
      <c r="C236" s="117">
        <v>150</v>
      </c>
      <c r="D236" s="118">
        <v>-0.1124260355029586</v>
      </c>
      <c r="E236" s="117">
        <v>230</v>
      </c>
      <c r="F236" s="118">
        <f t="shared" si="20"/>
        <v>0.53333333333333344</v>
      </c>
      <c r="G236" s="117">
        <v>130</v>
      </c>
      <c r="H236" s="118">
        <f t="shared" si="20"/>
        <v>-0.43478260869565222</v>
      </c>
      <c r="I236" s="117">
        <v>80</v>
      </c>
      <c r="J236" s="118">
        <f t="shared" si="20"/>
        <v>-0.38461538461538458</v>
      </c>
      <c r="K236" s="117">
        <v>413</v>
      </c>
      <c r="L236" s="118">
        <f t="shared" si="20"/>
        <v>4.1624999999999996</v>
      </c>
      <c r="M236" s="117"/>
      <c r="N236" s="118"/>
    </row>
    <row r="237" spans="2:15" x14ac:dyDescent="0.25">
      <c r="B237" s="116" t="s">
        <v>87</v>
      </c>
      <c r="C237" s="117">
        <v>139</v>
      </c>
      <c r="D237" s="118">
        <v>0.25225225225225234</v>
      </c>
      <c r="E237" s="117">
        <v>103</v>
      </c>
      <c r="F237" s="118">
        <f t="shared" si="20"/>
        <v>-0.25899280575539574</v>
      </c>
      <c r="G237" s="117">
        <v>393</v>
      </c>
      <c r="H237" s="118">
        <f t="shared" si="20"/>
        <v>2.8155339805825244</v>
      </c>
      <c r="I237" s="117">
        <v>48</v>
      </c>
      <c r="J237" s="118">
        <f t="shared" si="20"/>
        <v>-0.87786259541984735</v>
      </c>
      <c r="K237" s="117">
        <v>267</v>
      </c>
      <c r="L237" s="118">
        <f t="shared" si="20"/>
        <v>4.5625</v>
      </c>
      <c r="M237" s="117"/>
      <c r="N237" s="118"/>
    </row>
    <row r="238" spans="2:15" x14ac:dyDescent="0.25">
      <c r="B238" s="116" t="s">
        <v>89</v>
      </c>
      <c r="C238" s="117">
        <v>110</v>
      </c>
      <c r="D238" s="118">
        <v>-0.5703125</v>
      </c>
      <c r="E238" s="117">
        <v>254</v>
      </c>
      <c r="F238" s="118">
        <f t="shared" si="20"/>
        <v>1.3090909090909091</v>
      </c>
      <c r="G238" s="117">
        <v>197</v>
      </c>
      <c r="H238" s="118">
        <f t="shared" si="20"/>
        <v>-0.22440944881889768</v>
      </c>
      <c r="I238" s="117">
        <v>281</v>
      </c>
      <c r="J238" s="118">
        <f t="shared" si="20"/>
        <v>0.42639593908629436</v>
      </c>
      <c r="K238" s="117">
        <v>513</v>
      </c>
      <c r="L238" s="118">
        <f t="shared" si="20"/>
        <v>0.82562277580071175</v>
      </c>
      <c r="M238" s="117"/>
      <c r="N238" s="118"/>
    </row>
    <row r="239" spans="2:15" x14ac:dyDescent="0.25">
      <c r="B239" s="116" t="s">
        <v>91</v>
      </c>
      <c r="C239" s="117">
        <v>86</v>
      </c>
      <c r="D239" s="118">
        <v>-0.61777777777777776</v>
      </c>
      <c r="E239" s="117">
        <v>315</v>
      </c>
      <c r="F239" s="118">
        <f t="shared" si="20"/>
        <v>2.6627906976744184</v>
      </c>
      <c r="G239" s="117">
        <v>391</v>
      </c>
      <c r="H239" s="118">
        <f t="shared" si="20"/>
        <v>0.2412698412698413</v>
      </c>
      <c r="I239" s="117">
        <v>116</v>
      </c>
      <c r="J239" s="118">
        <f t="shared" si="20"/>
        <v>-0.70332480818414322</v>
      </c>
      <c r="K239" s="117">
        <v>270</v>
      </c>
      <c r="L239" s="118">
        <f t="shared" si="20"/>
        <v>1.3275862068965516</v>
      </c>
      <c r="M239" s="117"/>
      <c r="N239" s="118"/>
    </row>
    <row r="240" spans="2:15" x14ac:dyDescent="0.25">
      <c r="B240" s="116" t="s">
        <v>93</v>
      </c>
      <c r="C240" s="117">
        <v>267</v>
      </c>
      <c r="D240" s="118">
        <v>-0.30649350649350648</v>
      </c>
      <c r="E240" s="117">
        <v>275</v>
      </c>
      <c r="F240" s="118">
        <f t="shared" si="20"/>
        <v>2.9962546816479474E-2</v>
      </c>
      <c r="G240" s="117">
        <v>224</v>
      </c>
      <c r="H240" s="118">
        <f t="shared" si="20"/>
        <v>-0.18545454545454543</v>
      </c>
      <c r="I240" s="117">
        <v>99</v>
      </c>
      <c r="J240" s="118">
        <f t="shared" si="20"/>
        <v>-0.5580357142857143</v>
      </c>
      <c r="K240" s="117">
        <v>295</v>
      </c>
      <c r="L240" s="118">
        <f t="shared" si="20"/>
        <v>1.9797979797979797</v>
      </c>
      <c r="M240" s="117"/>
      <c r="N240" s="118"/>
    </row>
    <row r="241" spans="2:15" ht="15.75" x14ac:dyDescent="0.25">
      <c r="B241" s="119" t="s">
        <v>30</v>
      </c>
      <c r="C241" s="120">
        <v>1278</v>
      </c>
      <c r="D241" s="121">
        <v>-0.48238153098420411</v>
      </c>
      <c r="E241" s="120">
        <v>1635</v>
      </c>
      <c r="F241" s="121">
        <f t="shared" si="20"/>
        <v>0.27934272300469476</v>
      </c>
      <c r="G241" s="120">
        <v>3248</v>
      </c>
      <c r="H241" s="121">
        <f t="shared" si="20"/>
        <v>0.98654434250764522</v>
      </c>
      <c r="I241" s="120">
        <v>2699</v>
      </c>
      <c r="J241" s="121">
        <f t="shared" si="20"/>
        <v>-0.16902709359605916</v>
      </c>
      <c r="K241" s="120">
        <v>4219</v>
      </c>
      <c r="L241" s="121">
        <f t="shared" si="20"/>
        <v>0.56317154501667277</v>
      </c>
      <c r="M241" s="120">
        <v>588</v>
      </c>
      <c r="N241" s="121">
        <v>-0.21912350597609564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68" t="s">
        <v>244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3" t="s">
        <v>128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</row>
    <row r="249" spans="2:15" ht="22.5" thickTop="1" thickBot="1" x14ac:dyDescent="0.3">
      <c r="B249" s="109"/>
      <c r="C249" s="295">
        <f>C$7</f>
        <v>2020</v>
      </c>
      <c r="D249" s="296"/>
      <c r="E249" s="295">
        <f>E$7</f>
        <v>2021</v>
      </c>
      <c r="F249" s="296"/>
      <c r="G249" s="295">
        <f>G$7</f>
        <v>2022</v>
      </c>
      <c r="H249" s="296"/>
      <c r="I249" s="295">
        <f>I$7</f>
        <v>2023</v>
      </c>
      <c r="J249" s="296"/>
      <c r="K249" s="295">
        <f>K$7</f>
        <v>2024</v>
      </c>
      <c r="L249" s="296"/>
      <c r="M249" s="295">
        <f>M$7</f>
        <v>2025</v>
      </c>
      <c r="N249" s="296"/>
    </row>
    <row r="250" spans="2:15" ht="16.5" thickTop="1" thickBot="1" x14ac:dyDescent="0.3">
      <c r="B250" s="85"/>
      <c r="C250" s="113" t="s">
        <v>69</v>
      </c>
      <c r="D250" s="114" t="str">
        <f>CONCATENATE("var ",RIGHT(C249,2),"/",RIGHT(C249-1,2))</f>
        <v>var 20/19</v>
      </c>
      <c r="E250" s="115" t="s">
        <v>69</v>
      </c>
      <c r="F250" s="114" t="str">
        <f>CONCATENATE("var ",RIGHT(E249,2),"/",RIGHT(E249-1,2))</f>
        <v>var 21/20</v>
      </c>
      <c r="G250" s="115" t="s">
        <v>69</v>
      </c>
      <c r="H250" s="114" t="str">
        <f>CONCATENATE("var ",RIGHT(G249,2),"/",RIGHT(G249-1,2))</f>
        <v>var 22/21</v>
      </c>
      <c r="I250" s="115" t="s">
        <v>69</v>
      </c>
      <c r="J250" s="114" t="str">
        <f>CONCATENATE("var ",RIGHT(I249,2),"/",RIGHT(I249-1,2))</f>
        <v>var 23/22</v>
      </c>
      <c r="K250" s="115" t="s">
        <v>69</v>
      </c>
      <c r="L250" s="114" t="str">
        <f>CONCATENATE("var ",RIGHT(K249,2),"/",RIGHT(K249-1,2))</f>
        <v>var 24/23</v>
      </c>
      <c r="M250" s="115" t="s">
        <v>69</v>
      </c>
      <c r="N250" s="114" t="str">
        <f>CONCATENATE("var ",RIGHT(M249,2),"/",RIGHT(M249-1,2))</f>
        <v>var 25/24</v>
      </c>
    </row>
    <row r="251" spans="2:15" x14ac:dyDescent="0.25">
      <c r="B251" s="116" t="s">
        <v>71</v>
      </c>
      <c r="C251" s="117">
        <v>276</v>
      </c>
      <c r="D251" s="118">
        <v>-5.4794520547945202E-2</v>
      </c>
      <c r="E251" s="117">
        <v>0</v>
      </c>
      <c r="F251" s="118">
        <f t="shared" ref="F251:L263" si="22">IFERROR(E251/C251-1,"-")</f>
        <v>-1</v>
      </c>
      <c r="G251" s="117">
        <v>480</v>
      </c>
      <c r="H251" s="118" t="str">
        <f t="shared" si="22"/>
        <v>-</v>
      </c>
      <c r="I251" s="117">
        <v>1197</v>
      </c>
      <c r="J251" s="118">
        <f t="shared" si="22"/>
        <v>1.4937499999999999</v>
      </c>
      <c r="K251" s="117">
        <v>268</v>
      </c>
      <c r="L251" s="118">
        <f t="shared" si="22"/>
        <v>-0.77610693400167086</v>
      </c>
      <c r="M251" s="117">
        <v>408</v>
      </c>
      <c r="N251" s="118">
        <f t="shared" ref="N251:N252" si="23">IFERROR(M251/K251-1,"-")</f>
        <v>0.52238805970149249</v>
      </c>
    </row>
    <row r="252" spans="2:15" x14ac:dyDescent="0.25">
      <c r="B252" s="116" t="s">
        <v>73</v>
      </c>
      <c r="C252" s="117">
        <v>348</v>
      </c>
      <c r="D252" s="118">
        <v>0.18771331058020468</v>
      </c>
      <c r="E252" s="117">
        <v>0</v>
      </c>
      <c r="F252" s="118">
        <f t="shared" si="22"/>
        <v>-1</v>
      </c>
      <c r="G252" s="117">
        <v>216</v>
      </c>
      <c r="H252" s="118" t="str">
        <f t="shared" si="22"/>
        <v>-</v>
      </c>
      <c r="I252" s="117">
        <v>1156</v>
      </c>
      <c r="J252" s="118">
        <f t="shared" si="22"/>
        <v>4.3518518518518521</v>
      </c>
      <c r="K252" s="117">
        <v>797</v>
      </c>
      <c r="L252" s="118">
        <f t="shared" si="22"/>
        <v>-0.31055363321799312</v>
      </c>
      <c r="M252" s="117">
        <v>431</v>
      </c>
      <c r="N252" s="118">
        <f t="shared" si="23"/>
        <v>-0.45922208281053956</v>
      </c>
    </row>
    <row r="253" spans="2:15" x14ac:dyDescent="0.25">
      <c r="B253" s="116" t="s">
        <v>75</v>
      </c>
      <c r="C253" s="117">
        <v>40</v>
      </c>
      <c r="D253" s="118">
        <v>-0.88700564971751417</v>
      </c>
      <c r="E253" s="117">
        <v>0</v>
      </c>
      <c r="F253" s="118">
        <f t="shared" si="22"/>
        <v>-1</v>
      </c>
      <c r="G253" s="117">
        <v>206</v>
      </c>
      <c r="H253" s="118" t="str">
        <f t="shared" si="22"/>
        <v>-</v>
      </c>
      <c r="I253" s="117">
        <v>656</v>
      </c>
      <c r="J253" s="118">
        <f t="shared" si="22"/>
        <v>2.1844660194174756</v>
      </c>
      <c r="K253" s="117">
        <v>1053</v>
      </c>
      <c r="L253" s="118">
        <f t="shared" si="22"/>
        <v>0.60518292682926833</v>
      </c>
      <c r="M253" s="117"/>
      <c r="N253" s="118"/>
    </row>
    <row r="254" spans="2:15" x14ac:dyDescent="0.25">
      <c r="B254" s="116" t="s">
        <v>77</v>
      </c>
      <c r="C254" s="117">
        <v>0</v>
      </c>
      <c r="D254" s="118">
        <v>-1</v>
      </c>
      <c r="E254" s="117">
        <v>1</v>
      </c>
      <c r="F254" s="118" t="str">
        <f t="shared" si="22"/>
        <v>-</v>
      </c>
      <c r="G254" s="117">
        <v>98</v>
      </c>
      <c r="H254" s="118">
        <f t="shared" si="22"/>
        <v>97</v>
      </c>
      <c r="I254" s="117">
        <v>191</v>
      </c>
      <c r="J254" s="118">
        <f t="shared" si="22"/>
        <v>0.94897959183673475</v>
      </c>
      <c r="K254" s="117">
        <v>94</v>
      </c>
      <c r="L254" s="118">
        <f t="shared" si="22"/>
        <v>-0.50785340314136129</v>
      </c>
      <c r="M254" s="117"/>
      <c r="N254" s="118"/>
    </row>
    <row r="255" spans="2:15" x14ac:dyDescent="0.25">
      <c r="B255" s="116" t="s">
        <v>79</v>
      </c>
      <c r="C255" s="117">
        <v>0</v>
      </c>
      <c r="D255" s="118">
        <v>-1</v>
      </c>
      <c r="E255" s="117">
        <v>0</v>
      </c>
      <c r="F255" s="118" t="str">
        <f t="shared" si="22"/>
        <v>-</v>
      </c>
      <c r="G255" s="117">
        <v>2</v>
      </c>
      <c r="H255" s="118" t="str">
        <f t="shared" si="22"/>
        <v>-</v>
      </c>
      <c r="I255" s="117">
        <v>1</v>
      </c>
      <c r="J255" s="118">
        <f t="shared" si="22"/>
        <v>-0.5</v>
      </c>
      <c r="K255" s="117">
        <v>0</v>
      </c>
      <c r="L255" s="118">
        <f t="shared" si="22"/>
        <v>-1</v>
      </c>
      <c r="M255" s="117"/>
      <c r="N255" s="118"/>
    </row>
    <row r="256" spans="2:15" x14ac:dyDescent="0.25">
      <c r="B256" s="116" t="s">
        <v>81</v>
      </c>
      <c r="C256" s="117">
        <v>0</v>
      </c>
      <c r="D256" s="118">
        <v>-1</v>
      </c>
      <c r="E256" s="117">
        <v>0</v>
      </c>
      <c r="F256" s="118" t="str">
        <f t="shared" si="22"/>
        <v>-</v>
      </c>
      <c r="G256" s="117">
        <v>39</v>
      </c>
      <c r="H256" s="118" t="str">
        <f t="shared" si="22"/>
        <v>-</v>
      </c>
      <c r="I256" s="117">
        <v>0</v>
      </c>
      <c r="J256" s="118">
        <f t="shared" si="22"/>
        <v>-1</v>
      </c>
      <c r="K256" s="117">
        <v>4</v>
      </c>
      <c r="L256" s="118" t="str">
        <f t="shared" si="22"/>
        <v>-</v>
      </c>
      <c r="M256" s="117"/>
      <c r="N256" s="118"/>
    </row>
    <row r="257" spans="2:15" x14ac:dyDescent="0.25">
      <c r="B257" s="116" t="s">
        <v>83</v>
      </c>
      <c r="C257" s="117">
        <v>0</v>
      </c>
      <c r="D257" s="118">
        <v>-1</v>
      </c>
      <c r="E257" s="117">
        <v>0</v>
      </c>
      <c r="F257" s="118" t="str">
        <f t="shared" si="22"/>
        <v>-</v>
      </c>
      <c r="G257" s="117">
        <v>8</v>
      </c>
      <c r="H257" s="118" t="str">
        <f t="shared" si="22"/>
        <v>-</v>
      </c>
      <c r="I257" s="117">
        <v>29</v>
      </c>
      <c r="J257" s="118">
        <f t="shared" si="22"/>
        <v>2.625</v>
      </c>
      <c r="K257" s="117">
        <v>0</v>
      </c>
      <c r="L257" s="118">
        <f t="shared" si="22"/>
        <v>-1</v>
      </c>
      <c r="M257" s="117"/>
      <c r="N257" s="118"/>
    </row>
    <row r="258" spans="2:15" x14ac:dyDescent="0.25">
      <c r="B258" s="116" t="s">
        <v>85</v>
      </c>
      <c r="C258" s="117">
        <v>0</v>
      </c>
      <c r="D258" s="118">
        <v>-1</v>
      </c>
      <c r="E258" s="117">
        <v>0</v>
      </c>
      <c r="F258" s="118" t="str">
        <f t="shared" si="22"/>
        <v>-</v>
      </c>
      <c r="G258" s="117">
        <v>6</v>
      </c>
      <c r="H258" s="118" t="str">
        <f t="shared" si="22"/>
        <v>-</v>
      </c>
      <c r="I258" s="117">
        <v>5</v>
      </c>
      <c r="J258" s="118">
        <f t="shared" si="22"/>
        <v>-0.16666666666666663</v>
      </c>
      <c r="K258" s="117">
        <v>0</v>
      </c>
      <c r="L258" s="118">
        <f t="shared" si="22"/>
        <v>-1</v>
      </c>
      <c r="M258" s="117"/>
      <c r="N258" s="118"/>
    </row>
    <row r="259" spans="2:15" x14ac:dyDescent="0.25">
      <c r="B259" s="116" t="s">
        <v>87</v>
      </c>
      <c r="C259" s="117">
        <v>0</v>
      </c>
      <c r="D259" s="118">
        <v>-1</v>
      </c>
      <c r="E259" s="117">
        <v>22</v>
      </c>
      <c r="F259" s="118" t="str">
        <f t="shared" si="22"/>
        <v>-</v>
      </c>
      <c r="G259" s="117">
        <v>9</v>
      </c>
      <c r="H259" s="118">
        <f t="shared" si="22"/>
        <v>-0.59090909090909083</v>
      </c>
      <c r="I259" s="117">
        <v>1</v>
      </c>
      <c r="J259" s="118">
        <f t="shared" si="22"/>
        <v>-0.88888888888888884</v>
      </c>
      <c r="K259" s="117">
        <v>33</v>
      </c>
      <c r="L259" s="118">
        <f t="shared" si="22"/>
        <v>32</v>
      </c>
      <c r="M259" s="117"/>
      <c r="N259" s="118"/>
    </row>
    <row r="260" spans="2:15" x14ac:dyDescent="0.25">
      <c r="B260" s="116" t="s">
        <v>89</v>
      </c>
      <c r="C260" s="117">
        <v>2</v>
      </c>
      <c r="D260" s="118">
        <v>-0.994413407821229</v>
      </c>
      <c r="E260" s="117">
        <v>106</v>
      </c>
      <c r="F260" s="118">
        <f t="shared" si="22"/>
        <v>52</v>
      </c>
      <c r="G260" s="117">
        <v>350</v>
      </c>
      <c r="H260" s="118">
        <f t="shared" si="22"/>
        <v>2.3018867924528301</v>
      </c>
      <c r="I260" s="117">
        <v>284</v>
      </c>
      <c r="J260" s="118">
        <f t="shared" si="22"/>
        <v>-0.18857142857142861</v>
      </c>
      <c r="K260" s="117">
        <v>249</v>
      </c>
      <c r="L260" s="118">
        <f t="shared" si="22"/>
        <v>-0.12323943661971826</v>
      </c>
      <c r="M260" s="117"/>
      <c r="N260" s="118"/>
    </row>
    <row r="261" spans="2:15" x14ac:dyDescent="0.25">
      <c r="B261" s="116" t="s">
        <v>91</v>
      </c>
      <c r="C261" s="117">
        <v>4</v>
      </c>
      <c r="D261" s="118">
        <v>-0.98657718120805371</v>
      </c>
      <c r="E261" s="117">
        <v>1136</v>
      </c>
      <c r="F261" s="118">
        <f t="shared" si="22"/>
        <v>283</v>
      </c>
      <c r="G261" s="117">
        <v>714</v>
      </c>
      <c r="H261" s="118">
        <f t="shared" si="22"/>
        <v>-0.37147887323943662</v>
      </c>
      <c r="I261" s="117">
        <v>139</v>
      </c>
      <c r="J261" s="118">
        <f t="shared" si="22"/>
        <v>-0.80532212885154064</v>
      </c>
      <c r="K261" s="117">
        <v>339</v>
      </c>
      <c r="L261" s="118">
        <f t="shared" si="22"/>
        <v>1.4388489208633093</v>
      </c>
      <c r="M261" s="117"/>
      <c r="N261" s="118"/>
    </row>
    <row r="262" spans="2:15" x14ac:dyDescent="0.25">
      <c r="B262" s="116" t="s">
        <v>93</v>
      </c>
      <c r="C262" s="117">
        <v>13</v>
      </c>
      <c r="D262" s="118">
        <v>-0.96231884057971018</v>
      </c>
      <c r="E262" s="117">
        <v>583</v>
      </c>
      <c r="F262" s="118">
        <f t="shared" si="22"/>
        <v>43.846153846153847</v>
      </c>
      <c r="G262" s="117">
        <v>747</v>
      </c>
      <c r="H262" s="118">
        <f t="shared" si="22"/>
        <v>0.28130360205831906</v>
      </c>
      <c r="I262" s="117">
        <v>127</v>
      </c>
      <c r="J262" s="118">
        <f t="shared" si="22"/>
        <v>-0.82998661311914324</v>
      </c>
      <c r="K262" s="117">
        <v>349</v>
      </c>
      <c r="L262" s="118">
        <f t="shared" si="22"/>
        <v>1.7480314960629921</v>
      </c>
      <c r="M262" s="117"/>
      <c r="N262" s="118"/>
    </row>
    <row r="263" spans="2:15" ht="15.75" x14ac:dyDescent="0.25">
      <c r="B263" s="119" t="s">
        <v>30</v>
      </c>
      <c r="C263" s="120">
        <v>686</v>
      </c>
      <c r="D263" s="121">
        <v>-0.68846503178928242</v>
      </c>
      <c r="E263" s="120">
        <v>1848</v>
      </c>
      <c r="F263" s="121">
        <f t="shared" si="22"/>
        <v>1.693877551020408</v>
      </c>
      <c r="G263" s="120">
        <v>2875</v>
      </c>
      <c r="H263" s="121">
        <f t="shared" si="22"/>
        <v>0.55573593073593064</v>
      </c>
      <c r="I263" s="120">
        <v>3786</v>
      </c>
      <c r="J263" s="121">
        <f t="shared" si="22"/>
        <v>0.3168695652173914</v>
      </c>
      <c r="K263" s="120">
        <v>3186</v>
      </c>
      <c r="L263" s="121">
        <f t="shared" si="22"/>
        <v>-0.15847860538827263</v>
      </c>
      <c r="M263" s="120">
        <v>839</v>
      </c>
      <c r="N263" s="121">
        <v>-0.21220657276995303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68" t="s">
        <v>245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3" t="s">
        <v>131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</row>
    <row r="271" spans="2:15" ht="22.5" thickTop="1" thickBot="1" x14ac:dyDescent="0.3">
      <c r="B271" s="109"/>
      <c r="C271" s="295">
        <f>C$7</f>
        <v>2020</v>
      </c>
      <c r="D271" s="296"/>
      <c r="E271" s="295">
        <f>E$7</f>
        <v>2021</v>
      </c>
      <c r="F271" s="296"/>
      <c r="G271" s="295">
        <f>G$7</f>
        <v>2022</v>
      </c>
      <c r="H271" s="296"/>
      <c r="I271" s="295">
        <f>I$7</f>
        <v>2023</v>
      </c>
      <c r="J271" s="296"/>
      <c r="K271" s="295">
        <f>K$7</f>
        <v>2024</v>
      </c>
      <c r="L271" s="296"/>
      <c r="M271" s="295">
        <f>M$7</f>
        <v>2025</v>
      </c>
      <c r="N271" s="296"/>
    </row>
    <row r="272" spans="2:15" ht="16.5" thickTop="1" thickBot="1" x14ac:dyDescent="0.3">
      <c r="B272" s="85"/>
      <c r="C272" s="113" t="s">
        <v>69</v>
      </c>
      <c r="D272" s="114" t="str">
        <f>CONCATENATE("var ",RIGHT(C271,2),"/",RIGHT(C271-1,2))</f>
        <v>var 20/19</v>
      </c>
      <c r="E272" s="115" t="s">
        <v>69</v>
      </c>
      <c r="F272" s="114" t="str">
        <f>CONCATENATE("var ",RIGHT(E271,2),"/",RIGHT(E271-1,2))</f>
        <v>var 21/20</v>
      </c>
      <c r="G272" s="115" t="s">
        <v>69</v>
      </c>
      <c r="H272" s="114" t="str">
        <f>CONCATENATE("var ",RIGHT(G271,2),"/",RIGHT(G271-1,2))</f>
        <v>var 22/21</v>
      </c>
      <c r="I272" s="115" t="s">
        <v>69</v>
      </c>
      <c r="J272" s="114" t="str">
        <f>CONCATENATE("var ",RIGHT(I271,2),"/",RIGHT(I271-1,2))</f>
        <v>var 23/22</v>
      </c>
      <c r="K272" s="115" t="s">
        <v>69</v>
      </c>
      <c r="L272" s="114" t="str">
        <f>CONCATENATE("var ",RIGHT(K271,2),"/",RIGHT(K271-1,2))</f>
        <v>var 24/23</v>
      </c>
      <c r="M272" s="115" t="s">
        <v>69</v>
      </c>
      <c r="N272" s="114" t="str">
        <f>CONCATENATE("var ",RIGHT(M271,2),"/",RIGHT(M271-1,2))</f>
        <v>var 25/24</v>
      </c>
    </row>
    <row r="273" spans="2:14" x14ac:dyDescent="0.25">
      <c r="B273" s="116" t="s">
        <v>71</v>
      </c>
      <c r="C273" s="117">
        <v>319</v>
      </c>
      <c r="D273" s="118">
        <v>0.11149825783972123</v>
      </c>
      <c r="E273" s="117">
        <v>0</v>
      </c>
      <c r="F273" s="118">
        <f t="shared" ref="F273:L285" si="24">IFERROR(E273/C273-1,"-")</f>
        <v>-1</v>
      </c>
      <c r="G273" s="117">
        <v>164</v>
      </c>
      <c r="H273" s="118" t="str">
        <f t="shared" si="24"/>
        <v>-</v>
      </c>
      <c r="I273" s="117">
        <v>310</v>
      </c>
      <c r="J273" s="118">
        <f t="shared" si="24"/>
        <v>0.89024390243902429</v>
      </c>
      <c r="K273" s="117">
        <v>502</v>
      </c>
      <c r="L273" s="118">
        <f t="shared" si="24"/>
        <v>0.61935483870967745</v>
      </c>
      <c r="M273" s="117">
        <v>598</v>
      </c>
      <c r="N273" s="118">
        <f t="shared" ref="N273:N274" si="25">IFERROR(M273/K273-1,"-")</f>
        <v>0.19123505976095623</v>
      </c>
    </row>
    <row r="274" spans="2:14" x14ac:dyDescent="0.25">
      <c r="B274" s="116" t="s">
        <v>73</v>
      </c>
      <c r="C274" s="117">
        <v>356</v>
      </c>
      <c r="D274" s="118">
        <v>0.14469453376205799</v>
      </c>
      <c r="E274" s="117">
        <v>0</v>
      </c>
      <c r="F274" s="118">
        <f t="shared" si="24"/>
        <v>-1</v>
      </c>
      <c r="G274" s="117">
        <v>149</v>
      </c>
      <c r="H274" s="118" t="str">
        <f t="shared" si="24"/>
        <v>-</v>
      </c>
      <c r="I274" s="117">
        <v>218</v>
      </c>
      <c r="J274" s="118">
        <f t="shared" si="24"/>
        <v>0.46308724832214776</v>
      </c>
      <c r="K274" s="117">
        <v>380</v>
      </c>
      <c r="L274" s="118">
        <f t="shared" si="24"/>
        <v>0.74311926605504586</v>
      </c>
      <c r="M274" s="117">
        <v>502</v>
      </c>
      <c r="N274" s="118">
        <f t="shared" si="25"/>
        <v>0.32105263157894748</v>
      </c>
    </row>
    <row r="275" spans="2:14" x14ac:dyDescent="0.25">
      <c r="B275" s="116" t="s">
        <v>75</v>
      </c>
      <c r="C275" s="117">
        <v>113</v>
      </c>
      <c r="D275" s="118">
        <v>-0.76008492569002128</v>
      </c>
      <c r="E275" s="117">
        <v>0</v>
      </c>
      <c r="F275" s="118">
        <f t="shared" si="24"/>
        <v>-1</v>
      </c>
      <c r="G275" s="117">
        <v>4</v>
      </c>
      <c r="H275" s="118" t="str">
        <f t="shared" si="24"/>
        <v>-</v>
      </c>
      <c r="I275" s="117">
        <v>204</v>
      </c>
      <c r="J275" s="118">
        <f t="shared" si="24"/>
        <v>50</v>
      </c>
      <c r="K275" s="117">
        <v>460</v>
      </c>
      <c r="L275" s="118">
        <f t="shared" si="24"/>
        <v>1.2549019607843137</v>
      </c>
      <c r="M275" s="117"/>
      <c r="N275" s="118"/>
    </row>
    <row r="276" spans="2:14" x14ac:dyDescent="0.25">
      <c r="B276" s="116" t="s">
        <v>77</v>
      </c>
      <c r="C276" s="117">
        <v>0</v>
      </c>
      <c r="D276" s="118">
        <v>-1</v>
      </c>
      <c r="E276" s="117">
        <v>0</v>
      </c>
      <c r="F276" s="118" t="str">
        <f t="shared" si="24"/>
        <v>-</v>
      </c>
      <c r="G276" s="117">
        <v>1</v>
      </c>
      <c r="H276" s="118" t="str">
        <f t="shared" si="24"/>
        <v>-</v>
      </c>
      <c r="I276" s="117">
        <v>186</v>
      </c>
      <c r="J276" s="118">
        <f t="shared" si="24"/>
        <v>185</v>
      </c>
      <c r="K276" s="117">
        <v>276</v>
      </c>
      <c r="L276" s="118">
        <f t="shared" si="24"/>
        <v>0.4838709677419355</v>
      </c>
      <c r="M276" s="117"/>
      <c r="N276" s="118"/>
    </row>
    <row r="277" spans="2:14" x14ac:dyDescent="0.25">
      <c r="B277" s="116" t="s">
        <v>79</v>
      </c>
      <c r="C277" s="117">
        <v>0</v>
      </c>
      <c r="D277" s="118">
        <v>-1</v>
      </c>
      <c r="E277" s="117">
        <v>0</v>
      </c>
      <c r="F277" s="118" t="str">
        <f t="shared" si="24"/>
        <v>-</v>
      </c>
      <c r="G277" s="117">
        <v>13</v>
      </c>
      <c r="H277" s="118" t="str">
        <f t="shared" si="24"/>
        <v>-</v>
      </c>
      <c r="I277" s="117">
        <v>16</v>
      </c>
      <c r="J277" s="118">
        <f t="shared" si="24"/>
        <v>0.23076923076923084</v>
      </c>
      <c r="K277" s="117">
        <v>22</v>
      </c>
      <c r="L277" s="118">
        <f t="shared" si="24"/>
        <v>0.375</v>
      </c>
      <c r="M277" s="117"/>
      <c r="N277" s="118"/>
    </row>
    <row r="278" spans="2:14" x14ac:dyDescent="0.25">
      <c r="B278" s="116" t="s">
        <v>81</v>
      </c>
      <c r="C278" s="117">
        <v>0</v>
      </c>
      <c r="D278" s="118">
        <v>-1</v>
      </c>
      <c r="E278" s="117">
        <v>0</v>
      </c>
      <c r="F278" s="118" t="str">
        <f t="shared" si="24"/>
        <v>-</v>
      </c>
      <c r="G278" s="117">
        <v>87</v>
      </c>
      <c r="H278" s="118" t="str">
        <f t="shared" si="24"/>
        <v>-</v>
      </c>
      <c r="I278" s="117">
        <v>2</v>
      </c>
      <c r="J278" s="118">
        <f t="shared" si="24"/>
        <v>-0.97701149425287359</v>
      </c>
      <c r="K278" s="117">
        <v>1</v>
      </c>
      <c r="L278" s="118">
        <f t="shared" si="24"/>
        <v>-0.5</v>
      </c>
      <c r="M278" s="117"/>
      <c r="N278" s="118"/>
    </row>
    <row r="279" spans="2:14" x14ac:dyDescent="0.25">
      <c r="B279" s="116" t="s">
        <v>83</v>
      </c>
      <c r="C279" s="117">
        <v>0</v>
      </c>
      <c r="D279" s="118">
        <v>-1</v>
      </c>
      <c r="E279" s="117">
        <v>0</v>
      </c>
      <c r="F279" s="118" t="str">
        <f t="shared" si="24"/>
        <v>-</v>
      </c>
      <c r="G279" s="117">
        <v>10</v>
      </c>
      <c r="H279" s="118" t="str">
        <f t="shared" si="24"/>
        <v>-</v>
      </c>
      <c r="I279" s="117">
        <v>27</v>
      </c>
      <c r="J279" s="118">
        <f t="shared" si="24"/>
        <v>1.7000000000000002</v>
      </c>
      <c r="K279" s="117">
        <v>0</v>
      </c>
      <c r="L279" s="118">
        <f t="shared" si="24"/>
        <v>-1</v>
      </c>
      <c r="M279" s="117"/>
      <c r="N279" s="118"/>
    </row>
    <row r="280" spans="2:14" x14ac:dyDescent="0.25">
      <c r="B280" s="116" t="s">
        <v>85</v>
      </c>
      <c r="C280" s="117">
        <v>0</v>
      </c>
      <c r="D280" s="118">
        <v>-1</v>
      </c>
      <c r="E280" s="117">
        <v>0</v>
      </c>
      <c r="F280" s="118" t="str">
        <f t="shared" si="24"/>
        <v>-</v>
      </c>
      <c r="G280" s="117">
        <v>7</v>
      </c>
      <c r="H280" s="118" t="str">
        <f t="shared" si="24"/>
        <v>-</v>
      </c>
      <c r="I280" s="117">
        <v>9</v>
      </c>
      <c r="J280" s="118">
        <f t="shared" si="24"/>
        <v>0.28571428571428581</v>
      </c>
      <c r="K280" s="117">
        <v>0</v>
      </c>
      <c r="L280" s="118">
        <f t="shared" si="24"/>
        <v>-1</v>
      </c>
      <c r="M280" s="117"/>
      <c r="N280" s="118"/>
    </row>
    <row r="281" spans="2:14" x14ac:dyDescent="0.25">
      <c r="B281" s="116" t="s">
        <v>87</v>
      </c>
      <c r="C281" s="117">
        <v>9</v>
      </c>
      <c r="D281" s="118">
        <v>0</v>
      </c>
      <c r="E281" s="117">
        <v>7</v>
      </c>
      <c r="F281" s="118">
        <f t="shared" si="24"/>
        <v>-0.22222222222222221</v>
      </c>
      <c r="G281" s="117">
        <v>9</v>
      </c>
      <c r="H281" s="118">
        <f t="shared" si="24"/>
        <v>0.28571428571428581</v>
      </c>
      <c r="I281" s="117">
        <v>3</v>
      </c>
      <c r="J281" s="118">
        <f t="shared" si="24"/>
        <v>-0.66666666666666674</v>
      </c>
      <c r="K281" s="117">
        <v>47</v>
      </c>
      <c r="L281" s="118">
        <f t="shared" si="24"/>
        <v>14.666666666666666</v>
      </c>
      <c r="M281" s="117"/>
      <c r="N281" s="118"/>
    </row>
    <row r="282" spans="2:14" x14ac:dyDescent="0.25">
      <c r="B282" s="116" t="s">
        <v>89</v>
      </c>
      <c r="C282" s="117">
        <v>74</v>
      </c>
      <c r="D282" s="118">
        <v>-0.74482758620689649</v>
      </c>
      <c r="E282" s="117">
        <v>52</v>
      </c>
      <c r="F282" s="118">
        <f t="shared" si="24"/>
        <v>-0.29729729729729726</v>
      </c>
      <c r="G282" s="117">
        <v>42</v>
      </c>
      <c r="H282" s="118">
        <f t="shared" si="24"/>
        <v>-0.19230769230769229</v>
      </c>
      <c r="I282" s="117">
        <v>95</v>
      </c>
      <c r="J282" s="118">
        <f t="shared" si="24"/>
        <v>1.2619047619047619</v>
      </c>
      <c r="K282" s="117">
        <v>140</v>
      </c>
      <c r="L282" s="118">
        <f t="shared" si="24"/>
        <v>0.47368421052631571</v>
      </c>
      <c r="M282" s="117"/>
      <c r="N282" s="118"/>
    </row>
    <row r="283" spans="2:14" x14ac:dyDescent="0.25">
      <c r="B283" s="116" t="s">
        <v>91</v>
      </c>
      <c r="C283" s="117">
        <v>25</v>
      </c>
      <c r="D283" s="118">
        <v>-0.92012779552715651</v>
      </c>
      <c r="E283" s="117">
        <v>145</v>
      </c>
      <c r="F283" s="118">
        <f t="shared" si="24"/>
        <v>4.8</v>
      </c>
      <c r="G283" s="117">
        <v>218</v>
      </c>
      <c r="H283" s="118">
        <f t="shared" si="24"/>
        <v>0.50344827586206886</v>
      </c>
      <c r="I283" s="117">
        <v>10</v>
      </c>
      <c r="J283" s="118">
        <f t="shared" si="24"/>
        <v>-0.95412844036697253</v>
      </c>
      <c r="K283" s="117">
        <v>531</v>
      </c>
      <c r="L283" s="118">
        <f t="shared" si="24"/>
        <v>52.1</v>
      </c>
      <c r="M283" s="117"/>
      <c r="N283" s="118"/>
    </row>
    <row r="284" spans="2:14" x14ac:dyDescent="0.25">
      <c r="B284" s="116" t="s">
        <v>93</v>
      </c>
      <c r="C284" s="117">
        <v>29</v>
      </c>
      <c r="D284" s="118">
        <v>-0.9178470254957507</v>
      </c>
      <c r="E284" s="117">
        <v>159</v>
      </c>
      <c r="F284" s="118">
        <f t="shared" si="24"/>
        <v>4.4827586206896548</v>
      </c>
      <c r="G284" s="117">
        <v>263</v>
      </c>
      <c r="H284" s="118">
        <f t="shared" si="24"/>
        <v>0.65408805031446549</v>
      </c>
      <c r="I284" s="117">
        <v>48</v>
      </c>
      <c r="J284" s="118">
        <f t="shared" si="24"/>
        <v>-0.81749049429657794</v>
      </c>
      <c r="K284" s="117">
        <v>776</v>
      </c>
      <c r="L284" s="118">
        <f t="shared" si="24"/>
        <v>15.166666666666668</v>
      </c>
      <c r="M284" s="117"/>
      <c r="N284" s="118"/>
    </row>
    <row r="285" spans="2:14" ht="15.75" x14ac:dyDescent="0.25">
      <c r="B285" s="119" t="s">
        <v>30</v>
      </c>
      <c r="C285" s="120">
        <v>932</v>
      </c>
      <c r="D285" s="121">
        <v>-0.59513466550825367</v>
      </c>
      <c r="E285" s="120">
        <v>363</v>
      </c>
      <c r="F285" s="121">
        <f t="shared" si="24"/>
        <v>-0.61051502145922742</v>
      </c>
      <c r="G285" s="120">
        <v>967</v>
      </c>
      <c r="H285" s="121">
        <f t="shared" si="24"/>
        <v>1.6639118457300275</v>
      </c>
      <c r="I285" s="120">
        <v>1128</v>
      </c>
      <c r="J285" s="121">
        <f t="shared" si="24"/>
        <v>0.16649431230610134</v>
      </c>
      <c r="K285" s="120">
        <v>3135</v>
      </c>
      <c r="L285" s="121">
        <f t="shared" si="24"/>
        <v>1.7792553191489362</v>
      </c>
      <c r="M285" s="120">
        <v>1100</v>
      </c>
      <c r="N285" s="121">
        <v>0.24716553287981857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20B53-425E-434F-A79E-C25D5A6E151A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8" t="s">
        <v>234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</row>
    <row r="7" spans="1:18" ht="22.5" thickTop="1" thickBot="1" x14ac:dyDescent="0.3">
      <c r="B7" s="109"/>
      <c r="C7" s="110">
        <v>2018</v>
      </c>
      <c r="D7" s="295">
        <v>2019</v>
      </c>
      <c r="E7" s="296"/>
      <c r="F7" s="295">
        <v>2020</v>
      </c>
      <c r="G7" s="296"/>
      <c r="H7" s="295">
        <v>2021</v>
      </c>
      <c r="I7" s="296"/>
      <c r="J7" s="295">
        <v>2022</v>
      </c>
      <c r="K7" s="296"/>
      <c r="L7" s="297">
        <v>2023</v>
      </c>
      <c r="M7" s="296"/>
      <c r="N7" s="297">
        <v>2024</v>
      </c>
      <c r="O7" s="298"/>
      <c r="P7" s="297">
        <v>2025</v>
      </c>
      <c r="Q7" s="298"/>
    </row>
    <row r="8" spans="1:18" ht="16.5" thickTop="1" thickBot="1" x14ac:dyDescent="0.3">
      <c r="B8" s="85"/>
      <c r="C8" s="113" t="s">
        <v>69</v>
      </c>
      <c r="D8" s="113" t="s">
        <v>69</v>
      </c>
      <c r="E8" s="114" t="s">
        <v>133</v>
      </c>
      <c r="F8" s="113" t="s">
        <v>69</v>
      </c>
      <c r="G8" s="114" t="s">
        <v>134</v>
      </c>
      <c r="H8" s="113" t="s">
        <v>69</v>
      </c>
      <c r="I8" s="114" t="s">
        <v>135</v>
      </c>
      <c r="J8" s="113" t="s">
        <v>69</v>
      </c>
      <c r="K8" s="114" t="s">
        <v>136</v>
      </c>
      <c r="L8" s="115" t="s">
        <v>69</v>
      </c>
      <c r="M8" s="114" t="s">
        <v>246</v>
      </c>
      <c r="N8" s="115" t="s">
        <v>69</v>
      </c>
      <c r="O8" s="114" t="s">
        <v>247</v>
      </c>
      <c r="P8" s="115" t="s">
        <v>69</v>
      </c>
      <c r="Q8" s="114" t="s">
        <v>136</v>
      </c>
    </row>
    <row r="9" spans="1:18" x14ac:dyDescent="0.25">
      <c r="A9" s="1" t="s">
        <v>70</v>
      </c>
      <c r="B9" s="116" t="s">
        <v>71</v>
      </c>
      <c r="C9" s="117">
        <v>9255</v>
      </c>
      <c r="D9" s="117">
        <v>9792</v>
      </c>
      <c r="E9" s="118">
        <f t="shared" ref="E9:E21" si="0">D9/C9-1</f>
        <v>5.8022690437601332E-2</v>
      </c>
      <c r="F9" s="117">
        <v>9813</v>
      </c>
      <c r="G9" s="118">
        <f>F9/D9-1</f>
        <v>2.1446078431373028E-3</v>
      </c>
      <c r="H9" s="117">
        <v>1197</v>
      </c>
      <c r="I9" s="118">
        <f>IFERROR(H9/F9-1,"-")</f>
        <v>-0.87801895444818101</v>
      </c>
      <c r="J9" s="117">
        <v>9896</v>
      </c>
      <c r="K9" s="118">
        <f>IFERROR(J9/H9-1,"-")</f>
        <v>7.2673350041771094</v>
      </c>
      <c r="L9" s="117">
        <v>17947</v>
      </c>
      <c r="M9" s="118">
        <f t="shared" ref="M9:M21" si="1">IFERROR(L9/J9-1,"-")</f>
        <v>0.81356103476151986</v>
      </c>
      <c r="N9" s="117">
        <v>15841</v>
      </c>
      <c r="O9" s="118">
        <f>IFERROR(N9/L9-1,"-")</f>
        <v>-0.11734551735666132</v>
      </c>
      <c r="P9" s="117">
        <v>14788</v>
      </c>
      <c r="Q9" s="118">
        <f t="shared" ref="Q9:Q20" si="2">IFERROR(P9/N9-1,"-")</f>
        <v>-6.6473076194684677E-2</v>
      </c>
    </row>
    <row r="10" spans="1:18" x14ac:dyDescent="0.25">
      <c r="A10" s="1" t="s">
        <v>72</v>
      </c>
      <c r="B10" s="116" t="s">
        <v>73</v>
      </c>
      <c r="C10" s="117">
        <v>10215</v>
      </c>
      <c r="D10" s="117">
        <v>10626</v>
      </c>
      <c r="E10" s="118">
        <f t="shared" si="0"/>
        <v>4.023494860499266E-2</v>
      </c>
      <c r="F10" s="117">
        <v>11683</v>
      </c>
      <c r="G10" s="118">
        <f t="shared" ref="G10:G20" si="3">F10/D10-1</f>
        <v>9.9472990777338621E-2</v>
      </c>
      <c r="H10" s="117">
        <v>1554</v>
      </c>
      <c r="I10" s="118">
        <f t="shared" ref="I10:I21" si="4">IFERROR(H10/F10-1,"-")</f>
        <v>-0.8669862192929898</v>
      </c>
      <c r="J10" s="117">
        <v>10397</v>
      </c>
      <c r="K10" s="118">
        <f t="shared" ref="K10:K21" si="5">IFERROR(J10/H10-1,"-")</f>
        <v>5.6904761904761907</v>
      </c>
      <c r="L10" s="117">
        <v>18389</v>
      </c>
      <c r="M10" s="118">
        <f t="shared" si="1"/>
        <v>0.76868327402135228</v>
      </c>
      <c r="N10" s="117">
        <v>24407</v>
      </c>
      <c r="O10" s="118">
        <f t="shared" ref="O10:O21" si="6">IFERROR(N10/L10-1,"-")</f>
        <v>0.32726086247213004</v>
      </c>
      <c r="P10" s="117">
        <v>15773</v>
      </c>
      <c r="Q10" s="118">
        <f t="shared" si="2"/>
        <v>-0.35375097308149306</v>
      </c>
    </row>
    <row r="11" spans="1:18" x14ac:dyDescent="0.25">
      <c r="A11" s="1" t="s">
        <v>74</v>
      </c>
      <c r="B11" s="116" t="s">
        <v>75</v>
      </c>
      <c r="C11" s="117">
        <v>13286</v>
      </c>
      <c r="D11" s="117">
        <v>10617</v>
      </c>
      <c r="E11" s="118">
        <f t="shared" si="0"/>
        <v>-0.20088815294294748</v>
      </c>
      <c r="F11" s="117">
        <v>2577</v>
      </c>
      <c r="G11" s="118">
        <f t="shared" si="3"/>
        <v>-0.7572760666855044</v>
      </c>
      <c r="H11" s="117">
        <v>2990</v>
      </c>
      <c r="I11" s="118">
        <f t="shared" si="4"/>
        <v>0.16026387272021725</v>
      </c>
      <c r="J11" s="117">
        <v>10842</v>
      </c>
      <c r="K11" s="118">
        <f t="shared" si="5"/>
        <v>2.6260869565217391</v>
      </c>
      <c r="L11" s="117">
        <v>16137</v>
      </c>
      <c r="M11" s="118">
        <f t="shared" si="1"/>
        <v>0.48837852794687331</v>
      </c>
      <c r="N11" s="117">
        <v>20474</v>
      </c>
      <c r="O11" s="118">
        <f t="shared" si="6"/>
        <v>0.2687612319514161</v>
      </c>
      <c r="P11" s="117" t="s">
        <v>228</v>
      </c>
      <c r="Q11" s="118" t="str">
        <f t="shared" si="2"/>
        <v>-</v>
      </c>
    </row>
    <row r="12" spans="1:18" x14ac:dyDescent="0.25">
      <c r="A12" s="1" t="s">
        <v>76</v>
      </c>
      <c r="B12" s="116" t="s">
        <v>77</v>
      </c>
      <c r="C12" s="117">
        <v>12681</v>
      </c>
      <c r="D12" s="117">
        <v>11067</v>
      </c>
      <c r="E12" s="118">
        <f t="shared" si="0"/>
        <v>-0.12727702862550272</v>
      </c>
      <c r="F12" s="117">
        <v>0</v>
      </c>
      <c r="G12" s="118">
        <f t="shared" si="3"/>
        <v>-1</v>
      </c>
      <c r="H12" s="117">
        <v>3629</v>
      </c>
      <c r="I12" s="118" t="str">
        <f t="shared" si="4"/>
        <v>-</v>
      </c>
      <c r="J12" s="117">
        <v>13123</v>
      </c>
      <c r="K12" s="118">
        <f t="shared" si="5"/>
        <v>2.6161476990906585</v>
      </c>
      <c r="L12" s="117">
        <v>11699</v>
      </c>
      <c r="M12" s="118">
        <f t="shared" si="1"/>
        <v>-0.10851177322258632</v>
      </c>
      <c r="N12" s="117">
        <v>17811</v>
      </c>
      <c r="O12" s="118">
        <f t="shared" si="6"/>
        <v>0.52243781519788013</v>
      </c>
      <c r="P12" s="117" t="s">
        <v>228</v>
      </c>
      <c r="Q12" s="118" t="str">
        <f t="shared" si="2"/>
        <v>-</v>
      </c>
    </row>
    <row r="13" spans="1:18" x14ac:dyDescent="0.25">
      <c r="A13" s="1" t="s">
        <v>78</v>
      </c>
      <c r="B13" s="116" t="s">
        <v>79</v>
      </c>
      <c r="C13" s="117">
        <v>11478</v>
      </c>
      <c r="D13" s="117">
        <v>10686</v>
      </c>
      <c r="E13" s="118">
        <f t="shared" si="0"/>
        <v>-6.9001568217459508E-2</v>
      </c>
      <c r="F13" s="117">
        <v>0</v>
      </c>
      <c r="G13" s="118">
        <f t="shared" si="3"/>
        <v>-1</v>
      </c>
      <c r="H13" s="117">
        <v>4327</v>
      </c>
      <c r="I13" s="118" t="str">
        <f t="shared" si="4"/>
        <v>-</v>
      </c>
      <c r="J13" s="117">
        <v>12688</v>
      </c>
      <c r="K13" s="118">
        <f t="shared" si="5"/>
        <v>1.9322856482551423</v>
      </c>
      <c r="L13" s="117">
        <v>7550</v>
      </c>
      <c r="M13" s="118">
        <f t="shared" si="1"/>
        <v>-0.40494955863808324</v>
      </c>
      <c r="N13" s="117">
        <v>22267</v>
      </c>
      <c r="O13" s="118">
        <f t="shared" si="6"/>
        <v>1.9492715231788078</v>
      </c>
      <c r="P13" s="117" t="s">
        <v>228</v>
      </c>
      <c r="Q13" s="118" t="str">
        <f t="shared" si="2"/>
        <v>-</v>
      </c>
    </row>
    <row r="14" spans="1:18" x14ac:dyDescent="0.25">
      <c r="A14" s="1" t="s">
        <v>80</v>
      </c>
      <c r="B14" s="116" t="s">
        <v>81</v>
      </c>
      <c r="C14" s="117">
        <v>11369</v>
      </c>
      <c r="D14" s="117">
        <v>11404</v>
      </c>
      <c r="E14" s="118">
        <f t="shared" si="0"/>
        <v>3.0785469258509668E-3</v>
      </c>
      <c r="F14" s="117">
        <v>0</v>
      </c>
      <c r="G14" s="118">
        <f t="shared" si="3"/>
        <v>-1</v>
      </c>
      <c r="H14" s="117">
        <v>3302</v>
      </c>
      <c r="I14" s="118" t="str">
        <f t="shared" si="4"/>
        <v>-</v>
      </c>
      <c r="J14" s="117">
        <v>10420</v>
      </c>
      <c r="K14" s="118">
        <f t="shared" si="5"/>
        <v>2.1556632344033919</v>
      </c>
      <c r="L14" s="117">
        <v>14934</v>
      </c>
      <c r="M14" s="118">
        <f t="shared" si="1"/>
        <v>0.43320537428023043</v>
      </c>
      <c r="N14" s="117">
        <v>16055</v>
      </c>
      <c r="O14" s="118">
        <f t="shared" si="6"/>
        <v>7.5063613231552084E-2</v>
      </c>
      <c r="P14" s="117" t="s">
        <v>228</v>
      </c>
      <c r="Q14" s="118" t="str">
        <f t="shared" si="2"/>
        <v>-</v>
      </c>
    </row>
    <row r="15" spans="1:18" x14ac:dyDescent="0.25">
      <c r="A15" s="1" t="s">
        <v>82</v>
      </c>
      <c r="B15" s="116" t="s">
        <v>83</v>
      </c>
      <c r="C15" s="117">
        <v>11824</v>
      </c>
      <c r="D15" s="117">
        <v>13016</v>
      </c>
      <c r="E15" s="118">
        <f t="shared" si="0"/>
        <v>0.10081190798376194</v>
      </c>
      <c r="F15" s="117">
        <v>0</v>
      </c>
      <c r="G15" s="118">
        <f t="shared" si="3"/>
        <v>-1</v>
      </c>
      <c r="H15" s="117">
        <v>2379</v>
      </c>
      <c r="I15" s="118" t="str">
        <f t="shared" si="4"/>
        <v>-</v>
      </c>
      <c r="J15" s="117">
        <v>24503</v>
      </c>
      <c r="K15" s="118">
        <f t="shared" si="5"/>
        <v>9.299705758722153</v>
      </c>
      <c r="L15" s="117">
        <v>23244</v>
      </c>
      <c r="M15" s="118">
        <f t="shared" si="1"/>
        <v>-5.1381463494265978E-2</v>
      </c>
      <c r="N15" s="117">
        <v>16852</v>
      </c>
      <c r="O15" s="118">
        <f t="shared" si="6"/>
        <v>-0.27499569781448974</v>
      </c>
      <c r="P15" s="117" t="s">
        <v>228</v>
      </c>
      <c r="Q15" s="118" t="str">
        <f t="shared" si="2"/>
        <v>-</v>
      </c>
    </row>
    <row r="16" spans="1:18" x14ac:dyDescent="0.25">
      <c r="A16" s="1" t="s">
        <v>84</v>
      </c>
      <c r="B16" s="116" t="s">
        <v>85</v>
      </c>
      <c r="C16" s="117">
        <v>12953</v>
      </c>
      <c r="D16" s="117">
        <v>14488</v>
      </c>
      <c r="E16" s="118">
        <f t="shared" si="0"/>
        <v>0.11850536555238178</v>
      </c>
      <c r="F16" s="117">
        <v>6635</v>
      </c>
      <c r="G16" s="118">
        <f t="shared" si="3"/>
        <v>-0.54203478741027056</v>
      </c>
      <c r="H16" s="117">
        <v>6446</v>
      </c>
      <c r="I16" s="118">
        <f t="shared" si="4"/>
        <v>-2.8485305199698607E-2</v>
      </c>
      <c r="J16" s="117">
        <v>14928</v>
      </c>
      <c r="K16" s="118">
        <f t="shared" si="5"/>
        <v>1.3158547936704932</v>
      </c>
      <c r="L16" s="117">
        <v>11309</v>
      </c>
      <c r="M16" s="118">
        <f t="shared" si="1"/>
        <v>-0.242430332261522</v>
      </c>
      <c r="N16" s="117">
        <v>25050</v>
      </c>
      <c r="O16" s="118">
        <f t="shared" si="6"/>
        <v>1.2150499602086833</v>
      </c>
      <c r="P16" s="117" t="s">
        <v>228</v>
      </c>
      <c r="Q16" s="118" t="str">
        <f t="shared" si="2"/>
        <v>-</v>
      </c>
    </row>
    <row r="17" spans="1:17" x14ac:dyDescent="0.25">
      <c r="A17" s="1" t="s">
        <v>86</v>
      </c>
      <c r="B17" s="116" t="s">
        <v>87</v>
      </c>
      <c r="C17" s="117">
        <v>10939</v>
      </c>
      <c r="D17" s="117">
        <v>11945</v>
      </c>
      <c r="E17" s="118">
        <f t="shared" si="0"/>
        <v>9.1964530578663606E-2</v>
      </c>
      <c r="F17" s="117">
        <v>6236</v>
      </c>
      <c r="G17" s="118">
        <f t="shared" si="3"/>
        <v>-0.47794056090414394</v>
      </c>
      <c r="H17" s="117">
        <v>8360</v>
      </c>
      <c r="I17" s="118">
        <f t="shared" si="4"/>
        <v>0.34060295060936507</v>
      </c>
      <c r="J17" s="117">
        <v>10763</v>
      </c>
      <c r="K17" s="118">
        <f t="shared" si="5"/>
        <v>0.28744019138755972</v>
      </c>
      <c r="L17" s="117">
        <v>16386</v>
      </c>
      <c r="M17" s="118">
        <f t="shared" si="1"/>
        <v>0.52243798197528579</v>
      </c>
      <c r="N17" s="117">
        <v>17100</v>
      </c>
      <c r="O17" s="118">
        <f t="shared" si="6"/>
        <v>4.3573782497253744E-2</v>
      </c>
      <c r="P17" s="117" t="s">
        <v>228</v>
      </c>
      <c r="Q17" s="118" t="str">
        <f t="shared" si="2"/>
        <v>-</v>
      </c>
    </row>
    <row r="18" spans="1:17" x14ac:dyDescent="0.25">
      <c r="A18" s="1" t="s">
        <v>88</v>
      </c>
      <c r="B18" s="116" t="s">
        <v>89</v>
      </c>
      <c r="C18" s="117">
        <v>11505</v>
      </c>
      <c r="D18" s="117">
        <v>13119</v>
      </c>
      <c r="E18" s="118">
        <f t="shared" si="0"/>
        <v>0.14028683181225543</v>
      </c>
      <c r="F18" s="117">
        <v>4583</v>
      </c>
      <c r="G18" s="118">
        <f t="shared" si="3"/>
        <v>-0.65065934903574973</v>
      </c>
      <c r="H18" s="117">
        <v>13659</v>
      </c>
      <c r="I18" s="118">
        <f t="shared" si="4"/>
        <v>1.9803622081605936</v>
      </c>
      <c r="J18" s="117">
        <v>14777</v>
      </c>
      <c r="K18" s="118">
        <f t="shared" si="5"/>
        <v>8.1850794348048872E-2</v>
      </c>
      <c r="L18" s="117">
        <v>17351</v>
      </c>
      <c r="M18" s="118">
        <f t="shared" si="1"/>
        <v>0.17418961900250385</v>
      </c>
      <c r="N18" s="117">
        <v>24595</v>
      </c>
      <c r="O18" s="118">
        <f t="shared" si="6"/>
        <v>0.41749755057345395</v>
      </c>
      <c r="P18" s="117" t="s">
        <v>228</v>
      </c>
      <c r="Q18" s="118" t="str">
        <f t="shared" si="2"/>
        <v>-</v>
      </c>
    </row>
    <row r="19" spans="1:17" x14ac:dyDescent="0.25">
      <c r="A19" s="1" t="s">
        <v>90</v>
      </c>
      <c r="B19" s="116" t="s">
        <v>91</v>
      </c>
      <c r="C19" s="117">
        <v>10744</v>
      </c>
      <c r="D19" s="117">
        <v>9620</v>
      </c>
      <c r="E19" s="118">
        <f t="shared" si="0"/>
        <v>-0.10461653015636629</v>
      </c>
      <c r="F19" s="117">
        <v>2952</v>
      </c>
      <c r="G19" s="118">
        <f t="shared" si="3"/>
        <v>-0.69313929313929312</v>
      </c>
      <c r="H19" s="117">
        <v>12968</v>
      </c>
      <c r="I19" s="118">
        <f t="shared" si="4"/>
        <v>3.3929539295392956</v>
      </c>
      <c r="J19" s="117">
        <v>14622</v>
      </c>
      <c r="K19" s="118">
        <f t="shared" si="5"/>
        <v>0.12754472547809992</v>
      </c>
      <c r="L19" s="117">
        <v>12399</v>
      </c>
      <c r="M19" s="118">
        <f t="shared" si="1"/>
        <v>-0.15203118588428399</v>
      </c>
      <c r="N19" s="117">
        <v>15829</v>
      </c>
      <c r="O19" s="118">
        <f t="shared" si="6"/>
        <v>0.27663521251713852</v>
      </c>
      <c r="P19" s="117" t="s">
        <v>228</v>
      </c>
      <c r="Q19" s="118" t="str">
        <f t="shared" si="2"/>
        <v>-</v>
      </c>
    </row>
    <row r="20" spans="1:17" x14ac:dyDescent="0.25">
      <c r="A20" s="1" t="s">
        <v>92</v>
      </c>
      <c r="B20" s="116" t="s">
        <v>93</v>
      </c>
      <c r="C20" s="117">
        <v>10632</v>
      </c>
      <c r="D20" s="117">
        <v>10746</v>
      </c>
      <c r="E20" s="118">
        <f t="shared" si="0"/>
        <v>1.0722347629796847E-2</v>
      </c>
      <c r="F20" s="117">
        <v>8154</v>
      </c>
      <c r="G20" s="118">
        <f t="shared" si="3"/>
        <v>-0.24120603015075381</v>
      </c>
      <c r="H20" s="117">
        <v>9493</v>
      </c>
      <c r="I20" s="118">
        <f t="shared" si="4"/>
        <v>0.16421388275692905</v>
      </c>
      <c r="J20" s="117">
        <v>14121</v>
      </c>
      <c r="K20" s="118">
        <f t="shared" si="5"/>
        <v>0.48751711787633001</v>
      </c>
      <c r="L20" s="117">
        <v>12492</v>
      </c>
      <c r="M20" s="118">
        <f t="shared" si="1"/>
        <v>-0.11536010197578073</v>
      </c>
      <c r="N20" s="117">
        <v>15575</v>
      </c>
      <c r="O20" s="118">
        <f t="shared" si="6"/>
        <v>0.24679795068844057</v>
      </c>
      <c r="P20" s="117" t="s">
        <v>228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30</v>
      </c>
      <c r="C21" s="120">
        <v>136881</v>
      </c>
      <c r="D21" s="120">
        <v>137126</v>
      </c>
      <c r="E21" s="121">
        <f t="shared" si="0"/>
        <v>1.7898758775871659E-3</v>
      </c>
      <c r="F21" s="120">
        <v>55313</v>
      </c>
      <c r="G21" s="121">
        <f>F21/D21-1</f>
        <v>-0.59662646033574962</v>
      </c>
      <c r="H21" s="120">
        <v>70304</v>
      </c>
      <c r="I21" s="121">
        <f t="shared" si="4"/>
        <v>0.27102127890369343</v>
      </c>
      <c r="J21" s="120">
        <v>161080</v>
      </c>
      <c r="K21" s="121">
        <f t="shared" si="5"/>
        <v>1.2911925352753757</v>
      </c>
      <c r="L21" s="120">
        <v>179837</v>
      </c>
      <c r="M21" s="121">
        <f t="shared" si="1"/>
        <v>0.116445244598957</v>
      </c>
      <c r="N21" s="120">
        <v>231856</v>
      </c>
      <c r="O21" s="121">
        <f t="shared" si="6"/>
        <v>0.28925638216829674</v>
      </c>
      <c r="P21" s="120">
        <v>30561</v>
      </c>
      <c r="Q21" s="121">
        <v>-0.24068276684555756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7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7BDF04-550C-4ACF-B0FA-24F08012388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520C1EB-D444-474F-ADE1-A3AB141F0C2D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1BF63757-ACB8-4E1D-8927-EB984CC9F5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2025-03-24T10:58:44Z</dcterms:created>
  <dcterms:modified xsi:type="dcterms:W3CDTF">2025-03-25T13:11:37Z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